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הלוואות!$B$6:$Q$58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9" i="58" l="1"/>
  <c r="C11" i="84" l="1"/>
  <c r="C10" i="84" s="1"/>
  <c r="C43" i="88" s="1"/>
  <c r="O25" i="78"/>
  <c r="O12" i="78"/>
  <c r="N154" i="62"/>
  <c r="N153" i="62"/>
  <c r="N152" i="62"/>
  <c r="N151" i="62"/>
  <c r="N150" i="62"/>
  <c r="N149" i="62"/>
  <c r="N148" i="62"/>
  <c r="N147" i="62"/>
  <c r="N146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23" i="62"/>
  <c r="L146" i="62"/>
  <c r="S214" i="61"/>
  <c r="O214" i="61"/>
  <c r="O186" i="61"/>
  <c r="S126" i="61"/>
  <c r="S125" i="61"/>
  <c r="S124" i="61"/>
  <c r="O126" i="61"/>
  <c r="O125" i="61"/>
  <c r="O124" i="61"/>
  <c r="S116" i="61"/>
  <c r="S115" i="61"/>
  <c r="O116" i="61"/>
  <c r="O115" i="61"/>
  <c r="S108" i="61"/>
  <c r="S107" i="61"/>
  <c r="O108" i="61"/>
  <c r="O107" i="61"/>
  <c r="S71" i="61"/>
  <c r="S70" i="61"/>
  <c r="S69" i="61"/>
  <c r="O71" i="61"/>
  <c r="O70" i="61"/>
  <c r="O69" i="61"/>
  <c r="J12" i="58"/>
  <c r="C37" i="88"/>
  <c r="C31" i="88"/>
  <c r="C26" i="88"/>
  <c r="C23" i="88" s="1"/>
  <c r="C19" i="88"/>
  <c r="C18" i="88"/>
  <c r="C17" i="88"/>
  <c r="C16" i="88"/>
  <c r="C15" i="88"/>
  <c r="C13" i="88"/>
  <c r="O11" i="78" l="1"/>
  <c r="J11" i="58"/>
  <c r="C12" i="88"/>
  <c r="O10" i="78" l="1"/>
  <c r="P11" i="78" s="1"/>
  <c r="J10" i="58"/>
  <c r="C33" i="88" l="1"/>
  <c r="P70" i="78"/>
  <c r="P65" i="78"/>
  <c r="P61" i="78"/>
  <c r="P57" i="78"/>
  <c r="P51" i="78"/>
  <c r="P47" i="78"/>
  <c r="P43" i="78"/>
  <c r="P41" i="78"/>
  <c r="P37" i="78"/>
  <c r="P33" i="78"/>
  <c r="P29" i="78"/>
  <c r="P20" i="78"/>
  <c r="P16" i="78"/>
  <c r="P69" i="78"/>
  <c r="P64" i="78"/>
  <c r="P60" i="78"/>
  <c r="P54" i="78"/>
  <c r="P50" i="78"/>
  <c r="P46" i="78"/>
  <c r="P56" i="78"/>
  <c r="P40" i="78"/>
  <c r="P36" i="78"/>
  <c r="P32" i="78"/>
  <c r="P28" i="78"/>
  <c r="P23" i="78"/>
  <c r="P19" i="78"/>
  <c r="P15" i="78"/>
  <c r="P68" i="78"/>
  <c r="P63" i="78"/>
  <c r="P59" i="78"/>
  <c r="P53" i="78"/>
  <c r="P49" i="78"/>
  <c r="P45" i="78"/>
  <c r="P55" i="78"/>
  <c r="P39" i="78"/>
  <c r="P35" i="78"/>
  <c r="P31" i="78"/>
  <c r="P27" i="78"/>
  <c r="P22" i="78"/>
  <c r="P18" i="78"/>
  <c r="P14" i="78"/>
  <c r="P10" i="78"/>
  <c r="P71" i="78"/>
  <c r="P66" i="78"/>
  <c r="P62" i="78"/>
  <c r="P58" i="78"/>
  <c r="P52" i="78"/>
  <c r="P48" i="78"/>
  <c r="P44" i="78"/>
  <c r="P42" i="78"/>
  <c r="P38" i="78"/>
  <c r="P34" i="78"/>
  <c r="P30" i="78"/>
  <c r="P26" i="78"/>
  <c r="P21" i="78"/>
  <c r="P17" i="78"/>
  <c r="P13" i="78"/>
  <c r="P12" i="78"/>
  <c r="P25" i="78"/>
  <c r="K28" i="58"/>
  <c r="K24" i="58"/>
  <c r="K20" i="58"/>
  <c r="C11" i="88"/>
  <c r="K27" i="58"/>
  <c r="K23" i="58"/>
  <c r="K19" i="58"/>
  <c r="K14" i="58"/>
  <c r="K10" i="58"/>
  <c r="K26" i="58"/>
  <c r="K22" i="58"/>
  <c r="K17" i="58"/>
  <c r="K13" i="58"/>
  <c r="K29" i="58"/>
  <c r="K25" i="58"/>
  <c r="K21" i="58"/>
  <c r="K16" i="58"/>
  <c r="K12" i="58"/>
  <c r="K15" i="58"/>
  <c r="K11" i="58"/>
  <c r="C10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D10" i="88" s="1"/>
  <c r="Q70" i="78" l="1"/>
  <c r="Q51" i="78"/>
  <c r="Q37" i="78"/>
  <c r="Q20" i="78"/>
  <c r="Q69" i="78"/>
  <c r="Q50" i="78"/>
  <c r="Q36" i="78"/>
  <c r="Q19" i="78"/>
  <c r="Q68" i="78"/>
  <c r="Q49" i="78"/>
  <c r="Q35" i="78"/>
  <c r="Q18" i="78"/>
  <c r="Q66" i="78"/>
  <c r="Q48" i="78"/>
  <c r="Q34" i="78"/>
  <c r="Q17" i="78"/>
  <c r="K30" i="76"/>
  <c r="K13" i="76"/>
  <c r="S12" i="71"/>
  <c r="N60" i="63"/>
  <c r="N43" i="63"/>
  <c r="N26" i="63"/>
  <c r="O153" i="62"/>
  <c r="O136" i="62"/>
  <c r="O119" i="62"/>
  <c r="O103" i="62"/>
  <c r="O87" i="62"/>
  <c r="O70" i="62"/>
  <c r="O54" i="62"/>
  <c r="O37" i="62"/>
  <c r="O21" i="62"/>
  <c r="K29" i="76"/>
  <c r="K12" i="76"/>
  <c r="S11" i="71"/>
  <c r="N59" i="63"/>
  <c r="N42" i="63"/>
  <c r="N25" i="63"/>
  <c r="O152" i="62"/>
  <c r="O135" i="62"/>
  <c r="O118" i="62"/>
  <c r="O102" i="62"/>
  <c r="O86" i="62"/>
  <c r="O69" i="62"/>
  <c r="O53" i="62"/>
  <c r="O36" i="62"/>
  <c r="O20" i="62"/>
  <c r="K27" i="76"/>
  <c r="K11" i="76"/>
  <c r="L15" i="65"/>
  <c r="N58" i="63"/>
  <c r="N41" i="63"/>
  <c r="N24" i="63"/>
  <c r="O151" i="62"/>
  <c r="O134" i="62"/>
  <c r="O117" i="62"/>
  <c r="O101" i="62"/>
  <c r="O85" i="62"/>
  <c r="O68" i="62"/>
  <c r="O52" i="62"/>
  <c r="O35" i="62"/>
  <c r="O19" i="62"/>
  <c r="K26" i="76"/>
  <c r="S27" i="71"/>
  <c r="L14" i="65"/>
  <c r="N57" i="63"/>
  <c r="N39" i="63"/>
  <c r="N23" i="63"/>
  <c r="O150" i="62"/>
  <c r="O133" i="62"/>
  <c r="O116" i="62"/>
  <c r="O100" i="62"/>
  <c r="O84" i="62"/>
  <c r="O67" i="62"/>
  <c r="O51" i="62"/>
  <c r="O34" i="62"/>
  <c r="O18" i="62"/>
  <c r="U242" i="61"/>
  <c r="U226" i="61"/>
  <c r="U210" i="61"/>
  <c r="U194" i="61"/>
  <c r="U178" i="61"/>
  <c r="U161" i="61"/>
  <c r="U145" i="61"/>
  <c r="U129" i="61"/>
  <c r="U113" i="61"/>
  <c r="Q61" i="78"/>
  <c r="Q43" i="78"/>
  <c r="Q29" i="78"/>
  <c r="Q12" i="78"/>
  <c r="Q60" i="78"/>
  <c r="Q56" i="78"/>
  <c r="Q28" i="78"/>
  <c r="Q11" i="78"/>
  <c r="Q59" i="78"/>
  <c r="Q55" i="78"/>
  <c r="Q27" i="78"/>
  <c r="Q10" i="78"/>
  <c r="Q58" i="78"/>
  <c r="Q42" i="78"/>
  <c r="Q26" i="78"/>
  <c r="K21" i="76"/>
  <c r="S21" i="71"/>
  <c r="O14" i="64"/>
  <c r="N51" i="63"/>
  <c r="N34" i="63"/>
  <c r="N17" i="63"/>
  <c r="O144" i="62"/>
  <c r="O128" i="62"/>
  <c r="O111" i="62"/>
  <c r="O95" i="62"/>
  <c r="O78" i="62"/>
  <c r="O62" i="62"/>
  <c r="O46" i="62"/>
  <c r="O29" i="62"/>
  <c r="O13" i="62"/>
  <c r="K20" i="76"/>
  <c r="S19" i="71"/>
  <c r="O13" i="64"/>
  <c r="N50" i="63"/>
  <c r="N33" i="63"/>
  <c r="N16" i="63"/>
  <c r="O143" i="62"/>
  <c r="O127" i="62"/>
  <c r="O110" i="62"/>
  <c r="O94" i="62"/>
  <c r="O77" i="62"/>
  <c r="O61" i="62"/>
  <c r="O45" i="62"/>
  <c r="O28" i="62"/>
  <c r="O12" i="62"/>
  <c r="K19" i="76"/>
  <c r="S18" i="71"/>
  <c r="O12" i="64"/>
  <c r="N49" i="63"/>
  <c r="N32" i="63"/>
  <c r="N15" i="63"/>
  <c r="O142" i="62"/>
  <c r="O126" i="62"/>
  <c r="O109" i="62"/>
  <c r="O93" i="62"/>
  <c r="O76" i="62"/>
  <c r="O60" i="62"/>
  <c r="O44" i="62"/>
  <c r="O27" i="62"/>
  <c r="O11" i="62"/>
  <c r="K18" i="76"/>
  <c r="S17" i="71"/>
  <c r="O11" i="64"/>
  <c r="N48" i="63"/>
  <c r="N31" i="63"/>
  <c r="N14" i="63"/>
  <c r="O141" i="62"/>
  <c r="O125" i="62"/>
  <c r="O108" i="62"/>
  <c r="O92" i="62"/>
  <c r="O75" i="62"/>
  <c r="O59" i="62"/>
  <c r="O43" i="62"/>
  <c r="O26" i="62"/>
  <c r="U251" i="61"/>
  <c r="U234" i="61"/>
  <c r="U218" i="61"/>
  <c r="U202" i="61"/>
  <c r="U186" i="61"/>
  <c r="U170" i="61"/>
  <c r="U153" i="61"/>
  <c r="U137" i="61"/>
  <c r="U121" i="61"/>
  <c r="K12" i="81"/>
  <c r="Q41" i="78"/>
  <c r="K11" i="81"/>
  <c r="Q40" i="78"/>
  <c r="K10" i="81"/>
  <c r="Q39" i="78"/>
  <c r="Q71" i="78"/>
  <c r="Q38" i="78"/>
  <c r="K35" i="76"/>
  <c r="S16" i="71"/>
  <c r="N47" i="63"/>
  <c r="N13" i="63"/>
  <c r="O124" i="62"/>
  <c r="O91" i="62"/>
  <c r="O58" i="62"/>
  <c r="O25" i="62"/>
  <c r="K16" i="76"/>
  <c r="N63" i="63"/>
  <c r="N29" i="63"/>
  <c r="O139" i="62"/>
  <c r="O106" i="62"/>
  <c r="O73" i="62"/>
  <c r="O40" i="62"/>
  <c r="K32" i="76"/>
  <c r="S14" i="71"/>
  <c r="N45" i="63"/>
  <c r="N11" i="63"/>
  <c r="O122" i="62"/>
  <c r="O89" i="62"/>
  <c r="O56" i="62"/>
  <c r="O23" i="62"/>
  <c r="K14" i="76"/>
  <c r="N61" i="63"/>
  <c r="N27" i="63"/>
  <c r="O137" i="62"/>
  <c r="O104" i="62"/>
  <c r="O71" i="62"/>
  <c r="O38" i="62"/>
  <c r="U246" i="61"/>
  <c r="U214" i="61"/>
  <c r="U182" i="61"/>
  <c r="U149" i="61"/>
  <c r="U117" i="61"/>
  <c r="U97" i="61"/>
  <c r="U81" i="61"/>
  <c r="U65" i="61"/>
  <c r="U49" i="61"/>
  <c r="U33" i="61"/>
  <c r="U17" i="61"/>
  <c r="R53" i="59"/>
  <c r="R36" i="59"/>
  <c r="R19" i="59"/>
  <c r="L25" i="58"/>
  <c r="U237" i="61"/>
  <c r="U252" i="61"/>
  <c r="U235" i="61"/>
  <c r="U219" i="61"/>
  <c r="U203" i="61"/>
  <c r="U187" i="61"/>
  <c r="U171" i="61"/>
  <c r="U154" i="61"/>
  <c r="U138" i="61"/>
  <c r="U122" i="61"/>
  <c r="U106" i="61"/>
  <c r="U90" i="61"/>
  <c r="Q57" i="78"/>
  <c r="Q25" i="78"/>
  <c r="Q54" i="78"/>
  <c r="Q23" i="78"/>
  <c r="Q53" i="78"/>
  <c r="Q22" i="78"/>
  <c r="Q52" i="78"/>
  <c r="Q21" i="78"/>
  <c r="K17" i="76"/>
  <c r="N64" i="63"/>
  <c r="N30" i="63"/>
  <c r="O140" i="62"/>
  <c r="O107" i="62"/>
  <c r="O74" i="62"/>
  <c r="O42" i="62"/>
  <c r="K34" i="76"/>
  <c r="S15" i="71"/>
  <c r="N46" i="63"/>
  <c r="N12" i="63"/>
  <c r="O123" i="62"/>
  <c r="O90" i="62"/>
  <c r="O57" i="62"/>
  <c r="O24" i="62"/>
  <c r="K15" i="76"/>
  <c r="N62" i="63"/>
  <c r="N28" i="63"/>
  <c r="O138" i="62"/>
  <c r="O105" i="62"/>
  <c r="O72" i="62"/>
  <c r="O39" i="62"/>
  <c r="K31" i="76"/>
  <c r="S13" i="71"/>
  <c r="N44" i="63"/>
  <c r="O154" i="62"/>
  <c r="O120" i="62"/>
  <c r="O88" i="62"/>
  <c r="O55" i="62"/>
  <c r="O22" i="62"/>
  <c r="U230" i="61"/>
  <c r="U198" i="61"/>
  <c r="U166" i="61"/>
  <c r="U133" i="61"/>
  <c r="U105" i="61"/>
  <c r="U89" i="61"/>
  <c r="U73" i="61"/>
  <c r="U57" i="61"/>
  <c r="U41" i="61"/>
  <c r="U25" i="61"/>
  <c r="R62" i="59"/>
  <c r="R45" i="59"/>
  <c r="R28" i="59"/>
  <c r="R11" i="59"/>
  <c r="L16" i="58"/>
  <c r="U213" i="61"/>
  <c r="U243" i="61"/>
  <c r="U227" i="61"/>
  <c r="U211" i="61"/>
  <c r="U195" i="61"/>
  <c r="U179" i="61"/>
  <c r="U163" i="61"/>
  <c r="U146" i="61"/>
  <c r="U130" i="61"/>
  <c r="U114" i="61"/>
  <c r="U98" i="61"/>
  <c r="U82" i="61"/>
  <c r="U66" i="61"/>
  <c r="U50" i="61"/>
  <c r="U34" i="61"/>
  <c r="U18" i="61"/>
  <c r="R54" i="59"/>
  <c r="R37" i="59"/>
  <c r="R20" i="59"/>
  <c r="L22" i="58"/>
  <c r="U245" i="61"/>
  <c r="U225" i="61"/>
  <c r="U228" i="61"/>
  <c r="U184" i="61"/>
  <c r="U151" i="61"/>
  <c r="U119" i="61"/>
  <c r="U87" i="61"/>
  <c r="U55" i="61"/>
  <c r="U23" i="61"/>
  <c r="R43" i="59"/>
  <c r="L24" i="58"/>
  <c r="U208" i="61"/>
  <c r="K25" i="76"/>
  <c r="Q33" i="78"/>
  <c r="Q32" i="78"/>
  <c r="Q31" i="78"/>
  <c r="Q30" i="78"/>
  <c r="L13" i="65"/>
  <c r="O149" i="62"/>
  <c r="O83" i="62"/>
  <c r="O17" i="62"/>
  <c r="N55" i="63"/>
  <c r="O131" i="62"/>
  <c r="O65" i="62"/>
  <c r="K23" i="76"/>
  <c r="N36" i="63"/>
  <c r="O113" i="62"/>
  <c r="O48" i="62"/>
  <c r="S22" i="71"/>
  <c r="N18" i="63"/>
  <c r="O96" i="62"/>
  <c r="O30" i="62"/>
  <c r="U206" i="61"/>
  <c r="U141" i="61"/>
  <c r="U93" i="61"/>
  <c r="U61" i="61"/>
  <c r="U29" i="61"/>
  <c r="R49" i="59"/>
  <c r="R15" i="59"/>
  <c r="U221" i="61"/>
  <c r="U231" i="61"/>
  <c r="U199" i="61"/>
  <c r="U167" i="61"/>
  <c r="U134" i="61"/>
  <c r="U102" i="61"/>
  <c r="U74" i="61"/>
  <c r="U54" i="61"/>
  <c r="U30" i="61"/>
  <c r="R63" i="59"/>
  <c r="R41" i="59"/>
  <c r="R16" i="59"/>
  <c r="L13" i="58"/>
  <c r="U229" i="61"/>
  <c r="U212" i="61"/>
  <c r="U168" i="61"/>
  <c r="U127" i="61"/>
  <c r="U79" i="61"/>
  <c r="U39" i="61"/>
  <c r="R51" i="59"/>
  <c r="L15" i="58"/>
  <c r="U189" i="61"/>
  <c r="U156" i="61"/>
  <c r="U124" i="61"/>
  <c r="U92" i="61"/>
  <c r="U60" i="61"/>
  <c r="U28" i="61"/>
  <c r="R48" i="59"/>
  <c r="R14" i="59"/>
  <c r="U220" i="61"/>
  <c r="U180" i="61"/>
  <c r="U147" i="61"/>
  <c r="U115" i="61"/>
  <c r="U83" i="61"/>
  <c r="U51" i="61"/>
  <c r="U19" i="61"/>
  <c r="R38" i="59"/>
  <c r="L28" i="58"/>
  <c r="U232" i="61"/>
  <c r="U185" i="61"/>
  <c r="U152" i="61"/>
  <c r="U120" i="61"/>
  <c r="U88" i="61"/>
  <c r="U56" i="61"/>
  <c r="U24" i="61"/>
  <c r="R44" i="59"/>
  <c r="L27" i="58"/>
  <c r="D33" i="88"/>
  <c r="D31" i="88"/>
  <c r="D17" i="88"/>
  <c r="D11" i="88"/>
  <c r="Q16" i="78"/>
  <c r="Q15" i="78"/>
  <c r="Q14" i="78"/>
  <c r="Q13" i="78"/>
  <c r="N56" i="63"/>
  <c r="O132" i="62"/>
  <c r="O66" i="62"/>
  <c r="K24" i="76"/>
  <c r="N37" i="63"/>
  <c r="O114" i="62"/>
  <c r="O49" i="62"/>
  <c r="S23" i="71"/>
  <c r="N19" i="63"/>
  <c r="O97" i="62"/>
  <c r="O31" i="62"/>
  <c r="O15" i="64"/>
  <c r="O146" i="62"/>
  <c r="O79" i="62"/>
  <c r="O14" i="62"/>
  <c r="U190" i="61"/>
  <c r="U125" i="61"/>
  <c r="U85" i="61"/>
  <c r="U53" i="61"/>
  <c r="U21" i="61"/>
  <c r="R40" i="59"/>
  <c r="L29" i="58"/>
  <c r="U205" i="61"/>
  <c r="U223" i="61"/>
  <c r="U191" i="61"/>
  <c r="U158" i="61"/>
  <c r="U126" i="61"/>
  <c r="U94" i="61"/>
  <c r="U70" i="61"/>
  <c r="U46" i="61"/>
  <c r="U26" i="61"/>
  <c r="R58" i="59"/>
  <c r="R33" i="59"/>
  <c r="R12" i="59"/>
  <c r="U250" i="61"/>
  <c r="U217" i="61"/>
  <c r="U200" i="61"/>
  <c r="U159" i="61"/>
  <c r="U111" i="61"/>
  <c r="U71" i="61"/>
  <c r="U31" i="61"/>
  <c r="R34" i="59"/>
  <c r="U240" i="61"/>
  <c r="U181" i="61"/>
  <c r="U148" i="61"/>
  <c r="U116" i="61"/>
  <c r="U84" i="61"/>
  <c r="U52" i="61"/>
  <c r="U20" i="61"/>
  <c r="R39" i="59"/>
  <c r="L23" i="58"/>
  <c r="U204" i="61"/>
  <c r="U172" i="61"/>
  <c r="U139" i="61"/>
  <c r="U107" i="61"/>
  <c r="U75" i="61"/>
  <c r="U43" i="61"/>
  <c r="U11" i="61"/>
  <c r="R30" i="59"/>
  <c r="L20" i="58"/>
  <c r="U216" i="61"/>
  <c r="U177" i="61"/>
  <c r="U144" i="61"/>
  <c r="U112" i="61"/>
  <c r="U80" i="61"/>
  <c r="U48" i="61"/>
  <c r="U16" i="61"/>
  <c r="R35" i="59"/>
  <c r="L19" i="58"/>
  <c r="D19" i="88"/>
  <c r="D13" i="88"/>
  <c r="D12" i="88"/>
  <c r="D18" i="88"/>
  <c r="Q65" i="78"/>
  <c r="Q64" i="78"/>
  <c r="Q63" i="78"/>
  <c r="Q62" i="78"/>
  <c r="N38" i="63"/>
  <c r="O115" i="62"/>
  <c r="O50" i="62"/>
  <c r="S24" i="71"/>
  <c r="N20" i="63"/>
  <c r="O98" i="62"/>
  <c r="O32" i="62"/>
  <c r="L11" i="65"/>
  <c r="O147" i="62"/>
  <c r="O80" i="62"/>
  <c r="O15" i="62"/>
  <c r="N52" i="63"/>
  <c r="Q47" i="78"/>
  <c r="S26" i="71"/>
  <c r="L12" i="65"/>
  <c r="N53" i="63"/>
  <c r="N35" i="63"/>
  <c r="O47" i="62"/>
  <c r="U157" i="61"/>
  <c r="U69" i="61"/>
  <c r="R57" i="59"/>
  <c r="L12" i="58"/>
  <c r="U207" i="61"/>
  <c r="U142" i="61"/>
  <c r="U38" i="61"/>
  <c r="L17" i="58"/>
  <c r="U135" i="61"/>
  <c r="U165" i="61"/>
  <c r="R22" i="59"/>
  <c r="U59" i="61"/>
  <c r="U249" i="61"/>
  <c r="U32" i="61"/>
  <c r="D16" i="88"/>
  <c r="Q46" i="78"/>
  <c r="O148" i="62"/>
  <c r="O130" i="62"/>
  <c r="U238" i="61"/>
  <c r="U45" i="61"/>
  <c r="U248" i="61"/>
  <c r="U118" i="61"/>
  <c r="U22" i="61"/>
  <c r="R29" i="59"/>
  <c r="U192" i="61"/>
  <c r="U224" i="61"/>
  <c r="U76" i="61"/>
  <c r="L14" i="58"/>
  <c r="U164" i="61"/>
  <c r="U35" i="61"/>
  <c r="U201" i="61"/>
  <c r="U72" i="61"/>
  <c r="L10" i="58"/>
  <c r="O99" i="62"/>
  <c r="O81" i="62"/>
  <c r="O112" i="62"/>
  <c r="U101" i="61"/>
  <c r="R23" i="59"/>
  <c r="U175" i="61"/>
  <c r="U58" i="61"/>
  <c r="R24" i="59"/>
  <c r="U95" i="61"/>
  <c r="U197" i="61"/>
  <c r="U68" i="61"/>
  <c r="R56" i="59"/>
  <c r="U155" i="61"/>
  <c r="R13" i="59"/>
  <c r="U128" i="61"/>
  <c r="R52" i="59"/>
  <c r="D26" i="88"/>
  <c r="Q44" i="78"/>
  <c r="O33" i="62"/>
  <c r="O16" i="62"/>
  <c r="K22" i="76"/>
  <c r="O63" i="62"/>
  <c r="U174" i="61"/>
  <c r="U77" i="61"/>
  <c r="U13" i="61"/>
  <c r="L21" i="58"/>
  <c r="U215" i="61"/>
  <c r="U150" i="61"/>
  <c r="U86" i="61"/>
  <c r="U42" i="61"/>
  <c r="R50" i="59"/>
  <c r="L26" i="58"/>
  <c r="U209" i="61"/>
  <c r="U143" i="61"/>
  <c r="U63" i="61"/>
  <c r="R25" i="59"/>
  <c r="U173" i="61"/>
  <c r="U108" i="61"/>
  <c r="U44" i="61"/>
  <c r="R31" i="59"/>
  <c r="U196" i="61"/>
  <c r="U131" i="61"/>
  <c r="U67" i="61"/>
  <c r="R55" i="59"/>
  <c r="L11" i="58"/>
  <c r="U169" i="61"/>
  <c r="U104" i="61"/>
  <c r="U40" i="61"/>
  <c r="R26" i="59"/>
  <c r="D15" i="88"/>
  <c r="D23" i="88"/>
  <c r="U78" i="61"/>
  <c r="R46" i="59"/>
  <c r="U244" i="61"/>
  <c r="U47" i="61"/>
  <c r="R17" i="59"/>
  <c r="U100" i="61"/>
  <c r="U36" i="61"/>
  <c r="U188" i="61"/>
  <c r="U123" i="61"/>
  <c r="R47" i="59"/>
  <c r="U160" i="61"/>
  <c r="U96" i="61"/>
  <c r="R18" i="59"/>
  <c r="D42" i="88"/>
  <c r="N21" i="63"/>
  <c r="O129" i="62"/>
  <c r="U109" i="61"/>
  <c r="R32" i="59"/>
  <c r="U183" i="61"/>
  <c r="U62" i="61"/>
  <c r="U241" i="61"/>
  <c r="U103" i="61"/>
  <c r="U15" i="61"/>
  <c r="U140" i="61"/>
  <c r="U12" i="61"/>
  <c r="U99" i="61"/>
  <c r="R21" i="59"/>
  <c r="U136" i="61"/>
  <c r="R60" i="59"/>
  <c r="D38" i="88"/>
  <c r="Q45" i="78"/>
  <c r="O64" i="62"/>
  <c r="U222" i="61"/>
  <c r="U37" i="61"/>
  <c r="U239" i="61"/>
  <c r="U110" i="61"/>
  <c r="U14" i="61"/>
  <c r="U233" i="61"/>
  <c r="U176" i="61"/>
  <c r="R59" i="59"/>
  <c r="U132" i="61"/>
  <c r="U236" i="61"/>
  <c r="U91" i="61"/>
  <c r="U27" i="61"/>
  <c r="U193" i="61"/>
  <c r="U64" i="61"/>
  <c r="D37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8">
    <s v="Migdal Hashkaot Neches Boded"/>
    <s v="{[Time].[Hie Time].[Yom].&amp;[20190331]}"/>
    <s v="{[Medida].[Medida].&amp;[2]}"/>
    <s v="{[Keren].[Keren].[All]}"/>
    <s v="{[Cheshbon KM].[Hie Peilut].[Peilut 7].&amp;[Kod_Peilut_L7_7120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6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3" si="27">
        <n x="1" s="1"/>
        <n x="25"/>
        <n x="26"/>
      </t>
    </mdx>
    <mdx n="0" f="v">
      <t c="3" si="27">
        <n x="1" s="1"/>
        <n x="28"/>
        <n x="26"/>
      </t>
    </mdx>
    <mdx n="0" f="v">
      <t c="3" si="27">
        <n x="1" s="1"/>
        <n x="29"/>
        <n x="26"/>
      </t>
    </mdx>
    <mdx n="0" f="v">
      <t c="3" si="27">
        <n x="1" s="1"/>
        <n x="30"/>
        <n x="26"/>
      </t>
    </mdx>
    <mdx n="0" f="v">
      <t c="3" si="27">
        <n x="1" s="1"/>
        <n x="31"/>
        <n x="26"/>
      </t>
    </mdx>
    <mdx n="0" f="v">
      <t c="3" si="27">
        <n x="1" s="1"/>
        <n x="32"/>
        <n x="26"/>
      </t>
    </mdx>
    <mdx n="0" f="v">
      <t c="3" si="27">
        <n x="1" s="1"/>
        <n x="33"/>
        <n x="26"/>
      </t>
    </mdx>
    <mdx n="0" f="v">
      <t c="3" si="27">
        <n x="1" s="1"/>
        <n x="34"/>
        <n x="26"/>
      </t>
    </mdx>
    <mdx n="0" f="v">
      <t c="3" si="27">
        <n x="1" s="1"/>
        <n x="35"/>
        <n x="26"/>
      </t>
    </mdx>
    <mdx n="0" f="v">
      <t c="3" si="27">
        <n x="1" s="1"/>
        <n x="36"/>
        <n x="26"/>
      </t>
    </mdx>
    <mdx n="0" f="v">
      <t c="3" si="27">
        <n x="1" s="1"/>
        <n x="37"/>
        <n x="26"/>
      </t>
    </mdx>
  </mdxMetadata>
  <valueMetadata count="4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</valueMetadata>
</metadata>
</file>

<file path=xl/sharedStrings.xml><?xml version="1.0" encoding="utf-8"?>
<sst xmlns="http://schemas.openxmlformats.org/spreadsheetml/2006/main" count="5816" uniqueCount="1489">
  <si>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</si>
  <si>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</si>
  <si>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</si>
  <si>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</si>
  <si>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</si>
  <si>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</si>
  <si>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</si>
  <si>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</si>
  <si>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</si>
  <si>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</si>
  <si>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</si>
  <si>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</si>
  <si>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</si>
  <si>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</si>
  <si>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</si>
  <si>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</si>
  <si>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</si>
  <si>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</si>
  <si>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</si>
  <si>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</si>
  <si>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</si>
  <si>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</si>
  <si>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</si>
  <si>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</si>
  <si>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</si>
  <si>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</si>
  <si>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</si>
  <si>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</si>
  <si>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</si>
  <si>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</si>
  <si>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</si>
  <si>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</si>
  <si>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</si>
  <si>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</si>
  <si>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</si>
  <si>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</si>
  <si>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</si>
  <si>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</si>
  <si>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</si>
  <si>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</si>
  <si>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</si>
  <si>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</si>
  <si>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</si>
  <si>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</si>
  <si>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</si>
  <si>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</si>
  <si>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</si>
  <si>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</si>
  <si>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</si>
  <si>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</si>
  <si>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</si>
  <si>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</si>
  <si>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</si>
  <si>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</si>
  <si>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</si>
  <si>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</si>
  <si>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</si>
  <si>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</si>
  <si>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</si>
  <si>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</si>
  <si>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</si>
  <si>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</si>
  <si>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</si>
  <si>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</si>
  <si>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</si>
  <si>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</si>
  <si>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</si>
  <si>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</si>
  <si>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</si>
  <si>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</si>
  <si>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</si>
  <si>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</si>
  <si>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</si>
  <si>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</si>
  <si>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</si>
  <si>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</si>
  <si>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</si>
  <si>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</si>
  <si>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</si>
  <si>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</si>
  <si>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</si>
  <si>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</si>
  <si>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</si>
  <si>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</si>
  <si>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</si>
  <si>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</si>
  <si>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</si>
  <si>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</si>
  <si>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</si>
  <si>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</si>
  <si>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</si>
  <si>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</si>
  <si>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</si>
  <si>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</si>
  <si>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</si>
  <si>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</si>
  <si>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</si>
  <si>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</si>
  <si>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</si>
  <si>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</si>
  <si>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</si>
  <si>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</si>
  <si>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</si>
  <si>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</si>
  <si>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</si>
  <si>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</si>
  <si>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</si>
  <si>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</si>
  <si>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</si>
  <si>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</si>
  <si>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</si>
  <si>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</si>
  <si>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</si>
  <si>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</si>
  <si>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</si>
  <si>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</si>
  <si>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</si>
  <si>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</si>
  <si>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</si>
  <si>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</si>
  <si>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</si>
  <si>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</si>
  <si>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</si>
  <si>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</si>
  <si>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</si>
  <si>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</si>
  <si>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</si>
  <si>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</si>
  <si>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</si>
  <si>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</si>
  <si>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</si>
  <si>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</si>
  <si>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</si>
  <si>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</si>
  <si>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</si>
  <si>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</si>
  <si>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</si>
  <si>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</si>
  <si>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</si>
  <si>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</si>
  <si>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</si>
  <si>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</si>
  <si>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</si>
  <si>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</si>
  <si>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</si>
  <si>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</si>
  <si>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</si>
  <si>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</si>
  <si>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</si>
  <si>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</si>
  <si>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</si>
  <si>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</si>
  <si>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</si>
  <si>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</si>
  <si>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</si>
  <si>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</si>
  <si>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</si>
  <si>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</si>
  <si>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</si>
  <si>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</si>
  <si>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</si>
  <si>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</si>
  <si>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</si>
  <si>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</si>
  <si>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</si>
  <si>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</si>
  <si>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</si>
  <si>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</si>
  <si>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</si>
  <si>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</si>
  <si>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</si>
  <si>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</si>
  <si>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</si>
  <si>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</si>
  <si>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</si>
  <si>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</si>
  <si>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</si>
  <si>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</si>
  <si>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</si>
  <si>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</si>
  <si>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</si>
  <si>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</si>
  <si>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</si>
  <si>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</si>
  <si>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</si>
  <si>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</si>
  <si>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</si>
  <si>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</si>
  <si>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</si>
  <si>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</si>
  <si>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</si>
  <si>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</si>
  <si>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</si>
  <si>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</si>
  <si>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</si>
  <si>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</si>
  <si>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</si>
  <si>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</si>
  <si>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</si>
  <si>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</si>
  <si>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</si>
  <si>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</si>
  <si>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</si>
  <si>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</si>
  <si>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</si>
  <si>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</si>
  <si>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</si>
  <si>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</si>
  <si>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</si>
  <si>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</si>
  <si>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</si>
  <si>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</si>
  <si>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</si>
  <si>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</si>
  <si>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</si>
  <si>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</si>
  <si>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</si>
  <si>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</si>
  <si>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</si>
  <si>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</si>
  <si>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</si>
  <si>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</si>
  <si>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</si>
  <si>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</si>
  <si>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</si>
  <si>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</si>
  <si>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</si>
  <si>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</si>
  <si>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</si>
  <si>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</si>
  <si>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</si>
  <si>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</si>
  <si>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</si>
  <si>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</si>
  <si>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</si>
  <si>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</si>
  <si>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</si>
  <si>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</si>
  <si>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</si>
  <si>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</si>
  <si>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</si>
  <si>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</si>
  <si>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</si>
  <si>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</si>
  <si>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</si>
  <si>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</si>
  <si>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</si>
  <si>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</si>
  <si>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</si>
  <si>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</si>
  <si>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</si>
  <si>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</si>
  <si>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</si>
  <si>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</si>
  <si>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</si>
  <si>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</si>
  <si>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</si>
  <si>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</si>
  <si>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</si>
  <si>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משלימה - מסלול השקעות לבני 60 ומעלה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</si>
  <si>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</si>
  <si>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</si>
  <si>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</si>
  <si>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</si>
  <si>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</si>
  <si>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</si>
  <si>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</si>
  <si>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</si>
  <si>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</si>
  <si>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</si>
  <si>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</si>
  <si>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</si>
  <si>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</si>
  <si>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</si>
  <si>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</si>
  <si>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</si>
  <si>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</si>
  <si>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</si>
  <si>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</si>
  <si>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</si>
  <si>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</si>
  <si>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</si>
  <si>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</si>
  <si>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</si>
  <si>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</si>
  <si>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מקמ 1019</t>
  </si>
  <si>
    <t>8191017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</si>
  <si>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</si>
  <si>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</si>
  <si>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</si>
  <si>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</si>
  <si>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</si>
  <si>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</si>
  <si>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</si>
  <si>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</si>
  <si>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</si>
  <si>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</si>
  <si>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</si>
  <si>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</si>
  <si>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</si>
  <si>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</si>
  <si>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</si>
  <si>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</si>
  <si>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</si>
  <si>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</si>
  <si>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</si>
  <si>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</si>
  <si>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</si>
  <si>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</si>
  <si>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</si>
  <si>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</si>
  <si>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</si>
  <si>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</si>
  <si>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</si>
  <si>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</si>
  <si>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</si>
  <si>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</si>
  <si>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</si>
  <si>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</si>
  <si>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</si>
  <si>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</si>
  <si>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</si>
  <si>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</si>
  <si>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</si>
  <si>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</si>
  <si>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</si>
  <si>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</si>
  <si>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</si>
  <si>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</si>
  <si>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</si>
  <si>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</si>
  <si>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</si>
  <si>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</si>
  <si>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</si>
  <si>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</si>
  <si>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</si>
  <si>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</si>
  <si>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</si>
  <si>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</si>
  <si>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</si>
  <si>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</si>
  <si>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</si>
  <si>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</si>
  <si>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</si>
  <si>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</si>
  <si>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</si>
  <si>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</si>
  <si>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</si>
  <si>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</si>
  <si>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</si>
  <si>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</si>
  <si>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</si>
  <si>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</si>
  <si>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</si>
  <si>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</si>
  <si>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</si>
  <si>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</si>
  <si>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</si>
  <si>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</si>
  <si>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</si>
  <si>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</si>
  <si>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</si>
  <si>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</si>
  <si>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</si>
  <si>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</si>
  <si>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</si>
  <si>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</si>
  <si>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</si>
  <si>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</si>
  <si>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</si>
  <si>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</si>
  <si>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</si>
  <si>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</si>
  <si>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</si>
  <si>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</si>
  <si>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</si>
  <si>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</si>
  <si>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</si>
  <si>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</si>
  <si>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</si>
  <si>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</si>
  <si>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</si>
  <si>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</si>
  <si>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</si>
  <si>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</si>
  <si>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</si>
  <si>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</si>
  <si>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</si>
  <si>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</si>
  <si>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</si>
  <si>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</si>
  <si>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</si>
  <si>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</si>
  <si>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</si>
  <si>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</si>
  <si>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</si>
  <si>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</si>
  <si>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</si>
  <si>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</si>
  <si>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</si>
  <si>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</si>
  <si>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</si>
  <si>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</si>
  <si>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</si>
  <si>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</si>
  <si>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</si>
  <si>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</si>
  <si>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</si>
  <si>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</si>
  <si>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</si>
  <si>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</si>
  <si>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</si>
  <si>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</si>
  <si>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</si>
  <si>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</si>
  <si>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</si>
  <si>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</si>
  <si>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</si>
  <si>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</si>
  <si>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</si>
  <si>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</si>
  <si>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</si>
  <si>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</si>
  <si>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</si>
  <si>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</si>
  <si>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</si>
  <si>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</si>
  <si>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</si>
  <si>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</si>
  <si>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</si>
  <si>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</si>
  <si>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</si>
  <si>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</si>
  <si>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</si>
  <si>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</si>
  <si>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</si>
  <si>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</si>
  <si>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</si>
  <si>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</si>
  <si>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</si>
  <si>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</si>
  <si>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</si>
  <si>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</si>
  <si>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</si>
  <si>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</si>
  <si>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</si>
  <si>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</si>
  <si>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</si>
  <si>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</si>
  <si>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</si>
  <si>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</si>
  <si>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</si>
  <si>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</si>
  <si>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</si>
  <si>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</si>
  <si>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</si>
  <si>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</si>
  <si>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</si>
  <si>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</si>
  <si>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</si>
  <si>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</si>
  <si>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</si>
  <si>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</si>
  <si>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</si>
  <si>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</si>
  <si>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</si>
  <si>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</si>
  <si>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</si>
  <si>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</si>
  <si>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</si>
  <si>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</si>
  <si>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</si>
  <si>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</si>
  <si>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</si>
  <si>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</si>
  <si>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</si>
  <si>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</si>
  <si>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</si>
  <si>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</si>
  <si>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</si>
  <si>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</si>
  <si>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</si>
  <si>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</si>
  <si>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</si>
  <si>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</si>
  <si>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</si>
  <si>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</si>
  <si>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</si>
  <si>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</si>
  <si>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</si>
  <si>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</si>
  <si>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</si>
  <si>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</si>
  <si>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</si>
  <si>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</si>
  <si>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</si>
  <si>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</si>
  <si>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</si>
  <si>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</si>
  <si>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</si>
  <si>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</si>
  <si>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</si>
  <si>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</si>
  <si>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</si>
  <si>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</si>
  <si>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</si>
  <si>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</si>
  <si>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</si>
  <si>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</si>
  <si>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</si>
  <si>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</si>
  <si>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</si>
  <si>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</si>
  <si>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</si>
  <si>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</si>
  <si>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</si>
  <si>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</si>
  <si>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</si>
  <si>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</si>
  <si>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</si>
  <si>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</si>
  <si>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</si>
  <si>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</si>
  <si>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</si>
  <si>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</si>
  <si>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</si>
  <si>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</si>
  <si>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</si>
  <si>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</si>
  <si>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</si>
  <si>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</si>
  <si>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</si>
  <si>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</si>
  <si>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</si>
  <si>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</si>
  <si>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</si>
  <si>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</si>
  <si>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</si>
  <si>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</si>
  <si>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</si>
  <si>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</si>
  <si>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</si>
  <si>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</si>
  <si>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</si>
  <si>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</si>
  <si>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</si>
  <si>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</si>
  <si>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</si>
  <si>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</si>
  <si>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</si>
  <si>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</si>
  <si>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</si>
  <si>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</si>
  <si>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</si>
  <si>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</si>
  <si>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</si>
  <si>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</si>
  <si>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</si>
  <si>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</si>
  <si>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</si>
  <si>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</si>
  <si>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</si>
  <si>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</si>
  <si>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</si>
  <si>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</si>
  <si>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</si>
  <si>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</si>
  <si>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</si>
  <si>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</si>
  <si>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</si>
  <si>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</si>
  <si>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</si>
  <si>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</si>
  <si>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</si>
  <si>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</si>
  <si>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</si>
  <si>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</si>
  <si>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</si>
  <si>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</si>
  <si>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</si>
  <si>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</si>
  <si>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</si>
  <si>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</si>
  <si>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</si>
  <si>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</si>
  <si>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</si>
  <si>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</si>
  <si>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</si>
  <si>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</si>
  <si>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</si>
  <si>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</si>
  <si>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</si>
  <si>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</si>
  <si>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</si>
  <si>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</si>
  <si>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</si>
  <si>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</si>
  <si>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</si>
  <si>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</si>
  <si>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</si>
  <si>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</si>
  <si>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</si>
  <si>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</si>
  <si>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</si>
  <si>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</si>
  <si>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</si>
  <si>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</si>
  <si>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</si>
  <si>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</si>
  <si>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</si>
  <si>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</si>
  <si>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</si>
  <si>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</si>
  <si>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</si>
  <si>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</si>
  <si>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</si>
  <si>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</si>
  <si>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</si>
  <si>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</si>
  <si>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</si>
  <si>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</si>
  <si>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</si>
  <si>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</si>
  <si>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</si>
  <si>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</si>
  <si>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</si>
  <si>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</si>
  <si>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</si>
  <si>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</si>
  <si>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</si>
  <si>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</si>
  <si>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</si>
  <si>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</si>
  <si>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</si>
  <si>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</si>
  <si>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</si>
  <si>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</si>
  <si>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</si>
  <si>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</si>
  <si>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</si>
  <si>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</si>
  <si>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</si>
  <si>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</si>
  <si>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</si>
  <si>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</si>
  <si>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</si>
  <si>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</si>
  <si>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</si>
  <si>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</si>
  <si>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</si>
  <si>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</si>
  <si>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</si>
  <si>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</si>
  <si>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</si>
  <si>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</si>
  <si>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</si>
  <si>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</si>
  <si>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</si>
  <si>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</si>
  <si>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</si>
  <si>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</si>
  <si>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</si>
  <si>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</si>
  <si>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</si>
  <si>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</si>
  <si>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</si>
  <si>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</si>
  <si>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</si>
  <si>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</si>
  <si>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</si>
  <si>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</si>
  <si>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</si>
  <si>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</si>
  <si>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</si>
  <si>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</si>
  <si>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</si>
  <si>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</si>
  <si>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</si>
  <si>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</si>
  <si>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</si>
  <si>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</si>
  <si>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</si>
  <si>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</si>
  <si>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</si>
  <si>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</si>
  <si>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</si>
  <si>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</si>
  <si>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</si>
  <si>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</si>
  <si>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</si>
  <si>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</si>
  <si>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</si>
  <si>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</si>
  <si>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</si>
  <si>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</si>
  <si>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</si>
  <si>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</si>
  <si>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</si>
  <si>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</si>
  <si>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</si>
  <si>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</si>
  <si>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</si>
  <si>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</si>
  <si>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</si>
  <si>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</si>
  <si>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</si>
  <si>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</si>
  <si>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</si>
  <si>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</si>
  <si>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</si>
  <si>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</si>
  <si>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</si>
  <si>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</si>
  <si>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</si>
  <si>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</si>
  <si>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</si>
  <si>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</si>
  <si>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</si>
  <si>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</si>
  <si>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</si>
  <si>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</si>
  <si>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</si>
  <si>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</si>
  <si>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</si>
  <si>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</si>
  <si>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</si>
  <si>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</si>
  <si>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</si>
  <si>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</si>
  <si>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</si>
  <si>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</si>
  <si>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</si>
  <si>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</si>
  <si>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</si>
  <si>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</si>
  <si>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</si>
  <si>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</si>
  <si>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</si>
  <si>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</si>
  <si>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</si>
  <si>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</si>
  <si>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</si>
  <si>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</si>
  <si>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</si>
  <si>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</si>
  <si>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</si>
  <si>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</si>
  <si>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</si>
  <si>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</si>
  <si>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</si>
  <si>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</si>
  <si>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</si>
  <si>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</si>
  <si>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</si>
  <si>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</si>
  <si>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</si>
  <si>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</si>
  <si>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</si>
  <si>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</si>
  <si>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</si>
  <si>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</si>
  <si>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</si>
  <si>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</si>
  <si>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</si>
  <si>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</si>
  <si>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</si>
  <si>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</si>
  <si>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</si>
  <si>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</si>
  <si>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</si>
  <si>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</si>
  <si>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</si>
  <si>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</si>
  <si>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</si>
  <si>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</si>
  <si>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</si>
  <si>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</si>
  <si>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</si>
  <si>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</si>
  <si>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</si>
  <si>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</si>
  <si>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</si>
  <si>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</si>
  <si>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</si>
  <si>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</si>
  <si>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</si>
  <si>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</si>
  <si>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</si>
  <si>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</si>
  <si>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</si>
  <si>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</si>
  <si>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</si>
  <si>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</si>
  <si>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</si>
  <si>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</si>
  <si>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</si>
  <si>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</si>
  <si>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</si>
  <si>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</si>
  <si>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</si>
  <si>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</si>
  <si>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</si>
  <si>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</si>
  <si>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</si>
  <si>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</si>
  <si>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</si>
  <si>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</si>
  <si>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</si>
  <si>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</si>
  <si>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</si>
  <si>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</si>
  <si>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</si>
  <si>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</si>
  <si>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</si>
  <si>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</si>
  <si>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</si>
  <si>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</si>
  <si>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</si>
  <si>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</si>
  <si>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</si>
  <si>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</si>
  <si>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</si>
  <si>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</si>
  <si>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</si>
  <si>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</si>
  <si>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</si>
  <si>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</si>
  <si>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</si>
  <si>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</si>
  <si>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</si>
  <si>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</si>
  <si>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</si>
  <si>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</si>
  <si>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</si>
  <si>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</si>
  <si>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</si>
  <si>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</si>
  <si>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</si>
  <si>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</si>
  <si>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</si>
  <si>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</si>
  <si>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</si>
  <si>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</si>
  <si>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</si>
  <si>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</si>
  <si>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</si>
  <si>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</si>
  <si>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</si>
  <si>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</si>
  <si>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</si>
  <si>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</si>
  <si>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</si>
  <si>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</si>
  <si>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</si>
  <si>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</si>
  <si>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</si>
  <si>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</si>
  <si>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</si>
  <si>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</si>
  <si>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</si>
  <si>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</si>
  <si>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</si>
  <si>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</si>
  <si>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</si>
  <si>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</si>
  <si>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</si>
  <si>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</si>
  <si>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</si>
  <si>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</si>
  <si>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</si>
  <si>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</si>
  <si>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</si>
  <si>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</si>
  <si>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</si>
  <si>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</si>
  <si>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</si>
  <si>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</si>
  <si>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</si>
  <si>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</si>
  <si>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</si>
  <si>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</si>
  <si>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</si>
  <si>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</si>
  <si>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</si>
  <si>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</si>
  <si>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</si>
  <si>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</si>
  <si>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</si>
  <si>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</si>
  <si>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</si>
  <si>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</si>
  <si>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</si>
  <si>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</si>
  <si>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</si>
  <si>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</si>
  <si>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</si>
  <si>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</si>
  <si>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</si>
  <si>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</si>
  <si>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</si>
  <si>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</si>
  <si>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</si>
  <si>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</si>
  <si>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</si>
  <si>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</si>
  <si>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</si>
  <si>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</si>
  <si>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</si>
  <si>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</si>
  <si>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</si>
  <si>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</si>
  <si>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</si>
  <si>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</si>
  <si>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</si>
  <si>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</si>
  <si>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</si>
  <si>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</si>
  <si>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</si>
  <si>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</si>
  <si>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</si>
  <si>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</si>
  <si>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</si>
  <si>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</si>
  <si>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</si>
  <si>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</si>
  <si>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</si>
  <si>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</si>
  <si>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</si>
  <si>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</si>
  <si>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</si>
  <si>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</si>
  <si>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</si>
  <si>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</si>
  <si>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</si>
  <si>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</si>
  <si>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</si>
  <si>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</si>
  <si>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</si>
  <si>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</si>
  <si>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</si>
  <si>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</si>
  <si>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</si>
  <si>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</si>
  <si>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</si>
  <si>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</si>
  <si>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</si>
  <si>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</si>
  <si>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</si>
  <si>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</si>
  <si>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</si>
  <si>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</si>
  <si>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</si>
  <si>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</si>
  <si>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</si>
  <si>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</si>
  <si>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</si>
  <si>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</si>
  <si>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</si>
  <si>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</si>
  <si>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</si>
  <si>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</si>
  <si>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</si>
  <si>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</si>
  <si>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</si>
  <si>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</si>
  <si>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</si>
  <si>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</si>
  <si>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</si>
  <si>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</si>
  <si>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</si>
  <si>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</si>
  <si>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</si>
  <si>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</si>
  <si>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</si>
  <si>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</si>
  <si>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</si>
  <si>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</si>
  <si>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</si>
  <si>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</si>
  <si>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</si>
  <si>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</si>
  <si>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</si>
  <si>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</si>
  <si>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</si>
  <si>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</si>
  <si>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</si>
  <si>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</si>
  <si>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</si>
  <si>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</si>
  <si>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</si>
  <si>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</si>
  <si>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</si>
  <si>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</si>
  <si>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</si>
  <si>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</si>
  <si>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</si>
  <si>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</si>
  <si>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</si>
  <si>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</si>
  <si>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</si>
  <si>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</si>
  <si>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</si>
  <si>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</si>
  <si>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</si>
  <si>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</si>
  <si>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</si>
  <si>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</si>
  <si>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</si>
  <si>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</si>
  <si>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</si>
  <si>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</si>
  <si>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</si>
  <si>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</si>
  <si>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</si>
  <si>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</si>
  <si>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</si>
  <si>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</si>
  <si>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</si>
  <si>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</si>
  <si>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</si>
  <si>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</si>
  <si>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</si>
  <si>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</si>
  <si>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</si>
  <si>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</si>
  <si>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</si>
  <si>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</si>
  <si>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</si>
  <si>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</si>
  <si>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</si>
  <si>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</si>
  <si>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</si>
  <si>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</si>
  <si>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</si>
  <si>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</si>
  <si>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</si>
  <si>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</si>
  <si>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</si>
  <si>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</si>
  <si>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</si>
  <si>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</si>
  <si>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</si>
  <si>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</si>
  <si>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</si>
  <si>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</si>
  <si>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</si>
  <si>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</si>
  <si>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</si>
  <si>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</si>
  <si>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</si>
  <si>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</si>
  <si>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</si>
  <si>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</si>
  <si>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</si>
  <si>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</si>
  <si>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</si>
  <si>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</si>
  <si>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</si>
  <si>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</si>
  <si>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</si>
  <si>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</si>
  <si>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</si>
  <si>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</si>
  <si>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</si>
  <si>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</si>
  <si>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</si>
  <si>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</si>
  <si>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</si>
  <si>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</si>
  <si>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</si>
  <si>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</si>
  <si>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</si>
  <si>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</si>
  <si>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</si>
  <si>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</si>
  <si>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</si>
  <si>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</si>
  <si>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</si>
  <si>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</si>
  <si>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</si>
  <si>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</si>
  <si>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</si>
  <si>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</si>
  <si>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</si>
  <si>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</si>
  <si>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</si>
  <si>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</si>
  <si>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</si>
  <si>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</si>
  <si>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</si>
  <si>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</si>
  <si>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</si>
  <si>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</si>
  <si>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</si>
  <si>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</si>
  <si>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</si>
  <si>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</si>
  <si>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</si>
  <si>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</si>
  <si>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</si>
  <si>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</si>
  <si>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</si>
  <si>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</si>
  <si>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</si>
  <si>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</si>
  <si>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</si>
  <si>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</si>
  <si>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</si>
  <si>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</si>
  <si>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</si>
  <si>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</si>
  <si>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</si>
  <si>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</si>
  <si>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</si>
  <si>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</si>
  <si>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</si>
  <si>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</si>
  <si>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</si>
  <si>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</si>
  <si>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</si>
  <si>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</si>
  <si>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</si>
  <si>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</si>
  <si>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</si>
  <si>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</si>
  <si>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</si>
  <si>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</si>
  <si>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</si>
  <si>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</si>
  <si>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</si>
  <si>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</si>
  <si>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</si>
  <si>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</si>
  <si>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</si>
  <si>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</si>
  <si>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</si>
  <si>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</si>
  <si>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</si>
  <si>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</si>
  <si>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</si>
  <si>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</si>
  <si>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</si>
  <si>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</si>
  <si>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</si>
  <si>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</si>
  <si>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</si>
  <si>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</si>
  <si>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</si>
  <si>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</si>
  <si>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</si>
  <si>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</si>
  <si>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</si>
  <si>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</si>
  <si>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</si>
  <si>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</si>
  <si>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</si>
  <si>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</si>
  <si>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</si>
  <si>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</si>
  <si>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</si>
  <si>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</si>
  <si>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</si>
  <si>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</si>
  <si>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</si>
  <si>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</si>
  <si>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</si>
  <si>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</si>
  <si>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</si>
  <si>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</si>
  <si>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</si>
  <si>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</si>
  <si>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</si>
  <si>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</si>
  <si>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</si>
  <si>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</si>
  <si>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</si>
  <si>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</si>
  <si>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</si>
  <si>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</si>
  <si>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</si>
  <si>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</si>
  <si>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</si>
  <si>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</si>
  <si>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</si>
  <si>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</si>
  <si>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</si>
  <si>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</si>
  <si>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</si>
  <si>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</si>
  <si>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</si>
  <si>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</si>
  <si>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</si>
  <si>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</si>
  <si>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</si>
  <si>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</si>
  <si>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</si>
  <si>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</si>
  <si>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</si>
  <si>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</si>
  <si>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</si>
  <si>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</si>
  <si>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</si>
  <si>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</si>
  <si>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</si>
  <si>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</si>
  <si>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</si>
  <si>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</si>
  <si>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</si>
  <si>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CHECK POINT SOFTWARE TECH</t>
  </si>
  <si>
    <t>IL0010824113</t>
  </si>
  <si>
    <t>520042821</t>
  </si>
  <si>
    <t>Software &amp; Services</t>
  </si>
  <si>
    <t>CYBERARK SOFTWARE</t>
  </si>
  <si>
    <t>IL0011334468</t>
  </si>
  <si>
    <t>512291642</t>
  </si>
  <si>
    <t>ENERGEAN OIL &amp; GAS</t>
  </si>
  <si>
    <t>GB00BG12Y042</t>
  </si>
  <si>
    <t>10758801</t>
  </si>
  <si>
    <t>ENERGY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</si>
  <si>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</si>
  <si>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</si>
  <si>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</si>
  <si>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</si>
  <si>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</si>
  <si>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</si>
  <si>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</si>
  <si>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</si>
  <si>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</si>
  <si>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</si>
  <si>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</si>
  <si>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</si>
  <si>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</si>
  <si>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</si>
  <si>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</si>
  <si>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</si>
  <si>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</si>
  <si>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</si>
  <si>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</si>
  <si>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</si>
  <si>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</si>
  <si>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</si>
  <si>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</si>
  <si>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</si>
  <si>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</si>
  <si>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</si>
  <si>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</si>
  <si>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</si>
  <si>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</si>
  <si>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</si>
  <si>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</si>
  <si>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</si>
  <si>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</si>
  <si>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</si>
  <si>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</si>
  <si>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</si>
  <si>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</si>
  <si>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</si>
  <si>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</si>
  <si>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</si>
  <si>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</si>
  <si>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</si>
  <si>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</si>
  <si>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</si>
  <si>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</si>
  <si>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</si>
  <si>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</si>
  <si>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</si>
  <si>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</si>
  <si>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</si>
  <si>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</si>
  <si>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</si>
  <si>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MOSAIC CO/THE</t>
  </si>
  <si>
    <t>US61945C1036</t>
  </si>
  <si>
    <t>MYLAN</t>
  </si>
  <si>
    <t>NL0011031208</t>
  </si>
  <si>
    <t>NUTRIEN LTD</t>
  </si>
  <si>
    <t>CA67077M1086</t>
  </si>
  <si>
    <t>PALO ALTO NETWORKS</t>
  </si>
  <si>
    <t>US6974351057</t>
  </si>
  <si>
    <t>Technology Hardware &amp; Equipment</t>
  </si>
  <si>
    <t>VARONIS SYSTEMS</t>
  </si>
  <si>
    <t>US9222801022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</si>
  <si>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</si>
  <si>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</si>
  <si>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</si>
  <si>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</si>
  <si>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</si>
  <si>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</si>
  <si>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</si>
  <si>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</si>
  <si>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</si>
  <si>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</si>
  <si>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</si>
  <si>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</si>
  <si>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</si>
  <si>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</si>
  <si>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</si>
  <si>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</si>
  <si>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</si>
  <si>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</si>
  <si>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</si>
  <si>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</si>
  <si>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</si>
  <si>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</si>
  <si>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</si>
  <si>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</si>
  <si>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</si>
  <si>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</si>
  <si>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</si>
  <si>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</si>
  <si>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</si>
  <si>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</si>
  <si>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</si>
  <si>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</si>
  <si>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</si>
  <si>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</si>
  <si>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</si>
  <si>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</si>
  <si>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</si>
  <si>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</si>
  <si>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</si>
  <si>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</si>
  <si>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</si>
  <si>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</si>
  <si>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</si>
  <si>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</si>
  <si>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</si>
  <si>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</si>
  <si>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</si>
  <si>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</si>
  <si>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</si>
  <si>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</si>
  <si>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</si>
  <si>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</si>
  <si>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</si>
  <si>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</si>
  <si>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</si>
  <si>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</si>
  <si>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</si>
  <si>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</si>
  <si>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</si>
  <si>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</si>
  <si>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</si>
  <si>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</si>
  <si>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</si>
  <si>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</si>
  <si>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</si>
  <si>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</si>
  <si>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</si>
  <si>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</si>
  <si>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</si>
  <si>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</si>
  <si>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</si>
  <si>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</si>
  <si>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</si>
  <si>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</si>
  <si>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</si>
  <si>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</si>
  <si>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</si>
  <si>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</si>
  <si>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</si>
  <si>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</si>
  <si>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</si>
  <si>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</si>
  <si>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</si>
  <si>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</si>
  <si>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</si>
  <si>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</si>
  <si>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</si>
  <si>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</si>
  <si>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</si>
  <si>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</si>
  <si>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</si>
  <si>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</si>
  <si>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</si>
  <si>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</si>
  <si>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</si>
  <si>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</si>
  <si>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</si>
  <si>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</si>
  <si>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</si>
  <si>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</si>
  <si>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</si>
  <si>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כתבי אופציה בישראל</t>
  </si>
  <si>
    <t>איתמר אופציה 4</t>
  </si>
  <si>
    <t>1137017</t>
  </si>
  <si>
    <t>ברנמילר אפ 1*</t>
  </si>
  <si>
    <t>1143494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</si>
  <si>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</si>
  <si>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</si>
  <si>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</si>
  <si>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</si>
  <si>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</si>
  <si>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</si>
  <si>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</si>
  <si>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</si>
  <si>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</si>
  <si>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</si>
  <si>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</si>
  <si>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</si>
  <si>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</si>
  <si>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אגח ל.ס חשמל 2022</t>
  </si>
  <si>
    <t>6000129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</si>
  <si>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</si>
  <si>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</si>
  <si>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</si>
  <si>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</si>
  <si>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</si>
  <si>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</si>
  <si>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</si>
  <si>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</si>
  <si>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</si>
  <si>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</si>
  <si>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₪ / מט"ח</t>
  </si>
  <si>
    <t>פורוורד ש"ח-מט"ח</t>
  </si>
  <si>
    <t>10000333</t>
  </si>
  <si>
    <t>ל.ר.</t>
  </si>
  <si>
    <t>10000410</t>
  </si>
  <si>
    <t>10000397</t>
  </si>
  <si>
    <t>10000377</t>
  </si>
  <si>
    <t>10000343</t>
  </si>
  <si>
    <t>10000371</t>
  </si>
  <si>
    <t>10000408</t>
  </si>
  <si>
    <t>10000384</t>
  </si>
  <si>
    <t>10000339</t>
  </si>
  <si>
    <t>10000393</t>
  </si>
  <si>
    <t>10000350</t>
  </si>
  <si>
    <t>10000419</t>
  </si>
  <si>
    <t>10000421</t>
  </si>
  <si>
    <t>10000424</t>
  </si>
  <si>
    <t>פורוורד מט"ח-מט"ח</t>
  </si>
  <si>
    <t>10000416</t>
  </si>
  <si>
    <t>10000422</t>
  </si>
  <si>
    <t>10000426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</si>
  <si>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</si>
  <si>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</si>
  <si>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</si>
  <si>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</si>
  <si>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</si>
  <si>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</si>
  <si>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</si>
  <si>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</si>
  <si>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</si>
  <si>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</si>
  <si>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</si>
  <si>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</si>
  <si>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</si>
  <si>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</si>
  <si>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</si>
  <si>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30312000</t>
  </si>
  <si>
    <t>34010000</t>
  </si>
  <si>
    <t>32010000</t>
  </si>
  <si>
    <t>30210000</t>
  </si>
  <si>
    <t>30310000</t>
  </si>
  <si>
    <t>31710000</t>
  </si>
  <si>
    <t>31110000</t>
  </si>
  <si>
    <t>31210000</t>
  </si>
  <si>
    <t>34020000</t>
  </si>
  <si>
    <t>30311000</t>
  </si>
  <si>
    <t>NR</t>
  </si>
  <si>
    <t>לא</t>
  </si>
  <si>
    <t>AA</t>
  </si>
  <si>
    <t>דירוג פנימי</t>
  </si>
  <si>
    <t>כן</t>
  </si>
  <si>
    <t>A+</t>
  </si>
  <si>
    <t>A</t>
  </si>
  <si>
    <t>AA-</t>
  </si>
  <si>
    <t>קרדן אן.וי אגח ב חש 2/18</t>
  </si>
  <si>
    <t>1143270</t>
  </si>
  <si>
    <t>סה"כ יתרות התחייבות להשקעה</t>
  </si>
  <si>
    <t>פורוורד ריבית</t>
  </si>
  <si>
    <t>מובטחות משכנתא- גורם 01</t>
  </si>
  <si>
    <t>בבטחונות אחרים - גורם 114</t>
  </si>
  <si>
    <t>בבטחונות אחרים - גורם 94</t>
  </si>
  <si>
    <t>בבטחונות אחרים - גורם 111</t>
  </si>
  <si>
    <t>בבטחונות אחרים-גורם 105</t>
  </si>
  <si>
    <t>בבטחונות אחרים - גורם 96</t>
  </si>
  <si>
    <t>בבטחונות אחרים - גורם 38</t>
  </si>
  <si>
    <t>בבטחונות אחרים - גורם 129</t>
  </si>
  <si>
    <t>בבטחונות אחרים - גורם 98*</t>
  </si>
  <si>
    <t>בבטחונות אחרים - גורם 130</t>
  </si>
  <si>
    <t>בבטחונות אחרים - גורם 104</t>
  </si>
  <si>
    <t>בבטחונות אחרים - גורם 61</t>
  </si>
  <si>
    <t>בבטחונות אחרים - גורם 115*</t>
  </si>
  <si>
    <t>גורם 98</t>
  </si>
  <si>
    <t>גורם 105</t>
  </si>
  <si>
    <t>גורם 113</t>
  </si>
  <si>
    <t>גורם 104</t>
  </si>
  <si>
    <t>גורם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</si>
</sst>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0" fontId="5" fillId="0" borderId="22" xfId="0" applyFont="1" applyFill="1" applyBorder="1" applyAlignment="1">
      <alignment horizontal="right"/>
    </xf>
    <xf numFmtId="164" fontId="29" fillId="0" borderId="0" xfId="0" applyNumberFormat="1" applyFont="1" applyFill="1" applyBorder="1" applyAlignment="1">
      <alignment horizontal="right"/>
    </xf>
    <xf numFmtId="0" fontId="5" fillId="0" borderId="32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15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workbookViewId="0">
      <selection activeCell="B23" sqref="B2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8" t="s">
        <v>187</v>
      </c>
      <c r="C1" s="80" t="s" vm="1">
        <v>257</v>
      </c>
    </row>
    <row r="2" spans="1:32">
      <c r="B2" s="58" t="s">
        <v>186</v>
      </c>
      <c r="C2" s="80" t="s">
        <v>258</v>
      </c>
    </row>
    <row r="3" spans="1:32">
      <c r="B3" s="58" t="s">
        <v>188</v>
      </c>
      <c r="C3" s="80" t="s">
        <v>259</v>
      </c>
    </row>
    <row r="4" spans="1:32">
      <c r="B4" s="58" t="s">
        <v>189</v>
      </c>
      <c r="C4" s="80">
        <v>9455</v>
      </c>
    </row>
    <row r="6" spans="1:32" ht="26.25" customHeight="1">
      <c r="B6" s="147" t="s">
        <v>203</v>
      </c>
      <c r="C6" s="148"/>
      <c r="D6" s="149"/>
    </row>
    <row r="7" spans="1:32" s="10" customFormat="1">
      <c r="B7" s="23"/>
      <c r="C7" s="24" t="s">
        <v>116</v>
      </c>
      <c r="D7" s="25" t="s">
        <v>114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8" t="s">
        <v>116</v>
      </c>
    </row>
    <row r="8" spans="1:32" s="10" customFormat="1">
      <c r="B8" s="23"/>
      <c r="C8" s="26" t="s">
        <v>244</v>
      </c>
      <c r="D8" s="27" t="s">
        <v>20</v>
      </c>
      <c r="AF8" s="38" t="s">
        <v>117</v>
      </c>
    </row>
    <row r="9" spans="1:32" s="11" customFormat="1" ht="18" customHeight="1">
      <c r="B9" s="37"/>
      <c r="C9" s="20" t="s">
        <v>1</v>
      </c>
      <c r="D9" s="28" t="s">
        <v>2</v>
      </c>
      <c r="AF9" s="38" t="s">
        <v>126</v>
      </c>
    </row>
    <row r="10" spans="1:32" s="11" customFormat="1" ht="18" customHeight="1">
      <c r="B10" s="69" t="s">
        <v>202</v>
      </c>
      <c r="C10" s="118">
        <f>C11+C12+C23+C33+C37</f>
        <v>27397.890441055442</v>
      </c>
      <c r="D10" s="119">
        <f>C10/$C$42</f>
        <v>1</v>
      </c>
      <c r="AF10" s="68"/>
    </row>
    <row r="11" spans="1:32">
      <c r="A11" s="46" t="s">
        <v>149</v>
      </c>
      <c r="B11" s="29" t="s">
        <v>204</v>
      </c>
      <c r="C11" s="118">
        <f>מזומנים!J10</f>
        <v>1577.6947723069998</v>
      </c>
      <c r="D11" s="138">
        <f t="shared" ref="D11:D13" si="0">C11/$C$42</f>
        <v>5.758453468164984E-2</v>
      </c>
    </row>
    <row r="12" spans="1:32">
      <c r="B12" s="29" t="s">
        <v>205</v>
      </c>
      <c r="C12" s="118">
        <f>SUM(C13:C22)</f>
        <v>25022.209305810193</v>
      </c>
      <c r="D12" s="138">
        <f t="shared" si="0"/>
        <v>0.91328963299724286</v>
      </c>
    </row>
    <row r="13" spans="1:32">
      <c r="A13" s="56" t="s">
        <v>149</v>
      </c>
      <c r="B13" s="30" t="s">
        <v>73</v>
      </c>
      <c r="C13" s="118">
        <f>'תעודות התחייבות ממשלתיות'!O11</f>
        <v>8099.098118709001</v>
      </c>
      <c r="D13" s="138">
        <f t="shared" si="0"/>
        <v>0.29561028197165828</v>
      </c>
    </row>
    <row r="14" spans="1:32">
      <c r="A14" s="56" t="s">
        <v>149</v>
      </c>
      <c r="B14" s="30" t="s">
        <v>74</v>
      </c>
      <c r="C14" s="118" t="s" vm="2">
        <v>1435</v>
      </c>
      <c r="D14" s="138" t="s" vm="3">
        <v>1435</v>
      </c>
    </row>
    <row r="15" spans="1:32">
      <c r="A15" s="56" t="s">
        <v>149</v>
      </c>
      <c r="B15" s="30" t="s">
        <v>75</v>
      </c>
      <c r="C15" s="118">
        <f>'אג"ח קונצרני'!R11</f>
        <v>8521.5905601569939</v>
      </c>
      <c r="D15" s="138">
        <f t="shared" ref="D15:D19" si="1">C15/$C$42</f>
        <v>0.31103090139332346</v>
      </c>
    </row>
    <row r="16" spans="1:32">
      <c r="A16" s="56" t="s">
        <v>149</v>
      </c>
      <c r="B16" s="30" t="s">
        <v>76</v>
      </c>
      <c r="C16" s="118">
        <f>מניות!L11</f>
        <v>1810.4104859559998</v>
      </c>
      <c r="D16" s="138">
        <f t="shared" si="1"/>
        <v>6.6078462860159448E-2</v>
      </c>
    </row>
    <row r="17" spans="1:4">
      <c r="A17" s="56" t="s">
        <v>149</v>
      </c>
      <c r="B17" s="30" t="s">
        <v>77</v>
      </c>
      <c r="C17" s="118">
        <f>'תעודות סל'!K11</f>
        <v>6415.5660783802005</v>
      </c>
      <c r="D17" s="138">
        <f t="shared" si="1"/>
        <v>0.23416277585979919</v>
      </c>
    </row>
    <row r="18" spans="1:4">
      <c r="A18" s="56" t="s">
        <v>149</v>
      </c>
      <c r="B18" s="30" t="s">
        <v>78</v>
      </c>
      <c r="C18" s="118">
        <f>'קרנות נאמנות'!L11</f>
        <v>175.49021999999999</v>
      </c>
      <c r="D18" s="138">
        <f t="shared" si="1"/>
        <v>6.4052457023125323E-3</v>
      </c>
    </row>
    <row r="19" spans="1:4">
      <c r="A19" s="56" t="s">
        <v>149</v>
      </c>
      <c r="B19" s="30" t="s">
        <v>79</v>
      </c>
      <c r="C19" s="118">
        <f>'כתבי אופציה'!I11</f>
        <v>5.3842608E-2</v>
      </c>
      <c r="D19" s="138">
        <f t="shared" si="1"/>
        <v>1.9652099900114001E-6</v>
      </c>
    </row>
    <row r="20" spans="1:4">
      <c r="A20" s="56" t="s">
        <v>149</v>
      </c>
      <c r="B20" s="30" t="s">
        <v>80</v>
      </c>
      <c r="C20" s="118" t="s" vm="4">
        <v>1435</v>
      </c>
      <c r="D20" s="138" t="s" vm="5">
        <v>1435</v>
      </c>
    </row>
    <row r="21" spans="1:4">
      <c r="A21" s="56" t="s">
        <v>149</v>
      </c>
      <c r="B21" s="30" t="s">
        <v>81</v>
      </c>
      <c r="C21" s="118" t="s" vm="6">
        <v>1435</v>
      </c>
      <c r="D21" s="138" t="s" vm="7">
        <v>1435</v>
      </c>
    </row>
    <row r="22" spans="1:4">
      <c r="A22" s="56" t="s">
        <v>149</v>
      </c>
      <c r="B22" s="30" t="s">
        <v>82</v>
      </c>
      <c r="C22" s="118" t="s" vm="8">
        <v>1435</v>
      </c>
      <c r="D22" s="138" t="s" vm="9">
        <v>1435</v>
      </c>
    </row>
    <row r="23" spans="1:4">
      <c r="B23" s="29" t="s">
        <v>206</v>
      </c>
      <c r="C23" s="118">
        <f>SUM(C24:C32)</f>
        <v>59.555039999999991</v>
      </c>
      <c r="D23" s="138">
        <f>C23/$C$42</f>
        <v>2.1737089623059961E-3</v>
      </c>
    </row>
    <row r="24" spans="1:4">
      <c r="A24" s="56" t="s">
        <v>149</v>
      </c>
      <c r="B24" s="30" t="s">
        <v>83</v>
      </c>
      <c r="C24" s="118" t="s" vm="10">
        <v>1435</v>
      </c>
      <c r="D24" s="138" t="s" vm="11">
        <v>1435</v>
      </c>
    </row>
    <row r="25" spans="1:4">
      <c r="A25" s="56" t="s">
        <v>149</v>
      </c>
      <c r="B25" s="30" t="s">
        <v>84</v>
      </c>
      <c r="C25" s="118" t="s" vm="12">
        <v>1435</v>
      </c>
      <c r="D25" s="138" t="s" vm="13">
        <v>1435</v>
      </c>
    </row>
    <row r="26" spans="1:4">
      <c r="A26" s="56" t="s">
        <v>149</v>
      </c>
      <c r="B26" s="30" t="s">
        <v>75</v>
      </c>
      <c r="C26" s="118">
        <f>'לא סחיר - אג"ח קונצרני'!P11</f>
        <v>144.20856000000001</v>
      </c>
      <c r="D26" s="138">
        <f>C26/$C$42</f>
        <v>5.2634913739163305E-3</v>
      </c>
    </row>
    <row r="27" spans="1:4">
      <c r="A27" s="56" t="s">
        <v>149</v>
      </c>
      <c r="B27" s="30" t="s">
        <v>85</v>
      </c>
      <c r="C27" s="118" t="s" vm="14">
        <v>1435</v>
      </c>
      <c r="D27" s="138" t="s" vm="15">
        <v>1435</v>
      </c>
    </row>
    <row r="28" spans="1:4">
      <c r="A28" s="56" t="s">
        <v>149</v>
      </c>
      <c r="B28" s="30" t="s">
        <v>86</v>
      </c>
      <c r="C28" s="118" t="s" vm="16">
        <v>1435</v>
      </c>
      <c r="D28" s="138" t="s" vm="17">
        <v>1435</v>
      </c>
    </row>
    <row r="29" spans="1:4">
      <c r="A29" s="56" t="s">
        <v>149</v>
      </c>
      <c r="B29" s="30" t="s">
        <v>87</v>
      </c>
      <c r="C29" s="118" t="s" vm="18">
        <v>1435</v>
      </c>
      <c r="D29" s="138" t="s" vm="19">
        <v>1435</v>
      </c>
    </row>
    <row r="30" spans="1:4">
      <c r="A30" s="56" t="s">
        <v>149</v>
      </c>
      <c r="B30" s="30" t="s">
        <v>229</v>
      </c>
      <c r="C30" s="118" t="s" vm="20">
        <v>1435</v>
      </c>
      <c r="D30" s="138" t="s" vm="21">
        <v>1435</v>
      </c>
    </row>
    <row r="31" spans="1:4">
      <c r="A31" s="56" t="s">
        <v>149</v>
      </c>
      <c r="B31" s="30" t="s">
        <v>110</v>
      </c>
      <c r="C31" s="118">
        <f>'לא סחיר - חוזים עתידיים'!I11</f>
        <v>-84.653520000000015</v>
      </c>
      <c r="D31" s="138">
        <f>C31/$C$42</f>
        <v>-3.0897824116103345E-3</v>
      </c>
    </row>
    <row r="32" spans="1:4">
      <c r="A32" s="56" t="s">
        <v>149</v>
      </c>
      <c r="B32" s="30" t="s">
        <v>88</v>
      </c>
      <c r="C32" s="118" t="s" vm="22">
        <v>1435</v>
      </c>
      <c r="D32" s="138" t="s" vm="23">
        <v>1435</v>
      </c>
    </row>
    <row r="33" spans="1:4">
      <c r="A33" s="56" t="s">
        <v>149</v>
      </c>
      <c r="B33" s="29" t="s">
        <v>207</v>
      </c>
      <c r="C33" s="118">
        <f>הלוואות!O10</f>
        <v>736.31431371925066</v>
      </c>
      <c r="D33" s="138">
        <f>C33/$C$42</f>
        <v>2.6874854299581096E-2</v>
      </c>
    </row>
    <row r="34" spans="1:4">
      <c r="A34" s="56" t="s">
        <v>149</v>
      </c>
      <c r="B34" s="29" t="s">
        <v>208</v>
      </c>
      <c r="C34" s="118" t="s" vm="24">
        <v>1435</v>
      </c>
      <c r="D34" s="138" t="s" vm="25">
        <v>1435</v>
      </c>
    </row>
    <row r="35" spans="1:4">
      <c r="A35" s="56" t="s">
        <v>149</v>
      </c>
      <c r="B35" s="29" t="s">
        <v>209</v>
      </c>
      <c r="C35" s="118" t="s" vm="26">
        <v>1435</v>
      </c>
      <c r="D35" s="138" t="s" vm="27">
        <v>1435</v>
      </c>
    </row>
    <row r="36" spans="1:4">
      <c r="A36" s="56" t="s">
        <v>149</v>
      </c>
      <c r="B36" s="57" t="s">
        <v>210</v>
      </c>
      <c r="C36" s="118" t="s" vm="28">
        <v>1435</v>
      </c>
      <c r="D36" s="138" t="s" vm="29">
        <v>1435</v>
      </c>
    </row>
    <row r="37" spans="1:4">
      <c r="A37" s="56" t="s">
        <v>149</v>
      </c>
      <c r="B37" s="29" t="s">
        <v>211</v>
      </c>
      <c r="C37" s="118">
        <f>'השקעות אחרות '!I10</f>
        <v>2.1170092189999998</v>
      </c>
      <c r="D37" s="138">
        <f t="shared" ref="D37:D38" si="2">C37/$C$42</f>
        <v>7.726905922025604E-5</v>
      </c>
    </row>
    <row r="38" spans="1:4">
      <c r="A38" s="56"/>
      <c r="B38" s="70" t="s">
        <v>213</v>
      </c>
      <c r="C38" s="118">
        <v>0</v>
      </c>
      <c r="D38" s="138">
        <f t="shared" si="2"/>
        <v>0</v>
      </c>
    </row>
    <row r="39" spans="1:4">
      <c r="A39" s="56" t="s">
        <v>149</v>
      </c>
      <c r="B39" s="71" t="s">
        <v>214</v>
      </c>
      <c r="C39" s="118" t="s" vm="30">
        <v>1435</v>
      </c>
      <c r="D39" s="138" t="s" vm="31">
        <v>1435</v>
      </c>
    </row>
    <row r="40" spans="1:4">
      <c r="A40" s="56" t="s">
        <v>149</v>
      </c>
      <c r="B40" s="71" t="s">
        <v>242</v>
      </c>
      <c r="C40" s="118" t="s" vm="32">
        <v>1435</v>
      </c>
      <c r="D40" s="138" t="s" vm="33">
        <v>1435</v>
      </c>
    </row>
    <row r="41" spans="1:4">
      <c r="A41" s="56" t="s">
        <v>149</v>
      </c>
      <c r="B41" s="71" t="s">
        <v>215</v>
      </c>
      <c r="C41" s="118" t="s" vm="34">
        <v>1435</v>
      </c>
      <c r="D41" s="138" t="s" vm="35">
        <v>1435</v>
      </c>
    </row>
    <row r="42" spans="1:4">
      <c r="B42" s="71" t="s">
        <v>89</v>
      </c>
      <c r="C42" s="118">
        <f>C38+C10</f>
        <v>27397.890441055442</v>
      </c>
      <c r="D42" s="138">
        <f>C42/$C$42</f>
        <v>1</v>
      </c>
    </row>
    <row r="43" spans="1:4">
      <c r="A43" s="56" t="s">
        <v>149</v>
      </c>
      <c r="B43" s="71" t="s">
        <v>212</v>
      </c>
      <c r="C43" s="118">
        <f>'יתרת התחייבות להשקעה'!C10</f>
        <v>84.420140000000004</v>
      </c>
      <c r="D43" s="138"/>
    </row>
    <row r="44" spans="1:4">
      <c r="B44" s="6" t="s">
        <v>115</v>
      </c>
    </row>
    <row r="45" spans="1:4">
      <c r="C45" s="77" t="s">
        <v>194</v>
      </c>
      <c r="D45" s="36" t="s">
        <v>109</v>
      </c>
    </row>
    <row r="46" spans="1:4">
      <c r="C46" s="78" t="s">
        <v>1</v>
      </c>
      <c r="D46" s="25" t="s">
        <v>2</v>
      </c>
    </row>
    <row r="47" spans="1:4">
      <c r="C47" s="120" t="s">
        <v>175</v>
      </c>
      <c r="D47" s="121" vm="36">
        <v>2.5729000000000002</v>
      </c>
    </row>
    <row r="48" spans="1:4">
      <c r="C48" s="120" t="s">
        <v>184</v>
      </c>
      <c r="D48" s="121">
        <v>0.92769022502618081</v>
      </c>
    </row>
    <row r="49" spans="2:4">
      <c r="C49" s="120" t="s">
        <v>180</v>
      </c>
      <c r="D49" s="121" vm="37">
        <v>2.7052</v>
      </c>
    </row>
    <row r="50" spans="2:4">
      <c r="B50" s="12"/>
      <c r="C50" s="120" t="s">
        <v>1436</v>
      </c>
      <c r="D50" s="121" vm="38">
        <v>3.6494</v>
      </c>
    </row>
    <row r="51" spans="2:4">
      <c r="C51" s="120" t="s">
        <v>173</v>
      </c>
      <c r="D51" s="121" vm="39">
        <v>4.0781999999999998</v>
      </c>
    </row>
    <row r="52" spans="2:4">
      <c r="C52" s="120" t="s">
        <v>174</v>
      </c>
      <c r="D52" s="121" vm="40">
        <v>4.7325999999999997</v>
      </c>
    </row>
    <row r="53" spans="2:4">
      <c r="C53" s="120" t="s">
        <v>176</v>
      </c>
      <c r="D53" s="121">
        <v>0.46267515923566882</v>
      </c>
    </row>
    <row r="54" spans="2:4">
      <c r="C54" s="120" t="s">
        <v>181</v>
      </c>
      <c r="D54" s="121" vm="41">
        <v>3.2778</v>
      </c>
    </row>
    <row r="55" spans="2:4">
      <c r="C55" s="120" t="s">
        <v>182</v>
      </c>
      <c r="D55" s="121">
        <v>0.18716729107296534</v>
      </c>
    </row>
    <row r="56" spans="2:4">
      <c r="C56" s="120" t="s">
        <v>179</v>
      </c>
      <c r="D56" s="121" vm="42">
        <v>0.54620000000000002</v>
      </c>
    </row>
    <row r="57" spans="2:4">
      <c r="C57" s="120" t="s">
        <v>1437</v>
      </c>
      <c r="D57" s="121">
        <v>2.4723023999999998</v>
      </c>
    </row>
    <row r="58" spans="2:4">
      <c r="C58" s="120" t="s">
        <v>178</v>
      </c>
      <c r="D58" s="121" vm="43">
        <v>0.39090000000000003</v>
      </c>
    </row>
    <row r="59" spans="2:4">
      <c r="C59" s="120" t="s">
        <v>171</v>
      </c>
      <c r="D59" s="121" vm="44">
        <v>3.6320000000000001</v>
      </c>
    </row>
    <row r="60" spans="2:4">
      <c r="C60" s="120" t="s">
        <v>185</v>
      </c>
      <c r="D60" s="121" vm="45">
        <v>0.24929999999999999</v>
      </c>
    </row>
    <row r="61" spans="2:4">
      <c r="C61" s="120" t="s">
        <v>1438</v>
      </c>
      <c r="D61" s="121" vm="46">
        <v>0.42030000000000001</v>
      </c>
    </row>
    <row r="62" spans="2:4">
      <c r="C62" s="120" t="s">
        <v>1439</v>
      </c>
      <c r="D62" s="121">
        <v>5.533464356993769E-2</v>
      </c>
    </row>
    <row r="63" spans="2:4">
      <c r="C63" s="120" t="s">
        <v>172</v>
      </c>
      <c r="D63" s="121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6.285156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.28515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187</v>
      </c>
      <c r="C1" s="80" t="s" vm="1">
        <v>257</v>
      </c>
    </row>
    <row r="2" spans="2:60">
      <c r="B2" s="58" t="s">
        <v>186</v>
      </c>
      <c r="C2" s="80" t="s">
        <v>258</v>
      </c>
    </row>
    <row r="3" spans="2:60">
      <c r="B3" s="58" t="s">
        <v>188</v>
      </c>
      <c r="C3" s="80" t="s">
        <v>259</v>
      </c>
    </row>
    <row r="4" spans="2:60">
      <c r="B4" s="58" t="s">
        <v>189</v>
      </c>
      <c r="C4" s="80">
        <v>9455</v>
      </c>
    </row>
    <row r="6" spans="2:60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60" ht="26.25" customHeight="1">
      <c r="B7" s="161" t="s">
        <v>98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  <c r="BH7" s="3"/>
    </row>
    <row r="8" spans="2:60" s="3" customFormat="1" ht="78.75">
      <c r="B8" s="23" t="s">
        <v>123</v>
      </c>
      <c r="C8" s="31" t="s">
        <v>47</v>
      </c>
      <c r="D8" s="31" t="s">
        <v>127</v>
      </c>
      <c r="E8" s="31" t="s">
        <v>67</v>
      </c>
      <c r="F8" s="31" t="s">
        <v>107</v>
      </c>
      <c r="G8" s="31" t="s">
        <v>241</v>
      </c>
      <c r="H8" s="31" t="s">
        <v>240</v>
      </c>
      <c r="I8" s="31" t="s">
        <v>64</v>
      </c>
      <c r="J8" s="31" t="s">
        <v>61</v>
      </c>
      <c r="K8" s="31" t="s">
        <v>190</v>
      </c>
      <c r="L8" s="31" t="s">
        <v>192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248</v>
      </c>
      <c r="H9" s="17"/>
      <c r="I9" s="17" t="s">
        <v>244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50</v>
      </c>
      <c r="C11" s="123"/>
      <c r="D11" s="123"/>
      <c r="E11" s="123"/>
      <c r="F11" s="123"/>
      <c r="G11" s="124"/>
      <c r="H11" s="128"/>
      <c r="I11" s="124">
        <v>5.3842608E-2</v>
      </c>
      <c r="J11" s="123"/>
      <c r="K11" s="125">
        <v>1</v>
      </c>
      <c r="L11" s="125">
        <f>I11/'סכום נכסי הקרן'!$C$42</f>
        <v>1.9652099900114001E-6</v>
      </c>
      <c r="M11" s="139"/>
      <c r="BC11" s="102"/>
      <c r="BD11" s="3"/>
      <c r="BE11" s="102"/>
      <c r="BG11" s="102"/>
    </row>
    <row r="12" spans="2:60" s="4" customFormat="1" ht="18" customHeight="1">
      <c r="B12" s="126" t="s">
        <v>28</v>
      </c>
      <c r="C12" s="123"/>
      <c r="D12" s="123"/>
      <c r="E12" s="123"/>
      <c r="F12" s="123"/>
      <c r="G12" s="124"/>
      <c r="H12" s="128"/>
      <c r="I12" s="124">
        <v>5.3842608E-2</v>
      </c>
      <c r="J12" s="123"/>
      <c r="K12" s="125">
        <v>1</v>
      </c>
      <c r="L12" s="125">
        <f>I12/'סכום נכסי הקרן'!$C$42</f>
        <v>1.9652099900114001E-6</v>
      </c>
      <c r="M12" s="139"/>
      <c r="BC12" s="102"/>
      <c r="BD12" s="3"/>
      <c r="BE12" s="102"/>
      <c r="BG12" s="102"/>
    </row>
    <row r="13" spans="2:60">
      <c r="B13" s="104" t="s">
        <v>1383</v>
      </c>
      <c r="C13" s="84"/>
      <c r="D13" s="84"/>
      <c r="E13" s="84"/>
      <c r="F13" s="84"/>
      <c r="G13" s="93"/>
      <c r="H13" s="95"/>
      <c r="I13" s="93">
        <v>5.3842608E-2</v>
      </c>
      <c r="J13" s="84"/>
      <c r="K13" s="94">
        <v>1</v>
      </c>
      <c r="L13" s="94">
        <f>I13/'סכום נכסי הקרן'!$C$42</f>
        <v>1.9652099900114001E-6</v>
      </c>
      <c r="M13" s="141"/>
      <c r="BD13" s="3"/>
    </row>
    <row r="14" spans="2:60" ht="20.25">
      <c r="B14" s="89" t="s">
        <v>1384</v>
      </c>
      <c r="C14" s="86" t="s">
        <v>1385</v>
      </c>
      <c r="D14" s="99" t="s">
        <v>128</v>
      </c>
      <c r="E14" s="99" t="s">
        <v>1110</v>
      </c>
      <c r="F14" s="99" t="s">
        <v>172</v>
      </c>
      <c r="G14" s="96">
        <v>102.879766</v>
      </c>
      <c r="H14" s="98">
        <v>35</v>
      </c>
      <c r="I14" s="96">
        <v>3.6007918E-2</v>
      </c>
      <c r="J14" s="97">
        <v>1.5979704424499452E-5</v>
      </c>
      <c r="K14" s="97">
        <v>0.66876251610991799</v>
      </c>
      <c r="L14" s="97">
        <f>I14/'סכום נכסי הקרן'!$C$42</f>
        <v>1.3142587776043708E-6</v>
      </c>
      <c r="M14" s="141"/>
      <c r="BD14" s="4"/>
    </row>
    <row r="15" spans="2:60">
      <c r="B15" s="89" t="s">
        <v>1386</v>
      </c>
      <c r="C15" s="86" t="s">
        <v>1387</v>
      </c>
      <c r="D15" s="99" t="s">
        <v>128</v>
      </c>
      <c r="E15" s="99" t="s">
        <v>198</v>
      </c>
      <c r="F15" s="99" t="s">
        <v>172</v>
      </c>
      <c r="G15" s="96">
        <v>27.437985000000005</v>
      </c>
      <c r="H15" s="98">
        <v>65</v>
      </c>
      <c r="I15" s="96">
        <v>1.7834689999999997E-2</v>
      </c>
      <c r="J15" s="97">
        <v>2.287526230531881E-5</v>
      </c>
      <c r="K15" s="97">
        <v>0.33123748389008195</v>
      </c>
      <c r="L15" s="97">
        <f>I15/'סכום נכסי הקרן'!$C$42</f>
        <v>6.5095121240702923E-7</v>
      </c>
      <c r="M15" s="141"/>
    </row>
    <row r="16" spans="2:60">
      <c r="B16" s="85"/>
      <c r="C16" s="86"/>
      <c r="D16" s="86"/>
      <c r="E16" s="86"/>
      <c r="F16" s="86"/>
      <c r="G16" s="96"/>
      <c r="H16" s="98"/>
      <c r="I16" s="86"/>
      <c r="J16" s="86"/>
      <c r="K16" s="97"/>
      <c r="L16" s="86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1" t="s">
        <v>256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1" t="s">
        <v>119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1" t="s">
        <v>239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1" t="s">
        <v>247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187</v>
      </c>
      <c r="C1" s="80" t="s" vm="1">
        <v>257</v>
      </c>
    </row>
    <row r="2" spans="2:61">
      <c r="B2" s="58" t="s">
        <v>186</v>
      </c>
      <c r="C2" s="80" t="s">
        <v>258</v>
      </c>
    </row>
    <row r="3" spans="2:61">
      <c r="B3" s="58" t="s">
        <v>188</v>
      </c>
      <c r="C3" s="80" t="s">
        <v>259</v>
      </c>
    </row>
    <row r="4" spans="2:61">
      <c r="B4" s="58" t="s">
        <v>189</v>
      </c>
      <c r="C4" s="80">
        <v>9455</v>
      </c>
    </row>
    <row r="6" spans="2:61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61" ht="26.25" customHeight="1">
      <c r="B7" s="161" t="s">
        <v>99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  <c r="BI7" s="3"/>
    </row>
    <row r="8" spans="2:61" s="3" customFormat="1" ht="78.75">
      <c r="B8" s="23" t="s">
        <v>123</v>
      </c>
      <c r="C8" s="31" t="s">
        <v>47</v>
      </c>
      <c r="D8" s="31" t="s">
        <v>127</v>
      </c>
      <c r="E8" s="31" t="s">
        <v>67</v>
      </c>
      <c r="F8" s="31" t="s">
        <v>107</v>
      </c>
      <c r="G8" s="31" t="s">
        <v>241</v>
      </c>
      <c r="H8" s="31" t="s">
        <v>240</v>
      </c>
      <c r="I8" s="31" t="s">
        <v>64</v>
      </c>
      <c r="J8" s="31" t="s">
        <v>61</v>
      </c>
      <c r="K8" s="31" t="s">
        <v>190</v>
      </c>
      <c r="L8" s="32" t="s">
        <v>192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248</v>
      </c>
      <c r="H9" s="17"/>
      <c r="I9" s="17" t="s">
        <v>244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256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247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187</v>
      </c>
      <c r="C1" s="80" t="s" vm="1">
        <v>257</v>
      </c>
    </row>
    <row r="2" spans="1:60">
      <c r="B2" s="58" t="s">
        <v>186</v>
      </c>
      <c r="C2" s="80" t="s">
        <v>258</v>
      </c>
    </row>
    <row r="3" spans="1:60">
      <c r="B3" s="58" t="s">
        <v>188</v>
      </c>
      <c r="C3" s="80" t="s">
        <v>259</v>
      </c>
    </row>
    <row r="4" spans="1:60">
      <c r="B4" s="58" t="s">
        <v>189</v>
      </c>
      <c r="C4" s="80">
        <v>9455</v>
      </c>
    </row>
    <row r="6" spans="1:60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3"/>
      <c r="BD6" s="1" t="s">
        <v>128</v>
      </c>
      <c r="BF6" s="1" t="s">
        <v>195</v>
      </c>
      <c r="BH6" s="3" t="s">
        <v>172</v>
      </c>
    </row>
    <row r="7" spans="1:60" ht="26.25" customHeight="1">
      <c r="B7" s="161" t="s">
        <v>100</v>
      </c>
      <c r="C7" s="162"/>
      <c r="D7" s="162"/>
      <c r="E7" s="162"/>
      <c r="F7" s="162"/>
      <c r="G7" s="162"/>
      <c r="H7" s="162"/>
      <c r="I7" s="162"/>
      <c r="J7" s="162"/>
      <c r="K7" s="163"/>
      <c r="BD7" s="3" t="s">
        <v>130</v>
      </c>
      <c r="BF7" s="1" t="s">
        <v>150</v>
      </c>
      <c r="BH7" s="3" t="s">
        <v>171</v>
      </c>
    </row>
    <row r="8" spans="1:60" s="3" customFormat="1" ht="78.75">
      <c r="A8" s="2"/>
      <c r="B8" s="23" t="s">
        <v>123</v>
      </c>
      <c r="C8" s="31" t="s">
        <v>47</v>
      </c>
      <c r="D8" s="31" t="s">
        <v>127</v>
      </c>
      <c r="E8" s="31" t="s">
        <v>67</v>
      </c>
      <c r="F8" s="31" t="s">
        <v>107</v>
      </c>
      <c r="G8" s="31" t="s">
        <v>241</v>
      </c>
      <c r="H8" s="31" t="s">
        <v>240</v>
      </c>
      <c r="I8" s="31" t="s">
        <v>64</v>
      </c>
      <c r="J8" s="31" t="s">
        <v>190</v>
      </c>
      <c r="K8" s="31" t="s">
        <v>192</v>
      </c>
      <c r="BC8" s="1" t="s">
        <v>143</v>
      </c>
      <c r="BD8" s="1" t="s">
        <v>144</v>
      </c>
      <c r="BE8" s="1" t="s">
        <v>151</v>
      </c>
      <c r="BG8" s="4" t="s">
        <v>173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248</v>
      </c>
      <c r="H9" s="17"/>
      <c r="I9" s="17" t="s">
        <v>244</v>
      </c>
      <c r="J9" s="33" t="s">
        <v>20</v>
      </c>
      <c r="K9" s="59" t="s">
        <v>20</v>
      </c>
      <c r="BC9" s="1" t="s">
        <v>140</v>
      </c>
      <c r="BE9" s="1" t="s">
        <v>152</v>
      </c>
      <c r="BG9" s="4" t="s">
        <v>174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136</v>
      </c>
      <c r="BD10" s="3"/>
      <c r="BE10" s="1" t="s">
        <v>196</v>
      </c>
      <c r="BG10" s="1" t="s">
        <v>180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135</v>
      </c>
      <c r="BD11" s="3"/>
      <c r="BE11" s="1" t="s">
        <v>153</v>
      </c>
      <c r="BG11" s="1" t="s">
        <v>175</v>
      </c>
    </row>
    <row r="12" spans="1:60" ht="20.25">
      <c r="B12" s="101" t="s">
        <v>256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133</v>
      </c>
      <c r="BD12" s="4"/>
      <c r="BE12" s="1" t="s">
        <v>154</v>
      </c>
      <c r="BG12" s="1" t="s">
        <v>176</v>
      </c>
    </row>
    <row r="13" spans="1:60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137</v>
      </c>
      <c r="BE13" s="1" t="s">
        <v>155</v>
      </c>
      <c r="BG13" s="1" t="s">
        <v>177</v>
      </c>
    </row>
    <row r="14" spans="1:60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134</v>
      </c>
      <c r="BE14" s="1" t="s">
        <v>156</v>
      </c>
      <c r="BG14" s="1" t="s">
        <v>179</v>
      </c>
    </row>
    <row r="15" spans="1:60">
      <c r="B15" s="101" t="s">
        <v>247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145</v>
      </c>
      <c r="BE15" s="1" t="s">
        <v>197</v>
      </c>
      <c r="BG15" s="1" t="s">
        <v>181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131</v>
      </c>
      <c r="BD16" s="1" t="s">
        <v>146</v>
      </c>
      <c r="BE16" s="1" t="s">
        <v>157</v>
      </c>
      <c r="BG16" s="1" t="s">
        <v>182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141</v>
      </c>
      <c r="BE17" s="1" t="s">
        <v>158</v>
      </c>
      <c r="BG17" s="1" t="s">
        <v>183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129</v>
      </c>
      <c r="BF18" s="1" t="s">
        <v>159</v>
      </c>
      <c r="BH18" s="1" t="s">
        <v>30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142</v>
      </c>
      <c r="BF19" s="1" t="s">
        <v>160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147</v>
      </c>
      <c r="BF20" s="1" t="s">
        <v>161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132</v>
      </c>
      <c r="BE21" s="1" t="s">
        <v>148</v>
      </c>
      <c r="BF21" s="1" t="s">
        <v>162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138</v>
      </c>
      <c r="BF22" s="1" t="s">
        <v>163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30</v>
      </c>
      <c r="BE23" s="1" t="s">
        <v>139</v>
      </c>
      <c r="BF23" s="1" t="s">
        <v>198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201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164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165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200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166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167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199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30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187</v>
      </c>
      <c r="C1" s="80" t="s" vm="1">
        <v>257</v>
      </c>
    </row>
    <row r="2" spans="2:81">
      <c r="B2" s="58" t="s">
        <v>186</v>
      </c>
      <c r="C2" s="80" t="s">
        <v>258</v>
      </c>
    </row>
    <row r="3" spans="2:81">
      <c r="B3" s="58" t="s">
        <v>188</v>
      </c>
      <c r="C3" s="80" t="s">
        <v>259</v>
      </c>
      <c r="E3" s="2"/>
    </row>
    <row r="4" spans="2:81">
      <c r="B4" s="58" t="s">
        <v>189</v>
      </c>
      <c r="C4" s="80">
        <v>9455</v>
      </c>
    </row>
    <row r="6" spans="2:81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81" ht="26.25" customHeight="1">
      <c r="B7" s="161" t="s">
        <v>101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2:81" s="3" customFormat="1" ht="47.25">
      <c r="B8" s="23" t="s">
        <v>123</v>
      </c>
      <c r="C8" s="31" t="s">
        <v>47</v>
      </c>
      <c r="D8" s="14" t="s">
        <v>52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241</v>
      </c>
      <c r="M8" s="31" t="s">
        <v>240</v>
      </c>
      <c r="N8" s="31" t="s">
        <v>64</v>
      </c>
      <c r="O8" s="31" t="s">
        <v>61</v>
      </c>
      <c r="P8" s="31" t="s">
        <v>190</v>
      </c>
      <c r="Q8" s="32" t="s">
        <v>192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248</v>
      </c>
      <c r="M9" s="33"/>
      <c r="N9" s="33" t="s">
        <v>244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256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247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6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187</v>
      </c>
      <c r="C1" s="80" t="s" vm="1">
        <v>257</v>
      </c>
    </row>
    <row r="2" spans="2:72">
      <c r="B2" s="58" t="s">
        <v>186</v>
      </c>
      <c r="C2" s="80" t="s">
        <v>258</v>
      </c>
    </row>
    <row r="3" spans="2:72">
      <c r="B3" s="58" t="s">
        <v>188</v>
      </c>
      <c r="C3" s="80" t="s">
        <v>259</v>
      </c>
    </row>
    <row r="4" spans="2:72">
      <c r="B4" s="58" t="s">
        <v>189</v>
      </c>
      <c r="C4" s="80">
        <v>9455</v>
      </c>
    </row>
    <row r="6" spans="2:72" ht="26.25" customHeight="1">
      <c r="B6" s="161" t="s">
        <v>218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72" ht="26.25" customHeight="1">
      <c r="B7" s="161" t="s">
        <v>92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3"/>
    </row>
    <row r="8" spans="2:72" s="3" customFormat="1" ht="78.75">
      <c r="B8" s="23" t="s">
        <v>123</v>
      </c>
      <c r="C8" s="31" t="s">
        <v>47</v>
      </c>
      <c r="D8" s="31" t="s">
        <v>15</v>
      </c>
      <c r="E8" s="31" t="s">
        <v>68</v>
      </c>
      <c r="F8" s="31" t="s">
        <v>108</v>
      </c>
      <c r="G8" s="31" t="s">
        <v>18</v>
      </c>
      <c r="H8" s="31" t="s">
        <v>107</v>
      </c>
      <c r="I8" s="31" t="s">
        <v>17</v>
      </c>
      <c r="J8" s="31" t="s">
        <v>19</v>
      </c>
      <c r="K8" s="31" t="s">
        <v>241</v>
      </c>
      <c r="L8" s="31" t="s">
        <v>240</v>
      </c>
      <c r="M8" s="31" t="s">
        <v>116</v>
      </c>
      <c r="N8" s="31" t="s">
        <v>61</v>
      </c>
      <c r="O8" s="31" t="s">
        <v>190</v>
      </c>
      <c r="P8" s="32" t="s">
        <v>192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248</v>
      </c>
      <c r="L9" s="33"/>
      <c r="M9" s="33" t="s">
        <v>244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239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247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187</v>
      </c>
      <c r="C1" s="80" t="s" vm="1">
        <v>257</v>
      </c>
    </row>
    <row r="2" spans="2:65">
      <c r="B2" s="58" t="s">
        <v>186</v>
      </c>
      <c r="C2" s="80" t="s">
        <v>258</v>
      </c>
    </row>
    <row r="3" spans="2:65">
      <c r="B3" s="58" t="s">
        <v>188</v>
      </c>
      <c r="C3" s="80" t="s">
        <v>259</v>
      </c>
    </row>
    <row r="4" spans="2:65">
      <c r="B4" s="58" t="s">
        <v>189</v>
      </c>
      <c r="C4" s="80">
        <v>9455</v>
      </c>
    </row>
    <row r="6" spans="2:65" ht="26.25" customHeight="1">
      <c r="B6" s="161" t="s">
        <v>218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2:65" ht="26.25" customHeight="1">
      <c r="B7" s="161" t="s">
        <v>93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</row>
    <row r="8" spans="2:65" s="3" customFormat="1" ht="78.75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18</v>
      </c>
      <c r="K8" s="31" t="s">
        <v>107</v>
      </c>
      <c r="L8" s="31" t="s">
        <v>17</v>
      </c>
      <c r="M8" s="73" t="s">
        <v>19</v>
      </c>
      <c r="N8" s="31" t="s">
        <v>241</v>
      </c>
      <c r="O8" s="31" t="s">
        <v>240</v>
      </c>
      <c r="P8" s="31" t="s">
        <v>116</v>
      </c>
      <c r="Q8" s="31" t="s">
        <v>61</v>
      </c>
      <c r="R8" s="31" t="s">
        <v>190</v>
      </c>
      <c r="S8" s="32" t="s">
        <v>192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248</v>
      </c>
      <c r="O9" s="33"/>
      <c r="P9" s="33" t="s">
        <v>244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1" t="s">
        <v>121</v>
      </c>
      <c r="S10" s="21" t="s">
        <v>193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256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247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6.285156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187</v>
      </c>
      <c r="C1" s="80" t="s" vm="1">
        <v>257</v>
      </c>
    </row>
    <row r="2" spans="2:81">
      <c r="B2" s="58" t="s">
        <v>186</v>
      </c>
      <c r="C2" s="80" t="s">
        <v>258</v>
      </c>
    </row>
    <row r="3" spans="2:81">
      <c r="B3" s="58" t="s">
        <v>188</v>
      </c>
      <c r="C3" s="80" t="s">
        <v>259</v>
      </c>
    </row>
    <row r="4" spans="2:81">
      <c r="B4" s="58" t="s">
        <v>189</v>
      </c>
      <c r="C4" s="80">
        <v>9455</v>
      </c>
    </row>
    <row r="6" spans="2:81" ht="26.25" customHeight="1">
      <c r="B6" s="161" t="s">
        <v>218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2:81" ht="26.25" customHeight="1">
      <c r="B7" s="161" t="s">
        <v>94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</row>
    <row r="8" spans="2:81" s="3" customFormat="1" ht="78.75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18</v>
      </c>
      <c r="K8" s="31" t="s">
        <v>107</v>
      </c>
      <c r="L8" s="31" t="s">
        <v>17</v>
      </c>
      <c r="M8" s="73" t="s">
        <v>19</v>
      </c>
      <c r="N8" s="73" t="s">
        <v>241</v>
      </c>
      <c r="O8" s="31" t="s">
        <v>240</v>
      </c>
      <c r="P8" s="31" t="s">
        <v>116</v>
      </c>
      <c r="Q8" s="31" t="s">
        <v>61</v>
      </c>
      <c r="R8" s="31" t="s">
        <v>190</v>
      </c>
      <c r="S8" s="32" t="s">
        <v>192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248</v>
      </c>
      <c r="O9" s="33"/>
      <c r="P9" s="33" t="s">
        <v>244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21" t="s">
        <v>193</v>
      </c>
      <c r="T10" s="5"/>
      <c r="BZ10" s="1"/>
    </row>
    <row r="11" spans="2:81" s="4" customFormat="1" ht="18" customHeight="1">
      <c r="B11" s="130" t="s">
        <v>53</v>
      </c>
      <c r="C11" s="84"/>
      <c r="D11" s="84"/>
      <c r="E11" s="84"/>
      <c r="F11" s="84"/>
      <c r="G11" s="84"/>
      <c r="H11" s="84"/>
      <c r="I11" s="84"/>
      <c r="J11" s="95">
        <v>7.1312386657213702</v>
      </c>
      <c r="K11" s="84"/>
      <c r="L11" s="84"/>
      <c r="M11" s="94">
        <v>1.5861567531081377E-2</v>
      </c>
      <c r="N11" s="93"/>
      <c r="O11" s="95"/>
      <c r="P11" s="93">
        <v>144.20856000000001</v>
      </c>
      <c r="Q11" s="84"/>
      <c r="R11" s="94">
        <v>1</v>
      </c>
      <c r="S11" s="94">
        <f>P11/'סכום נכסי הקרן'!$C$42</f>
        <v>5.2634913739163305E-3</v>
      </c>
      <c r="T11" s="142"/>
      <c r="U11" s="139"/>
      <c r="BZ11" s="102"/>
      <c r="CC11" s="102"/>
    </row>
    <row r="12" spans="2:81" s="102" customFormat="1" ht="17.25" customHeight="1">
      <c r="B12" s="131" t="s">
        <v>238</v>
      </c>
      <c r="C12" s="84"/>
      <c r="D12" s="84"/>
      <c r="E12" s="84"/>
      <c r="F12" s="84"/>
      <c r="G12" s="84"/>
      <c r="H12" s="84"/>
      <c r="I12" s="84"/>
      <c r="J12" s="95">
        <v>7.1312386657213702</v>
      </c>
      <c r="K12" s="84"/>
      <c r="L12" s="84"/>
      <c r="M12" s="94">
        <v>1.5861567531081377E-2</v>
      </c>
      <c r="N12" s="93"/>
      <c r="O12" s="95"/>
      <c r="P12" s="93">
        <v>144.20856000000001</v>
      </c>
      <c r="Q12" s="84"/>
      <c r="R12" s="94">
        <v>1</v>
      </c>
      <c r="S12" s="94">
        <f>P12/'סכום נכסי הקרן'!$C$42</f>
        <v>5.2634913739163305E-3</v>
      </c>
      <c r="T12" s="140"/>
      <c r="U12" s="140"/>
    </row>
    <row r="13" spans="2:81">
      <c r="B13" s="108" t="s">
        <v>62</v>
      </c>
      <c r="C13" s="84"/>
      <c r="D13" s="84"/>
      <c r="E13" s="84"/>
      <c r="F13" s="84"/>
      <c r="G13" s="84"/>
      <c r="H13" s="84"/>
      <c r="I13" s="84"/>
      <c r="J13" s="95">
        <v>7.9324904165849981</v>
      </c>
      <c r="K13" s="84"/>
      <c r="L13" s="84"/>
      <c r="M13" s="94">
        <v>1.2116135055280908E-2</v>
      </c>
      <c r="N13" s="93"/>
      <c r="O13" s="95"/>
      <c r="P13" s="93">
        <v>110.20079999999999</v>
      </c>
      <c r="Q13" s="84"/>
      <c r="R13" s="94">
        <v>0.76417655096202319</v>
      </c>
      <c r="S13" s="94">
        <f>P13/'סכום נכסי הקרן'!$C$42</f>
        <v>4.0222366841377423E-3</v>
      </c>
      <c r="T13" s="141"/>
      <c r="U13" s="141"/>
    </row>
    <row r="14" spans="2:81">
      <c r="B14" s="109" t="s">
        <v>1388</v>
      </c>
      <c r="C14" s="86" t="s">
        <v>1389</v>
      </c>
      <c r="D14" s="99" t="s">
        <v>1390</v>
      </c>
      <c r="E14" s="86" t="s">
        <v>1391</v>
      </c>
      <c r="F14" s="99" t="s">
        <v>401</v>
      </c>
      <c r="G14" s="86" t="s">
        <v>350</v>
      </c>
      <c r="H14" s="86" t="s">
        <v>351</v>
      </c>
      <c r="I14" s="113">
        <v>42797</v>
      </c>
      <c r="J14" s="98">
        <v>8.31</v>
      </c>
      <c r="K14" s="99" t="s">
        <v>172</v>
      </c>
      <c r="L14" s="100">
        <v>4.9000000000000002E-2</v>
      </c>
      <c r="M14" s="97">
        <v>1.4199999999999999E-2</v>
      </c>
      <c r="N14" s="96">
        <v>4081</v>
      </c>
      <c r="O14" s="98">
        <v>159.69</v>
      </c>
      <c r="P14" s="96">
        <v>6.5169499999999996</v>
      </c>
      <c r="Q14" s="97">
        <v>2.0788592522856031E-6</v>
      </c>
      <c r="R14" s="97">
        <v>4.5191145379996855E-2</v>
      </c>
      <c r="S14" s="97">
        <f>P14/'סכום נכסי הקרן'!$C$42</f>
        <v>2.3786320388501228E-4</v>
      </c>
      <c r="T14" s="141"/>
      <c r="U14" s="141"/>
    </row>
    <row r="15" spans="2:81">
      <c r="B15" s="109" t="s">
        <v>1392</v>
      </c>
      <c r="C15" s="86" t="s">
        <v>1393</v>
      </c>
      <c r="D15" s="99" t="s">
        <v>1390</v>
      </c>
      <c r="E15" s="86" t="s">
        <v>1391</v>
      </c>
      <c r="F15" s="99" t="s">
        <v>401</v>
      </c>
      <c r="G15" s="86" t="s">
        <v>350</v>
      </c>
      <c r="H15" s="86" t="s">
        <v>351</v>
      </c>
      <c r="I15" s="113">
        <v>42852</v>
      </c>
      <c r="J15" s="98">
        <v>11.49</v>
      </c>
      <c r="K15" s="99" t="s">
        <v>172</v>
      </c>
      <c r="L15" s="100">
        <v>4.0999999999999995E-2</v>
      </c>
      <c r="M15" s="97">
        <v>2.0700000000000003E-2</v>
      </c>
      <c r="N15" s="96">
        <v>43585.22</v>
      </c>
      <c r="O15" s="98">
        <v>132.04</v>
      </c>
      <c r="P15" s="96">
        <v>57.54992</v>
      </c>
      <c r="Q15" s="97">
        <v>1.0002256636317596E-5</v>
      </c>
      <c r="R15" s="97">
        <v>0.39907422971285478</v>
      </c>
      <c r="S15" s="97">
        <f>P15/'סכום נכסי הקרן'!$C$42</f>
        <v>2.1005237656459151E-3</v>
      </c>
      <c r="T15" s="141"/>
      <c r="U15" s="141"/>
    </row>
    <row r="16" spans="2:81">
      <c r="B16" s="109" t="s">
        <v>1394</v>
      </c>
      <c r="C16" s="86" t="s">
        <v>1395</v>
      </c>
      <c r="D16" s="99" t="s">
        <v>1390</v>
      </c>
      <c r="E16" s="86" t="s">
        <v>1396</v>
      </c>
      <c r="F16" s="99" t="s">
        <v>401</v>
      </c>
      <c r="G16" s="86" t="s">
        <v>350</v>
      </c>
      <c r="H16" s="86" t="s">
        <v>168</v>
      </c>
      <c r="I16" s="113">
        <v>42796</v>
      </c>
      <c r="J16" s="98">
        <v>7.830000000000001</v>
      </c>
      <c r="K16" s="99" t="s">
        <v>172</v>
      </c>
      <c r="L16" s="100">
        <v>2.1400000000000002E-2</v>
      </c>
      <c r="M16" s="97">
        <v>1.04E-2</v>
      </c>
      <c r="N16" s="96">
        <v>8000</v>
      </c>
      <c r="O16" s="98">
        <v>110.45</v>
      </c>
      <c r="P16" s="96">
        <v>8.8360000000000003</v>
      </c>
      <c r="Q16" s="97">
        <v>3.0811181377721978E-5</v>
      </c>
      <c r="R16" s="97">
        <v>6.1272368297693287E-2</v>
      </c>
      <c r="S16" s="97">
        <f>P16/'סכום נכסי הקרן'!$C$42</f>
        <v>3.2250658199433301E-4</v>
      </c>
      <c r="T16" s="141"/>
      <c r="U16" s="141"/>
    </row>
    <row r="17" spans="2:21">
      <c r="B17" s="109" t="s">
        <v>1397</v>
      </c>
      <c r="C17" s="86" t="s">
        <v>1398</v>
      </c>
      <c r="D17" s="99" t="s">
        <v>1390</v>
      </c>
      <c r="E17" s="86" t="s">
        <v>478</v>
      </c>
      <c r="F17" s="99" t="s">
        <v>479</v>
      </c>
      <c r="G17" s="86" t="s">
        <v>387</v>
      </c>
      <c r="H17" s="86" t="s">
        <v>351</v>
      </c>
      <c r="I17" s="113">
        <v>42768</v>
      </c>
      <c r="J17" s="98">
        <v>0.86</v>
      </c>
      <c r="K17" s="99" t="s">
        <v>172</v>
      </c>
      <c r="L17" s="100">
        <v>6.8499999999999991E-2</v>
      </c>
      <c r="M17" s="97">
        <v>5.7999999999999996E-3</v>
      </c>
      <c r="N17" s="96">
        <v>800</v>
      </c>
      <c r="O17" s="98">
        <v>119.67</v>
      </c>
      <c r="P17" s="96">
        <v>0.95737000000000005</v>
      </c>
      <c r="Q17" s="97">
        <v>1.5839984476815212E-6</v>
      </c>
      <c r="R17" s="97">
        <v>6.6387876004031943E-3</v>
      </c>
      <c r="S17" s="97">
        <f>P17/'סכום נכסי הקרן'!$C$42</f>
        <v>3.4943201267984904E-5</v>
      </c>
      <c r="T17" s="141"/>
      <c r="U17" s="141"/>
    </row>
    <row r="18" spans="2:21">
      <c r="B18" s="109" t="s">
        <v>1399</v>
      </c>
      <c r="C18" s="86" t="s">
        <v>1400</v>
      </c>
      <c r="D18" s="99" t="s">
        <v>1390</v>
      </c>
      <c r="E18" s="86" t="s">
        <v>400</v>
      </c>
      <c r="F18" s="99" t="s">
        <v>401</v>
      </c>
      <c r="G18" s="86" t="s">
        <v>387</v>
      </c>
      <c r="H18" s="86" t="s">
        <v>168</v>
      </c>
      <c r="I18" s="113">
        <v>42835</v>
      </c>
      <c r="J18" s="98">
        <v>4.0999999999999996</v>
      </c>
      <c r="K18" s="99" t="s">
        <v>172</v>
      </c>
      <c r="L18" s="100">
        <v>5.5999999999999994E-2</v>
      </c>
      <c r="M18" s="97">
        <v>4.0000000000000002E-4</v>
      </c>
      <c r="N18" s="96">
        <v>455.94</v>
      </c>
      <c r="O18" s="98">
        <v>152.15</v>
      </c>
      <c r="P18" s="96">
        <v>0.69372</v>
      </c>
      <c r="Q18" s="97">
        <v>5.5604806839811262E-7</v>
      </c>
      <c r="R18" s="97">
        <v>4.8105327450742178E-3</v>
      </c>
      <c r="S18" s="97">
        <f>P18/'סכום נכסי הקרן'!$C$42</f>
        <v>2.532019760764019E-5</v>
      </c>
      <c r="T18" s="141"/>
      <c r="U18" s="141"/>
    </row>
    <row r="19" spans="2:21">
      <c r="B19" s="109" t="s">
        <v>1401</v>
      </c>
      <c r="C19" s="86" t="s">
        <v>1402</v>
      </c>
      <c r="D19" s="99" t="s">
        <v>1390</v>
      </c>
      <c r="E19" s="86" t="s">
        <v>478</v>
      </c>
      <c r="F19" s="99" t="s">
        <v>479</v>
      </c>
      <c r="G19" s="86" t="s">
        <v>423</v>
      </c>
      <c r="H19" s="86" t="s">
        <v>168</v>
      </c>
      <c r="I19" s="113">
        <v>42935</v>
      </c>
      <c r="J19" s="98">
        <v>2.41</v>
      </c>
      <c r="K19" s="99" t="s">
        <v>172</v>
      </c>
      <c r="L19" s="100">
        <v>0.06</v>
      </c>
      <c r="M19" s="97">
        <v>-1.3000000000000004E-3</v>
      </c>
      <c r="N19" s="96">
        <v>28913</v>
      </c>
      <c r="O19" s="98">
        <v>123.29</v>
      </c>
      <c r="P19" s="96">
        <v>35.646839999999997</v>
      </c>
      <c r="Q19" s="97">
        <v>7.8127432193595307E-6</v>
      </c>
      <c r="R19" s="97">
        <v>0.24718948722600098</v>
      </c>
      <c r="S19" s="97">
        <f>P19/'סכום נכסי הקרן'!$C$42</f>
        <v>1.3010797337368572E-3</v>
      </c>
      <c r="T19" s="141"/>
      <c r="U19" s="141"/>
    </row>
    <row r="20" spans="2:21">
      <c r="B20" s="110"/>
      <c r="C20" s="86"/>
      <c r="D20" s="86"/>
      <c r="E20" s="86"/>
      <c r="F20" s="86"/>
      <c r="G20" s="86"/>
      <c r="H20" s="86"/>
      <c r="I20" s="86"/>
      <c r="J20" s="98"/>
      <c r="K20" s="86"/>
      <c r="L20" s="86"/>
      <c r="M20" s="97"/>
      <c r="N20" s="96"/>
      <c r="O20" s="98"/>
      <c r="P20" s="86"/>
      <c r="Q20" s="86"/>
      <c r="R20" s="97"/>
      <c r="S20" s="86"/>
      <c r="T20" s="141"/>
      <c r="U20" s="141"/>
    </row>
    <row r="21" spans="2:21">
      <c r="B21" s="108" t="s">
        <v>63</v>
      </c>
      <c r="C21" s="84"/>
      <c r="D21" s="84"/>
      <c r="E21" s="84"/>
      <c r="F21" s="84"/>
      <c r="G21" s="84"/>
      <c r="H21" s="84"/>
      <c r="I21" s="84"/>
      <c r="J21" s="95">
        <v>4.7673306667737334</v>
      </c>
      <c r="K21" s="84"/>
      <c r="L21" s="84"/>
      <c r="M21" s="94">
        <v>2.7495002065993552E-2</v>
      </c>
      <c r="N21" s="93"/>
      <c r="O21" s="95"/>
      <c r="P21" s="93">
        <v>31.631270000000001</v>
      </c>
      <c r="Q21" s="84"/>
      <c r="R21" s="94">
        <v>0.2193439141199385</v>
      </c>
      <c r="S21" s="94">
        <f>P21/'סכום נכסי הקרן'!$C$42</f>
        <v>1.1545147998913408E-3</v>
      </c>
      <c r="T21" s="141"/>
      <c r="U21" s="141"/>
    </row>
    <row r="22" spans="2:21">
      <c r="B22" s="109" t="s">
        <v>1403</v>
      </c>
      <c r="C22" s="86" t="s">
        <v>1404</v>
      </c>
      <c r="D22" s="99" t="s">
        <v>1390</v>
      </c>
      <c r="E22" s="86" t="s">
        <v>1396</v>
      </c>
      <c r="F22" s="99" t="s">
        <v>401</v>
      </c>
      <c r="G22" s="86" t="s">
        <v>350</v>
      </c>
      <c r="H22" s="86" t="s">
        <v>168</v>
      </c>
      <c r="I22" s="113">
        <v>43124</v>
      </c>
      <c r="J22" s="98">
        <v>3.7800000000000002</v>
      </c>
      <c r="K22" s="99" t="s">
        <v>172</v>
      </c>
      <c r="L22" s="100">
        <v>2.5000000000000001E-2</v>
      </c>
      <c r="M22" s="97">
        <v>1.7000000000000001E-2</v>
      </c>
      <c r="N22" s="96">
        <v>4197</v>
      </c>
      <c r="O22" s="98">
        <v>103.15</v>
      </c>
      <c r="P22" s="96">
        <v>4.3292000000000002</v>
      </c>
      <c r="Q22" s="97">
        <v>5.786602986918444E-6</v>
      </c>
      <c r="R22" s="97">
        <v>3.002040932937684E-2</v>
      </c>
      <c r="S22" s="97">
        <f>P22/'סכום נכסי הקרן'!$C$42</f>
        <v>1.5801216554661233E-4</v>
      </c>
      <c r="T22" s="141"/>
      <c r="U22" s="141"/>
    </row>
    <row r="23" spans="2:21">
      <c r="B23" s="109" t="s">
        <v>1405</v>
      </c>
      <c r="C23" s="86" t="s">
        <v>1406</v>
      </c>
      <c r="D23" s="99" t="s">
        <v>1390</v>
      </c>
      <c r="E23" s="86" t="s">
        <v>1407</v>
      </c>
      <c r="F23" s="99" t="s">
        <v>405</v>
      </c>
      <c r="G23" s="86" t="s">
        <v>423</v>
      </c>
      <c r="H23" s="86" t="s">
        <v>168</v>
      </c>
      <c r="I23" s="113">
        <v>42936</v>
      </c>
      <c r="J23" s="98">
        <v>5.25</v>
      </c>
      <c r="K23" s="99" t="s">
        <v>172</v>
      </c>
      <c r="L23" s="100">
        <v>3.1E-2</v>
      </c>
      <c r="M23" s="97">
        <v>2.6200000000000001E-2</v>
      </c>
      <c r="N23" s="96">
        <v>10532.84</v>
      </c>
      <c r="O23" s="98">
        <v>102.67</v>
      </c>
      <c r="P23" s="96">
        <v>10.814069999999999</v>
      </c>
      <c r="Q23" s="97">
        <v>1.4834985915492957E-5</v>
      </c>
      <c r="R23" s="97">
        <v>7.4989099121439112E-2</v>
      </c>
      <c r="S23" s="97">
        <f>P23/'סכום נכסי הקרן'!$C$42</f>
        <v>3.9470447636345141E-4</v>
      </c>
      <c r="T23" s="141"/>
      <c r="U23" s="141"/>
    </row>
    <row r="24" spans="2:21">
      <c r="B24" s="109" t="s">
        <v>1408</v>
      </c>
      <c r="C24" s="86" t="s">
        <v>1409</v>
      </c>
      <c r="D24" s="99" t="s">
        <v>1390</v>
      </c>
      <c r="E24" s="86" t="s">
        <v>1410</v>
      </c>
      <c r="F24" s="99" t="s">
        <v>405</v>
      </c>
      <c r="G24" s="86" t="s">
        <v>611</v>
      </c>
      <c r="H24" s="86" t="s">
        <v>351</v>
      </c>
      <c r="I24" s="113">
        <v>43312</v>
      </c>
      <c r="J24" s="98">
        <v>4.71</v>
      </c>
      <c r="K24" s="99" t="s">
        <v>172</v>
      </c>
      <c r="L24" s="100">
        <v>3.5499999999999997E-2</v>
      </c>
      <c r="M24" s="97">
        <v>3.1099999999999999E-2</v>
      </c>
      <c r="N24" s="96">
        <v>16000</v>
      </c>
      <c r="O24" s="98">
        <v>103.05</v>
      </c>
      <c r="P24" s="96">
        <v>16.488</v>
      </c>
      <c r="Q24" s="97">
        <v>5.0000000000000002E-5</v>
      </c>
      <c r="R24" s="97">
        <v>0.11433440566912255</v>
      </c>
      <c r="S24" s="97">
        <f>P24/'סכום נכסי הקרן'!$C$42</f>
        <v>6.0179815798127689E-4</v>
      </c>
      <c r="T24" s="141"/>
      <c r="U24" s="141"/>
    </row>
    <row r="25" spans="2:21">
      <c r="B25" s="110"/>
      <c r="C25" s="86"/>
      <c r="D25" s="86"/>
      <c r="E25" s="86"/>
      <c r="F25" s="86"/>
      <c r="G25" s="86"/>
      <c r="H25" s="86"/>
      <c r="I25" s="86"/>
      <c r="J25" s="98"/>
      <c r="K25" s="86"/>
      <c r="L25" s="86"/>
      <c r="M25" s="97"/>
      <c r="N25" s="96"/>
      <c r="O25" s="98"/>
      <c r="P25" s="86"/>
      <c r="Q25" s="86"/>
      <c r="R25" s="97"/>
      <c r="S25" s="86"/>
      <c r="T25" s="141"/>
      <c r="U25" s="141"/>
    </row>
    <row r="26" spans="2:21">
      <c r="B26" s="108" t="s">
        <v>49</v>
      </c>
      <c r="C26" s="84"/>
      <c r="D26" s="84"/>
      <c r="E26" s="84"/>
      <c r="F26" s="84"/>
      <c r="G26" s="84"/>
      <c r="H26" s="84"/>
      <c r="I26" s="84"/>
      <c r="J26" s="95">
        <v>1.4400000000000002</v>
      </c>
      <c r="K26" s="84"/>
      <c r="L26" s="84"/>
      <c r="M26" s="94">
        <v>3.4700000000000002E-2</v>
      </c>
      <c r="N26" s="93"/>
      <c r="O26" s="95"/>
      <c r="P26" s="93">
        <v>2.37649</v>
      </c>
      <c r="Q26" s="84"/>
      <c r="R26" s="94">
        <v>1.6479534918038153E-2</v>
      </c>
      <c r="S26" s="94">
        <f>P26/'סכום נכסי הקרן'!$C$42</f>
        <v>8.6739889887246774E-5</v>
      </c>
      <c r="T26" s="141"/>
      <c r="U26" s="141"/>
    </row>
    <row r="27" spans="2:21">
      <c r="B27" s="109" t="s">
        <v>1411</v>
      </c>
      <c r="C27" s="86" t="s">
        <v>1412</v>
      </c>
      <c r="D27" s="99" t="s">
        <v>1390</v>
      </c>
      <c r="E27" s="86" t="s">
        <v>921</v>
      </c>
      <c r="F27" s="99" t="s">
        <v>198</v>
      </c>
      <c r="G27" s="86" t="s">
        <v>524</v>
      </c>
      <c r="H27" s="86" t="s">
        <v>351</v>
      </c>
      <c r="I27" s="113">
        <v>42954</v>
      </c>
      <c r="J27" s="98">
        <v>1.4400000000000002</v>
      </c>
      <c r="K27" s="99" t="s">
        <v>171</v>
      </c>
      <c r="L27" s="100">
        <v>3.7000000000000005E-2</v>
      </c>
      <c r="M27" s="97">
        <v>3.4700000000000002E-2</v>
      </c>
      <c r="N27" s="96">
        <v>651</v>
      </c>
      <c r="O27" s="98">
        <v>100.51</v>
      </c>
      <c r="P27" s="96">
        <v>2.37649</v>
      </c>
      <c r="Q27" s="97">
        <v>9.6869233974168203E-6</v>
      </c>
      <c r="R27" s="97">
        <v>1.6479534918038153E-2</v>
      </c>
      <c r="S27" s="97">
        <f>P27/'סכום נכסי הקרן'!$C$42</f>
        <v>8.6739889887246774E-5</v>
      </c>
      <c r="T27" s="141"/>
      <c r="U27" s="141"/>
    </row>
    <row r="28" spans="2:21">
      <c r="B28" s="111"/>
      <c r="C28" s="112"/>
      <c r="D28" s="112"/>
      <c r="E28" s="112"/>
      <c r="F28" s="112"/>
      <c r="G28" s="112"/>
      <c r="H28" s="112"/>
      <c r="I28" s="112"/>
      <c r="J28" s="114"/>
      <c r="K28" s="112"/>
      <c r="L28" s="112"/>
      <c r="M28" s="115"/>
      <c r="N28" s="116"/>
      <c r="O28" s="114"/>
      <c r="P28" s="112"/>
      <c r="Q28" s="112"/>
      <c r="R28" s="115"/>
      <c r="S28" s="112"/>
    </row>
    <row r="29" spans="2:2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2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21">
      <c r="B31" s="101" t="s">
        <v>256</v>
      </c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21">
      <c r="B32" s="101" t="s">
        <v>119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1" t="s">
        <v>239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1" t="s">
        <v>247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</row>
    <row r="123" spans="2:19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</row>
    <row r="124" spans="2:19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</row>
    <row r="125" spans="2:19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</row>
    <row r="126" spans="2:19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</row>
    <row r="127" spans="2:19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30 B35:B127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187</v>
      </c>
      <c r="C1" s="80" t="s" vm="1">
        <v>257</v>
      </c>
    </row>
    <row r="2" spans="2:98">
      <c r="B2" s="58" t="s">
        <v>186</v>
      </c>
      <c r="C2" s="80" t="s">
        <v>258</v>
      </c>
    </row>
    <row r="3" spans="2:98">
      <c r="B3" s="58" t="s">
        <v>188</v>
      </c>
      <c r="C3" s="80" t="s">
        <v>259</v>
      </c>
    </row>
    <row r="4" spans="2:98">
      <c r="B4" s="58" t="s">
        <v>189</v>
      </c>
      <c r="C4" s="80">
        <v>9455</v>
      </c>
    </row>
    <row r="6" spans="2:98" ht="26.25" customHeight="1">
      <c r="B6" s="161" t="s">
        <v>218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2:98" ht="26.25" customHeight="1">
      <c r="B7" s="161" t="s">
        <v>95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</row>
    <row r="8" spans="2:98" s="3" customFormat="1" ht="78.75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107</v>
      </c>
      <c r="H8" s="31" t="s">
        <v>241</v>
      </c>
      <c r="I8" s="31" t="s">
        <v>240</v>
      </c>
      <c r="J8" s="31" t="s">
        <v>116</v>
      </c>
      <c r="K8" s="31" t="s">
        <v>61</v>
      </c>
      <c r="L8" s="31" t="s">
        <v>190</v>
      </c>
      <c r="M8" s="32" t="s">
        <v>192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248</v>
      </c>
      <c r="I9" s="33"/>
      <c r="J9" s="33" t="s">
        <v>244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256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247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187</v>
      </c>
      <c r="C1" s="80" t="s" vm="1">
        <v>257</v>
      </c>
    </row>
    <row r="2" spans="2:55">
      <c r="B2" s="58" t="s">
        <v>186</v>
      </c>
      <c r="C2" s="80" t="s">
        <v>258</v>
      </c>
    </row>
    <row r="3" spans="2:55">
      <c r="B3" s="58" t="s">
        <v>188</v>
      </c>
      <c r="C3" s="80" t="s">
        <v>259</v>
      </c>
    </row>
    <row r="4" spans="2:55">
      <c r="B4" s="58" t="s">
        <v>189</v>
      </c>
      <c r="C4" s="80">
        <v>9455</v>
      </c>
    </row>
    <row r="6" spans="2:55" ht="26.25" customHeight="1">
      <c r="B6" s="161" t="s">
        <v>218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55" ht="26.25" customHeight="1">
      <c r="B7" s="161" t="s">
        <v>102</v>
      </c>
      <c r="C7" s="162"/>
      <c r="D7" s="162"/>
      <c r="E7" s="162"/>
      <c r="F7" s="162"/>
      <c r="G7" s="162"/>
      <c r="H7" s="162"/>
      <c r="I7" s="162"/>
      <c r="J7" s="162"/>
      <c r="K7" s="163"/>
    </row>
    <row r="8" spans="2:55" s="3" customFormat="1" ht="78.75">
      <c r="B8" s="23" t="s">
        <v>123</v>
      </c>
      <c r="C8" s="31" t="s">
        <v>47</v>
      </c>
      <c r="D8" s="31" t="s">
        <v>107</v>
      </c>
      <c r="E8" s="31" t="s">
        <v>108</v>
      </c>
      <c r="F8" s="31" t="s">
        <v>241</v>
      </c>
      <c r="G8" s="31" t="s">
        <v>240</v>
      </c>
      <c r="H8" s="31" t="s">
        <v>116</v>
      </c>
      <c r="I8" s="31" t="s">
        <v>61</v>
      </c>
      <c r="J8" s="31" t="s">
        <v>190</v>
      </c>
      <c r="K8" s="32" t="s">
        <v>192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248</v>
      </c>
      <c r="G9" s="33"/>
      <c r="H9" s="33" t="s">
        <v>244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239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247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187</v>
      </c>
      <c r="C1" s="80" t="s" vm="1">
        <v>257</v>
      </c>
    </row>
    <row r="2" spans="2:59">
      <c r="B2" s="58" t="s">
        <v>186</v>
      </c>
      <c r="C2" s="80" t="s">
        <v>258</v>
      </c>
    </row>
    <row r="3" spans="2:59">
      <c r="B3" s="58" t="s">
        <v>188</v>
      </c>
      <c r="C3" s="80" t="s">
        <v>259</v>
      </c>
    </row>
    <row r="4" spans="2:59">
      <c r="B4" s="58" t="s">
        <v>189</v>
      </c>
      <c r="C4" s="80">
        <v>9455</v>
      </c>
    </row>
    <row r="6" spans="2:59" ht="26.25" customHeight="1">
      <c r="B6" s="161" t="s">
        <v>218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9" ht="26.25" customHeight="1">
      <c r="B7" s="161" t="s">
        <v>103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2:59" s="3" customFormat="1" ht="78.75">
      <c r="B8" s="23" t="s">
        <v>123</v>
      </c>
      <c r="C8" s="31" t="s">
        <v>47</v>
      </c>
      <c r="D8" s="31" t="s">
        <v>67</v>
      </c>
      <c r="E8" s="31" t="s">
        <v>107</v>
      </c>
      <c r="F8" s="31" t="s">
        <v>108</v>
      </c>
      <c r="G8" s="31" t="s">
        <v>241</v>
      </c>
      <c r="H8" s="31" t="s">
        <v>240</v>
      </c>
      <c r="I8" s="31" t="s">
        <v>116</v>
      </c>
      <c r="J8" s="31" t="s">
        <v>61</v>
      </c>
      <c r="K8" s="31" t="s">
        <v>190</v>
      </c>
      <c r="L8" s="32" t="s">
        <v>192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248</v>
      </c>
      <c r="H9" s="17"/>
      <c r="I9" s="17" t="s">
        <v>244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17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17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17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90</v>
      </c>
      <c r="C6" s="14" t="s">
        <v>47</v>
      </c>
      <c r="E6" s="14" t="s">
        <v>124</v>
      </c>
      <c r="I6" s="14" t="s">
        <v>15</v>
      </c>
      <c r="J6" s="14" t="s">
        <v>68</v>
      </c>
      <c r="M6" s="14" t="s">
        <v>107</v>
      </c>
      <c r="Q6" s="14" t="s">
        <v>17</v>
      </c>
      <c r="R6" s="14" t="s">
        <v>19</v>
      </c>
      <c r="U6" s="14" t="s">
        <v>64</v>
      </c>
      <c r="W6" s="15" t="s">
        <v>60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92</v>
      </c>
      <c r="C8" s="31" t="s">
        <v>47</v>
      </c>
      <c r="D8" s="31" t="s">
        <v>127</v>
      </c>
      <c r="I8" s="31" t="s">
        <v>15</v>
      </c>
      <c r="J8" s="31" t="s">
        <v>68</v>
      </c>
      <c r="K8" s="31" t="s">
        <v>108</v>
      </c>
      <c r="L8" s="31" t="s">
        <v>18</v>
      </c>
      <c r="M8" s="31" t="s">
        <v>107</v>
      </c>
      <c r="Q8" s="31" t="s">
        <v>17</v>
      </c>
      <c r="R8" s="31" t="s">
        <v>19</v>
      </c>
      <c r="S8" s="31" t="s">
        <v>0</v>
      </c>
      <c r="T8" s="31" t="s">
        <v>111</v>
      </c>
      <c r="U8" s="31" t="s">
        <v>64</v>
      </c>
      <c r="V8" s="31" t="s">
        <v>61</v>
      </c>
      <c r="W8" s="32" t="s">
        <v>118</v>
      </c>
    </row>
    <row r="9" spans="2:25" ht="31.5">
      <c r="B9" s="50" t="str">
        <f>'תעודות חוב מסחריות '!B7:T7</f>
        <v>2. תעודות חוב מסחריות</v>
      </c>
      <c r="C9" s="14" t="s">
        <v>47</v>
      </c>
      <c r="D9" s="14" t="s">
        <v>127</v>
      </c>
      <c r="E9" s="43" t="s">
        <v>124</v>
      </c>
      <c r="G9" s="14" t="s">
        <v>67</v>
      </c>
      <c r="I9" s="14" t="s">
        <v>15</v>
      </c>
      <c r="J9" s="14" t="s">
        <v>68</v>
      </c>
      <c r="K9" s="14" t="s">
        <v>108</v>
      </c>
      <c r="L9" s="14" t="s">
        <v>18</v>
      </c>
      <c r="M9" s="14" t="s">
        <v>107</v>
      </c>
      <c r="Q9" s="14" t="s">
        <v>17</v>
      </c>
      <c r="R9" s="14" t="s">
        <v>19</v>
      </c>
      <c r="S9" s="14" t="s">
        <v>0</v>
      </c>
      <c r="T9" s="14" t="s">
        <v>111</v>
      </c>
      <c r="U9" s="14" t="s">
        <v>64</v>
      </c>
      <c r="V9" s="14" t="s">
        <v>61</v>
      </c>
      <c r="W9" s="40" t="s">
        <v>118</v>
      </c>
    </row>
    <row r="10" spans="2:25" ht="31.5">
      <c r="B10" s="50" t="str">
        <f>'אג"ח קונצרני'!B7:U7</f>
        <v>3. אג"ח קונצרני</v>
      </c>
      <c r="C10" s="31" t="s">
        <v>47</v>
      </c>
      <c r="D10" s="14" t="s">
        <v>127</v>
      </c>
      <c r="E10" s="43" t="s">
        <v>124</v>
      </c>
      <c r="G10" s="31" t="s">
        <v>67</v>
      </c>
      <c r="I10" s="31" t="s">
        <v>15</v>
      </c>
      <c r="J10" s="31" t="s">
        <v>68</v>
      </c>
      <c r="K10" s="31" t="s">
        <v>108</v>
      </c>
      <c r="L10" s="31" t="s">
        <v>18</v>
      </c>
      <c r="M10" s="31" t="s">
        <v>107</v>
      </c>
      <c r="Q10" s="31" t="s">
        <v>17</v>
      </c>
      <c r="R10" s="31" t="s">
        <v>19</v>
      </c>
      <c r="S10" s="31" t="s">
        <v>0</v>
      </c>
      <c r="T10" s="31" t="s">
        <v>111</v>
      </c>
      <c r="U10" s="31" t="s">
        <v>64</v>
      </c>
      <c r="V10" s="14" t="s">
        <v>61</v>
      </c>
      <c r="W10" s="32" t="s">
        <v>118</v>
      </c>
    </row>
    <row r="11" spans="2:25" ht="31.5">
      <c r="B11" s="50" t="str">
        <f>מניות!B7</f>
        <v>4. מניות</v>
      </c>
      <c r="C11" s="31" t="s">
        <v>47</v>
      </c>
      <c r="D11" s="14" t="s">
        <v>127</v>
      </c>
      <c r="E11" s="43" t="s">
        <v>124</v>
      </c>
      <c r="H11" s="31" t="s">
        <v>107</v>
      </c>
      <c r="S11" s="31" t="s">
        <v>0</v>
      </c>
      <c r="T11" s="14" t="s">
        <v>111</v>
      </c>
      <c r="U11" s="14" t="s">
        <v>64</v>
      </c>
      <c r="V11" s="14" t="s">
        <v>61</v>
      </c>
      <c r="W11" s="15" t="s">
        <v>118</v>
      </c>
    </row>
    <row r="12" spans="2:25" ht="31.5">
      <c r="B12" s="50" t="str">
        <f>'תעודות סל'!B7:N7</f>
        <v>5. תעודות סל</v>
      </c>
      <c r="C12" s="31" t="s">
        <v>47</v>
      </c>
      <c r="D12" s="14" t="s">
        <v>127</v>
      </c>
      <c r="E12" s="43" t="s">
        <v>124</v>
      </c>
      <c r="H12" s="31" t="s">
        <v>107</v>
      </c>
      <c r="S12" s="31" t="s">
        <v>0</v>
      </c>
      <c r="T12" s="31" t="s">
        <v>111</v>
      </c>
      <c r="U12" s="31" t="s">
        <v>64</v>
      </c>
      <c r="V12" s="31" t="s">
        <v>61</v>
      </c>
      <c r="W12" s="32" t="s">
        <v>118</v>
      </c>
    </row>
    <row r="13" spans="2:25" ht="31.5">
      <c r="B13" s="50" t="str">
        <f>'קרנות נאמנות'!B7:O7</f>
        <v>6. קרנות נאמנות</v>
      </c>
      <c r="C13" s="31" t="s">
        <v>47</v>
      </c>
      <c r="D13" s="31" t="s">
        <v>127</v>
      </c>
      <c r="G13" s="31" t="s">
        <v>67</v>
      </c>
      <c r="H13" s="31" t="s">
        <v>107</v>
      </c>
      <c r="S13" s="31" t="s">
        <v>0</v>
      </c>
      <c r="T13" s="31" t="s">
        <v>111</v>
      </c>
      <c r="U13" s="31" t="s">
        <v>64</v>
      </c>
      <c r="V13" s="31" t="s">
        <v>61</v>
      </c>
      <c r="W13" s="32" t="s">
        <v>118</v>
      </c>
    </row>
    <row r="14" spans="2:25" ht="31.5">
      <c r="B14" s="50" t="str">
        <f>'כתבי אופציה'!B7:L7</f>
        <v>7. כתבי אופציה</v>
      </c>
      <c r="C14" s="31" t="s">
        <v>47</v>
      </c>
      <c r="D14" s="31" t="s">
        <v>127</v>
      </c>
      <c r="G14" s="31" t="s">
        <v>67</v>
      </c>
      <c r="H14" s="31" t="s">
        <v>107</v>
      </c>
      <c r="S14" s="31" t="s">
        <v>0</v>
      </c>
      <c r="T14" s="31" t="s">
        <v>111</v>
      </c>
      <c r="U14" s="31" t="s">
        <v>64</v>
      </c>
      <c r="V14" s="31" t="s">
        <v>61</v>
      </c>
      <c r="W14" s="32" t="s">
        <v>118</v>
      </c>
    </row>
    <row r="15" spans="2:25" ht="31.5">
      <c r="B15" s="50" t="str">
        <f>אופציות!B7</f>
        <v>8. אופציות</v>
      </c>
      <c r="C15" s="31" t="s">
        <v>47</v>
      </c>
      <c r="D15" s="31" t="s">
        <v>127</v>
      </c>
      <c r="G15" s="31" t="s">
        <v>67</v>
      </c>
      <c r="H15" s="31" t="s">
        <v>107</v>
      </c>
      <c r="S15" s="31" t="s">
        <v>0</v>
      </c>
      <c r="T15" s="31" t="s">
        <v>111</v>
      </c>
      <c r="U15" s="31" t="s">
        <v>64</v>
      </c>
      <c r="V15" s="31" t="s">
        <v>61</v>
      </c>
      <c r="W15" s="32" t="s">
        <v>118</v>
      </c>
    </row>
    <row r="16" spans="2:25" ht="31.5">
      <c r="B16" s="50" t="str">
        <f>'חוזים עתידיים'!B7:I7</f>
        <v>9. חוזים עתידיים</v>
      </c>
      <c r="C16" s="31" t="s">
        <v>47</v>
      </c>
      <c r="D16" s="31" t="s">
        <v>127</v>
      </c>
      <c r="G16" s="31" t="s">
        <v>67</v>
      </c>
      <c r="H16" s="31" t="s">
        <v>107</v>
      </c>
      <c r="S16" s="31" t="s">
        <v>0</v>
      </c>
      <c r="T16" s="32" t="s">
        <v>111</v>
      </c>
    </row>
    <row r="17" spans="2:25" ht="31.5">
      <c r="B17" s="50" t="str">
        <f>'מוצרים מובנים'!B7:Q7</f>
        <v>10. מוצרים מובנים</v>
      </c>
      <c r="C17" s="31" t="s">
        <v>47</v>
      </c>
      <c r="F17" s="14" t="s">
        <v>52</v>
      </c>
      <c r="I17" s="31" t="s">
        <v>15</v>
      </c>
      <c r="J17" s="31" t="s">
        <v>68</v>
      </c>
      <c r="K17" s="31" t="s">
        <v>108</v>
      </c>
      <c r="L17" s="31" t="s">
        <v>18</v>
      </c>
      <c r="M17" s="31" t="s">
        <v>107</v>
      </c>
      <c r="Q17" s="31" t="s">
        <v>17</v>
      </c>
      <c r="R17" s="31" t="s">
        <v>19</v>
      </c>
      <c r="S17" s="31" t="s">
        <v>0</v>
      </c>
      <c r="T17" s="31" t="s">
        <v>111</v>
      </c>
      <c r="U17" s="31" t="s">
        <v>64</v>
      </c>
      <c r="V17" s="31" t="s">
        <v>61</v>
      </c>
      <c r="W17" s="32" t="s">
        <v>118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47</v>
      </c>
      <c r="I19" s="31" t="s">
        <v>15</v>
      </c>
      <c r="J19" s="31" t="s">
        <v>68</v>
      </c>
      <c r="K19" s="31" t="s">
        <v>108</v>
      </c>
      <c r="L19" s="31" t="s">
        <v>18</v>
      </c>
      <c r="M19" s="31" t="s">
        <v>107</v>
      </c>
      <c r="Q19" s="31" t="s">
        <v>17</v>
      </c>
      <c r="R19" s="31" t="s">
        <v>19</v>
      </c>
      <c r="S19" s="31" t="s">
        <v>0</v>
      </c>
      <c r="T19" s="31" t="s">
        <v>111</v>
      </c>
      <c r="U19" s="31" t="s">
        <v>116</v>
      </c>
      <c r="V19" s="31" t="s">
        <v>61</v>
      </c>
      <c r="W19" s="32" t="s">
        <v>118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47</v>
      </c>
      <c r="D20" s="43" t="s">
        <v>125</v>
      </c>
      <c r="E20" s="43" t="s">
        <v>124</v>
      </c>
      <c r="G20" s="31" t="s">
        <v>67</v>
      </c>
      <c r="I20" s="31" t="s">
        <v>15</v>
      </c>
      <c r="J20" s="31" t="s">
        <v>68</v>
      </c>
      <c r="K20" s="31" t="s">
        <v>108</v>
      </c>
      <c r="L20" s="31" t="s">
        <v>18</v>
      </c>
      <c r="M20" s="31" t="s">
        <v>107</v>
      </c>
      <c r="Q20" s="31" t="s">
        <v>17</v>
      </c>
      <c r="R20" s="31" t="s">
        <v>19</v>
      </c>
      <c r="S20" s="31" t="s">
        <v>0</v>
      </c>
      <c r="T20" s="31" t="s">
        <v>111</v>
      </c>
      <c r="U20" s="31" t="s">
        <v>116</v>
      </c>
      <c r="V20" s="31" t="s">
        <v>61</v>
      </c>
      <c r="W20" s="32" t="s">
        <v>118</v>
      </c>
    </row>
    <row r="21" spans="2:25" ht="31.5">
      <c r="B21" s="50" t="str">
        <f>'לא סחיר - אג"ח קונצרני'!B7:S7</f>
        <v>3. אג"ח קונצרני</v>
      </c>
      <c r="C21" s="31" t="s">
        <v>47</v>
      </c>
      <c r="D21" s="43" t="s">
        <v>125</v>
      </c>
      <c r="E21" s="43" t="s">
        <v>124</v>
      </c>
      <c r="G21" s="31" t="s">
        <v>67</v>
      </c>
      <c r="I21" s="31" t="s">
        <v>15</v>
      </c>
      <c r="J21" s="31" t="s">
        <v>68</v>
      </c>
      <c r="K21" s="31" t="s">
        <v>108</v>
      </c>
      <c r="L21" s="31" t="s">
        <v>18</v>
      </c>
      <c r="M21" s="31" t="s">
        <v>107</v>
      </c>
      <c r="Q21" s="31" t="s">
        <v>17</v>
      </c>
      <c r="R21" s="31" t="s">
        <v>19</v>
      </c>
      <c r="S21" s="31" t="s">
        <v>0</v>
      </c>
      <c r="T21" s="31" t="s">
        <v>111</v>
      </c>
      <c r="U21" s="31" t="s">
        <v>116</v>
      </c>
      <c r="V21" s="31" t="s">
        <v>61</v>
      </c>
      <c r="W21" s="32" t="s">
        <v>118</v>
      </c>
    </row>
    <row r="22" spans="2:25" ht="31.5">
      <c r="B22" s="50" t="str">
        <f>'לא סחיר - מניות'!B7:M7</f>
        <v>4. מניות</v>
      </c>
      <c r="C22" s="31" t="s">
        <v>47</v>
      </c>
      <c r="D22" s="43" t="s">
        <v>125</v>
      </c>
      <c r="E22" s="43" t="s">
        <v>124</v>
      </c>
      <c r="G22" s="31" t="s">
        <v>67</v>
      </c>
      <c r="H22" s="31" t="s">
        <v>107</v>
      </c>
      <c r="S22" s="31" t="s">
        <v>0</v>
      </c>
      <c r="T22" s="31" t="s">
        <v>111</v>
      </c>
      <c r="U22" s="31" t="s">
        <v>116</v>
      </c>
      <c r="V22" s="31" t="s">
        <v>61</v>
      </c>
      <c r="W22" s="32" t="s">
        <v>118</v>
      </c>
    </row>
    <row r="23" spans="2:25" ht="31.5">
      <c r="B23" s="50" t="str">
        <f>'לא סחיר - קרנות השקעה'!B7:K7</f>
        <v>5. קרנות השקעה</v>
      </c>
      <c r="C23" s="31" t="s">
        <v>47</v>
      </c>
      <c r="G23" s="31" t="s">
        <v>67</v>
      </c>
      <c r="H23" s="31" t="s">
        <v>107</v>
      </c>
      <c r="K23" s="31" t="s">
        <v>108</v>
      </c>
      <c r="S23" s="31" t="s">
        <v>0</v>
      </c>
      <c r="T23" s="31" t="s">
        <v>111</v>
      </c>
      <c r="U23" s="31" t="s">
        <v>116</v>
      </c>
      <c r="V23" s="31" t="s">
        <v>61</v>
      </c>
      <c r="W23" s="32" t="s">
        <v>118</v>
      </c>
    </row>
    <row r="24" spans="2:25" ht="31.5">
      <c r="B24" s="50" t="str">
        <f>'לא סחיר - כתבי אופציה'!B7:L7</f>
        <v>6. כתבי אופציה</v>
      </c>
      <c r="C24" s="31" t="s">
        <v>47</v>
      </c>
      <c r="G24" s="31" t="s">
        <v>67</v>
      </c>
      <c r="H24" s="31" t="s">
        <v>107</v>
      </c>
      <c r="K24" s="31" t="s">
        <v>108</v>
      </c>
      <c r="S24" s="31" t="s">
        <v>0</v>
      </c>
      <c r="T24" s="31" t="s">
        <v>111</v>
      </c>
      <c r="U24" s="31" t="s">
        <v>116</v>
      </c>
      <c r="V24" s="31" t="s">
        <v>61</v>
      </c>
      <c r="W24" s="32" t="s">
        <v>118</v>
      </c>
    </row>
    <row r="25" spans="2:25" ht="31.5">
      <c r="B25" s="50" t="str">
        <f>'לא סחיר - אופציות'!B7:L7</f>
        <v>7. אופציות</v>
      </c>
      <c r="C25" s="31" t="s">
        <v>47</v>
      </c>
      <c r="G25" s="31" t="s">
        <v>67</v>
      </c>
      <c r="H25" s="31" t="s">
        <v>107</v>
      </c>
      <c r="K25" s="31" t="s">
        <v>108</v>
      </c>
      <c r="S25" s="31" t="s">
        <v>0</v>
      </c>
      <c r="T25" s="31" t="s">
        <v>111</v>
      </c>
      <c r="U25" s="31" t="s">
        <v>116</v>
      </c>
      <c r="V25" s="31" t="s">
        <v>61</v>
      </c>
      <c r="W25" s="32" t="s">
        <v>118</v>
      </c>
    </row>
    <row r="26" spans="2:25" ht="31.5">
      <c r="B26" s="50" t="str">
        <f>'לא סחיר - חוזים עתידיים'!B7:K7</f>
        <v>8. חוזים עתידיים</v>
      </c>
      <c r="C26" s="31" t="s">
        <v>47</v>
      </c>
      <c r="G26" s="31" t="s">
        <v>67</v>
      </c>
      <c r="H26" s="31" t="s">
        <v>107</v>
      </c>
      <c r="K26" s="31" t="s">
        <v>108</v>
      </c>
      <c r="S26" s="31" t="s">
        <v>0</v>
      </c>
      <c r="T26" s="31" t="s">
        <v>111</v>
      </c>
      <c r="U26" s="31" t="s">
        <v>116</v>
      </c>
      <c r="V26" s="32" t="s">
        <v>118</v>
      </c>
    </row>
    <row r="27" spans="2:25" ht="31.5">
      <c r="B27" s="50" t="str">
        <f>'לא סחיר - מוצרים מובנים'!B7:Q7</f>
        <v>9. מוצרים מובנים</v>
      </c>
      <c r="C27" s="31" t="s">
        <v>47</v>
      </c>
      <c r="F27" s="31" t="s">
        <v>52</v>
      </c>
      <c r="I27" s="31" t="s">
        <v>15</v>
      </c>
      <c r="J27" s="31" t="s">
        <v>68</v>
      </c>
      <c r="K27" s="31" t="s">
        <v>108</v>
      </c>
      <c r="L27" s="31" t="s">
        <v>18</v>
      </c>
      <c r="M27" s="31" t="s">
        <v>107</v>
      </c>
      <c r="Q27" s="31" t="s">
        <v>17</v>
      </c>
      <c r="R27" s="31" t="s">
        <v>19</v>
      </c>
      <c r="S27" s="31" t="s">
        <v>0</v>
      </c>
      <c r="T27" s="31" t="s">
        <v>111</v>
      </c>
      <c r="U27" s="31" t="s">
        <v>116</v>
      </c>
      <c r="V27" s="31" t="s">
        <v>61</v>
      </c>
      <c r="W27" s="32" t="s">
        <v>118</v>
      </c>
    </row>
    <row r="28" spans="2:25" ht="31.5">
      <c r="B28" s="54" t="str">
        <f>הלוואות!B6</f>
        <v>1.ד. הלוואות:</v>
      </c>
      <c r="C28" s="31" t="s">
        <v>47</v>
      </c>
      <c r="I28" s="31" t="s">
        <v>15</v>
      </c>
      <c r="J28" s="31" t="s">
        <v>68</v>
      </c>
      <c r="L28" s="31" t="s">
        <v>18</v>
      </c>
      <c r="M28" s="31" t="s">
        <v>107</v>
      </c>
      <c r="Q28" s="14" t="s">
        <v>38</v>
      </c>
      <c r="R28" s="31" t="s">
        <v>19</v>
      </c>
      <c r="S28" s="31" t="s">
        <v>0</v>
      </c>
      <c r="T28" s="31" t="s">
        <v>111</v>
      </c>
      <c r="U28" s="31" t="s">
        <v>116</v>
      </c>
      <c r="V28" s="32" t="s">
        <v>118</v>
      </c>
    </row>
    <row r="29" spans="2:25" ht="47.25">
      <c r="B29" s="54" t="str">
        <f>'פקדונות מעל 3 חודשים'!B6:O6</f>
        <v>1.ה. פקדונות מעל 3 חודשים:</v>
      </c>
      <c r="C29" s="31" t="s">
        <v>47</v>
      </c>
      <c r="E29" s="31" t="s">
        <v>124</v>
      </c>
      <c r="I29" s="31" t="s">
        <v>15</v>
      </c>
      <c r="J29" s="31" t="s">
        <v>68</v>
      </c>
      <c r="L29" s="31" t="s">
        <v>18</v>
      </c>
      <c r="M29" s="31" t="s">
        <v>107</v>
      </c>
      <c r="O29" s="51" t="s">
        <v>54</v>
      </c>
      <c r="P29" s="52"/>
      <c r="R29" s="31" t="s">
        <v>19</v>
      </c>
      <c r="S29" s="31" t="s">
        <v>0</v>
      </c>
      <c r="T29" s="31" t="s">
        <v>111</v>
      </c>
      <c r="U29" s="31" t="s">
        <v>116</v>
      </c>
      <c r="V29" s="32" t="s">
        <v>118</v>
      </c>
    </row>
    <row r="30" spans="2:25" ht="63">
      <c r="B30" s="54" t="str">
        <f>'זכויות מקרקעין'!B6</f>
        <v>1. ו. זכויות במקרקעין:</v>
      </c>
      <c r="C30" s="14" t="s">
        <v>56</v>
      </c>
      <c r="N30" s="51" t="s">
        <v>91</v>
      </c>
      <c r="P30" s="52" t="s">
        <v>57</v>
      </c>
      <c r="U30" s="31" t="s">
        <v>116</v>
      </c>
      <c r="V30" s="15" t="s">
        <v>60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59</v>
      </c>
      <c r="R31" s="14" t="s">
        <v>55</v>
      </c>
      <c r="U31" s="31" t="s">
        <v>116</v>
      </c>
      <c r="V31" s="15" t="s">
        <v>60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113</v>
      </c>
      <c r="Y32" s="15" t="s">
        <v>112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187</v>
      </c>
      <c r="C1" s="80" t="s" vm="1">
        <v>257</v>
      </c>
    </row>
    <row r="2" spans="2:54">
      <c r="B2" s="58" t="s">
        <v>186</v>
      </c>
      <c r="C2" s="80" t="s">
        <v>258</v>
      </c>
    </row>
    <row r="3" spans="2:54">
      <c r="B3" s="58" t="s">
        <v>188</v>
      </c>
      <c r="C3" s="80" t="s">
        <v>259</v>
      </c>
    </row>
    <row r="4" spans="2:54">
      <c r="B4" s="58" t="s">
        <v>189</v>
      </c>
      <c r="C4" s="80">
        <v>9455</v>
      </c>
    </row>
    <row r="6" spans="2:54" ht="26.25" customHeight="1">
      <c r="B6" s="161" t="s">
        <v>218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4" ht="26.25" customHeight="1">
      <c r="B7" s="161" t="s">
        <v>104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2:54" s="3" customFormat="1" ht="78.75">
      <c r="B8" s="23" t="s">
        <v>123</v>
      </c>
      <c r="C8" s="31" t="s">
        <v>47</v>
      </c>
      <c r="D8" s="31" t="s">
        <v>67</v>
      </c>
      <c r="E8" s="31" t="s">
        <v>107</v>
      </c>
      <c r="F8" s="31" t="s">
        <v>108</v>
      </c>
      <c r="G8" s="31" t="s">
        <v>241</v>
      </c>
      <c r="H8" s="31" t="s">
        <v>240</v>
      </c>
      <c r="I8" s="31" t="s">
        <v>116</v>
      </c>
      <c r="J8" s="31" t="s">
        <v>61</v>
      </c>
      <c r="K8" s="31" t="s">
        <v>190</v>
      </c>
      <c r="L8" s="32" t="s">
        <v>192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248</v>
      </c>
      <c r="H9" s="17"/>
      <c r="I9" s="17" t="s">
        <v>244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256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247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6.2851562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187</v>
      </c>
      <c r="C1" s="80" t="s" vm="1">
        <v>257</v>
      </c>
    </row>
    <row r="2" spans="2:51">
      <c r="B2" s="58" t="s">
        <v>186</v>
      </c>
      <c r="C2" s="80" t="s">
        <v>258</v>
      </c>
    </row>
    <row r="3" spans="2:51">
      <c r="B3" s="58" t="s">
        <v>188</v>
      </c>
      <c r="C3" s="80" t="s">
        <v>259</v>
      </c>
    </row>
    <row r="4" spans="2:51">
      <c r="B4" s="58" t="s">
        <v>189</v>
      </c>
      <c r="C4" s="80">
        <v>9455</v>
      </c>
    </row>
    <row r="6" spans="2:51" ht="26.25" customHeight="1">
      <c r="B6" s="161" t="s">
        <v>218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51" ht="26.25" customHeight="1">
      <c r="B7" s="161" t="s">
        <v>105</v>
      </c>
      <c r="C7" s="162"/>
      <c r="D7" s="162"/>
      <c r="E7" s="162"/>
      <c r="F7" s="162"/>
      <c r="G7" s="162"/>
      <c r="H7" s="162"/>
      <c r="I7" s="162"/>
      <c r="J7" s="162"/>
      <c r="K7" s="163"/>
    </row>
    <row r="8" spans="2:51" s="3" customFormat="1" ht="63">
      <c r="B8" s="23" t="s">
        <v>123</v>
      </c>
      <c r="C8" s="31" t="s">
        <v>47</v>
      </c>
      <c r="D8" s="31" t="s">
        <v>67</v>
      </c>
      <c r="E8" s="31" t="s">
        <v>107</v>
      </c>
      <c r="F8" s="31" t="s">
        <v>108</v>
      </c>
      <c r="G8" s="31" t="s">
        <v>241</v>
      </c>
      <c r="H8" s="31" t="s">
        <v>240</v>
      </c>
      <c r="I8" s="31" t="s">
        <v>116</v>
      </c>
      <c r="J8" s="31" t="s">
        <v>190</v>
      </c>
      <c r="K8" s="32" t="s">
        <v>192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248</v>
      </c>
      <c r="H9" s="17"/>
      <c r="I9" s="17" t="s">
        <v>244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39" customFormat="1" ht="18" customHeight="1">
      <c r="B11" s="122" t="s">
        <v>51</v>
      </c>
      <c r="C11" s="123"/>
      <c r="D11" s="123"/>
      <c r="E11" s="123"/>
      <c r="F11" s="123"/>
      <c r="G11" s="124"/>
      <c r="H11" s="128"/>
      <c r="I11" s="124">
        <v>-84.653520000000015</v>
      </c>
      <c r="J11" s="125">
        <v>1</v>
      </c>
      <c r="K11" s="125">
        <f>I11/'סכום נכסי הקרן'!$C$42</f>
        <v>-3.0897824116103345E-3</v>
      </c>
      <c r="AW11" s="140"/>
    </row>
    <row r="12" spans="2:51" s="140" customFormat="1" ht="19.5" customHeight="1">
      <c r="B12" s="126" t="s">
        <v>37</v>
      </c>
      <c r="C12" s="123"/>
      <c r="D12" s="123"/>
      <c r="E12" s="123"/>
      <c r="F12" s="123"/>
      <c r="G12" s="124"/>
      <c r="H12" s="128"/>
      <c r="I12" s="124">
        <v>-84.653520000000015</v>
      </c>
      <c r="J12" s="125">
        <v>1</v>
      </c>
      <c r="K12" s="125">
        <f>I12/'סכום נכסי הקרן'!$C$42</f>
        <v>-3.0897824116103345E-3</v>
      </c>
    </row>
    <row r="13" spans="2:51" s="141" customFormat="1">
      <c r="B13" s="104" t="s">
        <v>1413</v>
      </c>
      <c r="C13" s="84"/>
      <c r="D13" s="84"/>
      <c r="E13" s="84"/>
      <c r="F13" s="84"/>
      <c r="G13" s="93"/>
      <c r="H13" s="95"/>
      <c r="I13" s="93">
        <v>-85.399350000000013</v>
      </c>
      <c r="J13" s="94">
        <v>1.0088103837855769</v>
      </c>
      <c r="K13" s="94">
        <f>I13/'סכום נכסי הקרן'!$C$42</f>
        <v>-3.1170045804705462E-3</v>
      </c>
    </row>
    <row r="14" spans="2:51" s="141" customFormat="1">
      <c r="B14" s="89" t="s">
        <v>1414</v>
      </c>
      <c r="C14" s="86" t="s">
        <v>1415</v>
      </c>
      <c r="D14" s="99" t="s">
        <v>1416</v>
      </c>
      <c r="E14" s="99" t="s">
        <v>171</v>
      </c>
      <c r="F14" s="113">
        <v>43255</v>
      </c>
      <c r="G14" s="96">
        <v>1607603.4</v>
      </c>
      <c r="H14" s="98">
        <v>-4.37</v>
      </c>
      <c r="I14" s="96">
        <v>-70.252990000000011</v>
      </c>
      <c r="J14" s="97">
        <v>0.82988858584970826</v>
      </c>
      <c r="K14" s="97">
        <f>I14/'סכום נכסי הקרן'!$C$42</f>
        <v>-2.564175156154602E-3</v>
      </c>
    </row>
    <row r="15" spans="2:51" s="141" customFormat="1">
      <c r="B15" s="89" t="s">
        <v>1414</v>
      </c>
      <c r="C15" s="86" t="s">
        <v>1417</v>
      </c>
      <c r="D15" s="99" t="s">
        <v>1416</v>
      </c>
      <c r="E15" s="99" t="s">
        <v>171</v>
      </c>
      <c r="F15" s="113">
        <v>43493</v>
      </c>
      <c r="G15" s="96">
        <v>291624</v>
      </c>
      <c r="H15" s="98">
        <v>0.69310000000000005</v>
      </c>
      <c r="I15" s="96">
        <v>2.0213100000000002</v>
      </c>
      <c r="J15" s="97">
        <v>-2.3877447742279349E-2</v>
      </c>
      <c r="K15" s="97">
        <f>I15/'סכום נכסי הקרן'!$C$42</f>
        <v>7.3776118068239626E-5</v>
      </c>
    </row>
    <row r="16" spans="2:51" s="146" customFormat="1">
      <c r="B16" s="89" t="s">
        <v>1414</v>
      </c>
      <c r="C16" s="86" t="s">
        <v>1418</v>
      </c>
      <c r="D16" s="99" t="s">
        <v>1416</v>
      </c>
      <c r="E16" s="99" t="s">
        <v>171</v>
      </c>
      <c r="F16" s="113">
        <v>43454</v>
      </c>
      <c r="G16" s="96">
        <v>127120</v>
      </c>
      <c r="H16" s="98">
        <v>-2.6827999999999999</v>
      </c>
      <c r="I16" s="96">
        <v>-3.4104200000000002</v>
      </c>
      <c r="J16" s="97">
        <v>4.0286806738810146E-2</v>
      </c>
      <c r="K16" s="97">
        <f>I16/'סכום נכסי הקרן'!$C$42</f>
        <v>-1.244774668815203E-4</v>
      </c>
      <c r="AW16" s="141"/>
      <c r="AY16" s="141"/>
    </row>
    <row r="17" spans="2:51" s="146" customFormat="1">
      <c r="B17" s="89" t="s">
        <v>1414</v>
      </c>
      <c r="C17" s="86" t="s">
        <v>1419</v>
      </c>
      <c r="D17" s="99" t="s">
        <v>1416</v>
      </c>
      <c r="E17" s="99" t="s">
        <v>171</v>
      </c>
      <c r="F17" s="113">
        <v>43396</v>
      </c>
      <c r="G17" s="96">
        <v>216570</v>
      </c>
      <c r="H17" s="98">
        <v>-0.33090000000000003</v>
      </c>
      <c r="I17" s="96">
        <v>-0.71662000000000003</v>
      </c>
      <c r="J17" s="97">
        <v>8.465330207178625E-3</v>
      </c>
      <c r="K17" s="97">
        <f>I17/'סכום נכסי הקרן'!$C$42</f>
        <v>-2.6156028382614186E-5</v>
      </c>
      <c r="AW17" s="141"/>
      <c r="AY17" s="141"/>
    </row>
    <row r="18" spans="2:51" s="146" customFormat="1">
      <c r="B18" s="89" t="s">
        <v>1414</v>
      </c>
      <c r="C18" s="86" t="s">
        <v>1420</v>
      </c>
      <c r="D18" s="99" t="s">
        <v>1416</v>
      </c>
      <c r="E18" s="99" t="s">
        <v>171</v>
      </c>
      <c r="F18" s="113">
        <v>43271</v>
      </c>
      <c r="G18" s="96">
        <v>70830</v>
      </c>
      <c r="H18" s="98">
        <v>-2.2164999999999999</v>
      </c>
      <c r="I18" s="96">
        <v>-1.56993</v>
      </c>
      <c r="J18" s="97">
        <v>1.8545359956679885E-2</v>
      </c>
      <c r="K18" s="97">
        <f>I18/'סכום נכסי הקרן'!$C$42</f>
        <v>-5.73011270111321E-5</v>
      </c>
      <c r="AW18" s="141"/>
      <c r="AY18" s="141"/>
    </row>
    <row r="19" spans="2:51" s="141" customFormat="1">
      <c r="B19" s="89" t="s">
        <v>1414</v>
      </c>
      <c r="C19" s="86" t="s">
        <v>1421</v>
      </c>
      <c r="D19" s="99" t="s">
        <v>1416</v>
      </c>
      <c r="E19" s="99" t="s">
        <v>171</v>
      </c>
      <c r="F19" s="113">
        <v>43388</v>
      </c>
      <c r="G19" s="96">
        <v>145280</v>
      </c>
      <c r="H19" s="98">
        <v>1.5226999999999999</v>
      </c>
      <c r="I19" s="96">
        <v>2.2121999999999997</v>
      </c>
      <c r="J19" s="97">
        <v>-2.6132404181184662E-2</v>
      </c>
      <c r="K19" s="97">
        <f>I19/'סכום נכסי הקרן'!$C$42</f>
        <v>8.0743442812116736E-5</v>
      </c>
    </row>
    <row r="20" spans="2:51" s="141" customFormat="1">
      <c r="B20" s="89" t="s">
        <v>1414</v>
      </c>
      <c r="C20" s="86" t="s">
        <v>1422</v>
      </c>
      <c r="D20" s="99" t="s">
        <v>1416</v>
      </c>
      <c r="E20" s="99" t="s">
        <v>171</v>
      </c>
      <c r="F20" s="113">
        <v>43480</v>
      </c>
      <c r="G20" s="96">
        <v>181600</v>
      </c>
      <c r="H20" s="98">
        <v>-0.3957</v>
      </c>
      <c r="I20" s="96">
        <v>-0.71850999999999998</v>
      </c>
      <c r="J20" s="97">
        <v>8.4876565085539243E-3</v>
      </c>
      <c r="K20" s="97">
        <f>I20/'סכום נכסי הקרן'!$C$42</f>
        <v>-2.6225011795919897E-5</v>
      </c>
    </row>
    <row r="21" spans="2:51" s="141" customFormat="1">
      <c r="B21" s="89" t="s">
        <v>1414</v>
      </c>
      <c r="C21" s="86" t="s">
        <v>1423</v>
      </c>
      <c r="D21" s="99" t="s">
        <v>1416</v>
      </c>
      <c r="E21" s="99" t="s">
        <v>171</v>
      </c>
      <c r="F21" s="113">
        <v>43425</v>
      </c>
      <c r="G21" s="96">
        <v>145280</v>
      </c>
      <c r="H21" s="98">
        <v>-1.714</v>
      </c>
      <c r="I21" s="96">
        <v>-2.4901300000000002</v>
      </c>
      <c r="J21" s="97">
        <v>2.9415551769140843E-2</v>
      </c>
      <c r="K21" s="97">
        <f>I21/'סכום נכסי הקרן'!$C$42</f>
        <v>-9.0887654484104633E-5</v>
      </c>
    </row>
    <row r="22" spans="2:51" s="141" customFormat="1">
      <c r="B22" s="89" t="s">
        <v>1414</v>
      </c>
      <c r="C22" s="86" t="s">
        <v>1424</v>
      </c>
      <c r="D22" s="99" t="s">
        <v>1416</v>
      </c>
      <c r="E22" s="99" t="s">
        <v>171</v>
      </c>
      <c r="F22" s="113">
        <v>43269</v>
      </c>
      <c r="G22" s="96">
        <v>123620</v>
      </c>
      <c r="H22" s="98">
        <v>-2.3073000000000001</v>
      </c>
      <c r="I22" s="96">
        <v>-2.8523000000000001</v>
      </c>
      <c r="J22" s="97">
        <v>3.3693814504110395E-2</v>
      </c>
      <c r="K22" s="97">
        <f>I22/'סכום נכסי הקרן'!$C$42</f>
        <v>-1.0410655543486148E-4</v>
      </c>
    </row>
    <row r="23" spans="2:51" s="141" customFormat="1">
      <c r="B23" s="89" t="s">
        <v>1414</v>
      </c>
      <c r="C23" s="86" t="s">
        <v>1425</v>
      </c>
      <c r="D23" s="99" t="s">
        <v>1416</v>
      </c>
      <c r="E23" s="99" t="s">
        <v>171</v>
      </c>
      <c r="F23" s="113">
        <v>43444</v>
      </c>
      <c r="G23" s="96">
        <v>90800</v>
      </c>
      <c r="H23" s="98">
        <v>-1.9893000000000001</v>
      </c>
      <c r="I23" s="96">
        <v>-1.8062400000000001</v>
      </c>
      <c r="J23" s="97">
        <v>2.1336856400064635E-2</v>
      </c>
      <c r="K23" s="97">
        <f>I23/'סכום נכסי הקרן'!$C$42</f>
        <v>-6.5926243623975111E-5</v>
      </c>
    </row>
    <row r="24" spans="2:51" s="141" customFormat="1">
      <c r="B24" s="89" t="s">
        <v>1414</v>
      </c>
      <c r="C24" s="86" t="s">
        <v>1426</v>
      </c>
      <c r="D24" s="99" t="s">
        <v>1416</v>
      </c>
      <c r="E24" s="99" t="s">
        <v>171</v>
      </c>
      <c r="F24" s="113">
        <v>43279</v>
      </c>
      <c r="G24" s="96">
        <v>214170</v>
      </c>
      <c r="H24" s="98">
        <v>-1.415</v>
      </c>
      <c r="I24" s="96">
        <v>-3.0304000000000002</v>
      </c>
      <c r="J24" s="97">
        <v>3.5797684490851647E-2</v>
      </c>
      <c r="K24" s="97">
        <f>I24/'סכום נכסי הקרן'!$C$42</f>
        <v>-1.1060705591620947E-4</v>
      </c>
    </row>
    <row r="25" spans="2:51" s="141" customFormat="1">
      <c r="B25" s="89" t="s">
        <v>1414</v>
      </c>
      <c r="C25" s="86" t="s">
        <v>1427</v>
      </c>
      <c r="D25" s="99" t="s">
        <v>1416</v>
      </c>
      <c r="E25" s="99" t="s">
        <v>171</v>
      </c>
      <c r="F25" s="113">
        <v>43517</v>
      </c>
      <c r="G25" s="96">
        <v>699757.5</v>
      </c>
      <c r="H25" s="98">
        <v>-0.51639999999999997</v>
      </c>
      <c r="I25" s="96">
        <v>-3.6134400000000002</v>
      </c>
      <c r="J25" s="97">
        <v>4.2685053143684981E-2</v>
      </c>
      <c r="K25" s="97">
        <f>I25/'סכום נכסי הקרן'!$C$42</f>
        <v>-1.3188752644201028E-4</v>
      </c>
    </row>
    <row r="26" spans="2:51" s="141" customFormat="1">
      <c r="B26" s="89" t="s">
        <v>1414</v>
      </c>
      <c r="C26" s="86" t="s">
        <v>1428</v>
      </c>
      <c r="D26" s="99" t="s">
        <v>1416</v>
      </c>
      <c r="E26" s="99" t="s">
        <v>171</v>
      </c>
      <c r="F26" s="113">
        <v>43523</v>
      </c>
      <c r="G26" s="96">
        <v>71968</v>
      </c>
      <c r="H26" s="98">
        <v>-0.54749999999999999</v>
      </c>
      <c r="I26" s="96">
        <v>-0.39406000000000002</v>
      </c>
      <c r="J26" s="97">
        <v>4.6549747724607309E-3</v>
      </c>
      <c r="K26" s="97">
        <f>I26/'סכום נכסי הקרן'!$C$42</f>
        <v>-1.4382859178438987E-5</v>
      </c>
    </row>
    <row r="27" spans="2:51" s="141" customFormat="1">
      <c r="B27" s="89" t="s">
        <v>1414</v>
      </c>
      <c r="C27" s="86" t="s">
        <v>1429</v>
      </c>
      <c r="D27" s="99" t="s">
        <v>1416</v>
      </c>
      <c r="E27" s="99" t="s">
        <v>171</v>
      </c>
      <c r="F27" s="113">
        <v>43542</v>
      </c>
      <c r="G27" s="96">
        <v>127120</v>
      </c>
      <c r="H27" s="98">
        <v>0.96140000000000003</v>
      </c>
      <c r="I27" s="96">
        <v>1.22218</v>
      </c>
      <c r="J27" s="97">
        <v>-1.4437438632203361E-2</v>
      </c>
      <c r="K27" s="97">
        <f>I27/'סכום נכסי הקרן'!$C$42</f>
        <v>4.460854395448551E-5</v>
      </c>
    </row>
    <row r="28" spans="2:51" s="141" customFormat="1">
      <c r="B28" s="85"/>
      <c r="C28" s="86"/>
      <c r="D28" s="86"/>
      <c r="E28" s="86"/>
      <c r="F28" s="86"/>
      <c r="G28" s="96"/>
      <c r="H28" s="98"/>
      <c r="I28" s="86"/>
      <c r="J28" s="97"/>
      <c r="K28" s="86"/>
    </row>
    <row r="29" spans="2:51" s="141" customFormat="1">
      <c r="B29" s="104" t="s">
        <v>236</v>
      </c>
      <c r="C29" s="84"/>
      <c r="D29" s="84"/>
      <c r="E29" s="84"/>
      <c r="F29" s="84"/>
      <c r="G29" s="93"/>
      <c r="H29" s="95"/>
      <c r="I29" s="93">
        <v>1.0344099999999998</v>
      </c>
      <c r="J29" s="94">
        <v>-1.2219338309854093E-2</v>
      </c>
      <c r="K29" s="94">
        <f>I29/'סכום נכסי הקרן'!$C$42</f>
        <v>3.7755096591303525E-5</v>
      </c>
    </row>
    <row r="30" spans="2:51" s="141" customFormat="1">
      <c r="B30" s="89" t="s">
        <v>1430</v>
      </c>
      <c r="C30" s="86" t="s">
        <v>1431</v>
      </c>
      <c r="D30" s="99" t="s">
        <v>1416</v>
      </c>
      <c r="E30" s="99" t="s">
        <v>173</v>
      </c>
      <c r="F30" s="113">
        <v>43509</v>
      </c>
      <c r="G30" s="96">
        <v>11215.58</v>
      </c>
      <c r="H30" s="98">
        <v>1.0703</v>
      </c>
      <c r="I30" s="96">
        <v>0.12004000000000001</v>
      </c>
      <c r="J30" s="97">
        <v>-1.4180154587783236E-3</v>
      </c>
      <c r="K30" s="97">
        <f>I30/'סכום נכסי הקרן'!$C$42</f>
        <v>4.3813592239248237E-6</v>
      </c>
    </row>
    <row r="31" spans="2:51" s="141" customFormat="1">
      <c r="B31" s="89" t="s">
        <v>1430</v>
      </c>
      <c r="C31" s="86" t="s">
        <v>1432</v>
      </c>
      <c r="D31" s="99" t="s">
        <v>1416</v>
      </c>
      <c r="E31" s="99" t="s">
        <v>173</v>
      </c>
      <c r="F31" s="113">
        <v>43529</v>
      </c>
      <c r="G31" s="96">
        <v>29079.97</v>
      </c>
      <c r="H31" s="98">
        <v>1.0789</v>
      </c>
      <c r="I31" s="96">
        <v>0.31373000000000001</v>
      </c>
      <c r="J31" s="97">
        <v>-3.7060478997211215E-3</v>
      </c>
      <c r="K31" s="97">
        <f>I31/'סכום נכסי הקרן'!$C$42</f>
        <v>1.1450881617143742E-5</v>
      </c>
    </row>
    <row r="32" spans="2:51" s="141" customFormat="1">
      <c r="B32" s="89" t="s">
        <v>1430</v>
      </c>
      <c r="C32" s="86" t="s">
        <v>1433</v>
      </c>
      <c r="D32" s="99" t="s">
        <v>1416</v>
      </c>
      <c r="E32" s="99" t="s">
        <v>173</v>
      </c>
      <c r="F32" s="113">
        <v>43544</v>
      </c>
      <c r="G32" s="96">
        <v>48756.19</v>
      </c>
      <c r="H32" s="98">
        <v>1.2319</v>
      </c>
      <c r="I32" s="96">
        <v>0.60063999999999995</v>
      </c>
      <c r="J32" s="97">
        <v>-7.0952749513546491E-3</v>
      </c>
      <c r="K32" s="97">
        <f>I32/'סכום נכסי הקרן'!$C$42</f>
        <v>2.1922855750234967E-5</v>
      </c>
    </row>
    <row r="33" spans="2:11" s="141" customFormat="1">
      <c r="B33" s="85"/>
      <c r="C33" s="86"/>
      <c r="D33" s="86"/>
      <c r="E33" s="86"/>
      <c r="F33" s="86"/>
      <c r="G33" s="96"/>
      <c r="H33" s="98"/>
      <c r="I33" s="86"/>
      <c r="J33" s="97"/>
      <c r="K33" s="86"/>
    </row>
    <row r="34" spans="2:11" s="141" customFormat="1">
      <c r="B34" s="104" t="s">
        <v>235</v>
      </c>
      <c r="C34" s="84"/>
      <c r="D34" s="84"/>
      <c r="E34" s="84"/>
      <c r="F34" s="84"/>
      <c r="G34" s="93"/>
      <c r="H34" s="95"/>
      <c r="I34" s="93">
        <v>-0.28858</v>
      </c>
      <c r="J34" s="94">
        <v>3.4089545242773126E-3</v>
      </c>
      <c r="K34" s="94">
        <f>I34/'סכום נכסי הקרן'!$C$42</f>
        <v>-1.0532927731091515E-5</v>
      </c>
    </row>
    <row r="35" spans="2:11" s="141" customFormat="1">
      <c r="B35" s="89" t="s">
        <v>1470</v>
      </c>
      <c r="C35" s="86" t="s">
        <v>1434</v>
      </c>
      <c r="D35" s="99" t="s">
        <v>1416</v>
      </c>
      <c r="E35" s="99" t="s">
        <v>172</v>
      </c>
      <c r="F35" s="113">
        <v>43108</v>
      </c>
      <c r="G35" s="96">
        <v>16.43</v>
      </c>
      <c r="H35" s="98">
        <v>995.43420000000003</v>
      </c>
      <c r="I35" s="96">
        <v>-0.28858</v>
      </c>
      <c r="J35" s="97">
        <v>3.4089545242773126E-3</v>
      </c>
      <c r="K35" s="97">
        <f>I35/'סכום נכסי הקרן'!$C$42</f>
        <v>-1.0532927731091515E-5</v>
      </c>
    </row>
    <row r="36" spans="2:11" s="141" customFormat="1">
      <c r="B36" s="85"/>
      <c r="C36" s="86"/>
      <c r="D36" s="86"/>
      <c r="E36" s="86"/>
      <c r="F36" s="86"/>
      <c r="G36" s="96"/>
      <c r="H36" s="98"/>
      <c r="I36" s="86"/>
      <c r="J36" s="97"/>
      <c r="K36" s="86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1" t="s">
        <v>256</v>
      </c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1" t="s">
        <v>119</v>
      </c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1" t="s">
        <v>239</v>
      </c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1" t="s">
        <v>247</v>
      </c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</row>
    <row r="126" spans="2:11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</row>
    <row r="127" spans="2:11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</row>
    <row r="128" spans="2:11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</row>
    <row r="129" spans="2:11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</row>
    <row r="130" spans="2:11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</row>
    <row r="131" spans="2:11"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</row>
    <row r="132" spans="2:11"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</row>
    <row r="133" spans="2:11"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</row>
    <row r="134" spans="2:11"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</row>
    <row r="135" spans="2:11"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A1:B1048576 D45:XFD1048576 D41:AF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187</v>
      </c>
      <c r="C1" s="80" t="s" vm="1">
        <v>257</v>
      </c>
    </row>
    <row r="2" spans="2:78">
      <c r="B2" s="58" t="s">
        <v>186</v>
      </c>
      <c r="C2" s="80" t="s">
        <v>258</v>
      </c>
    </row>
    <row r="3" spans="2:78">
      <c r="B3" s="58" t="s">
        <v>188</v>
      </c>
      <c r="C3" s="80" t="s">
        <v>259</v>
      </c>
    </row>
    <row r="4" spans="2:78">
      <c r="B4" s="58" t="s">
        <v>189</v>
      </c>
      <c r="C4" s="80">
        <v>9455</v>
      </c>
    </row>
    <row r="6" spans="2:78" ht="26.25" customHeight="1">
      <c r="B6" s="161" t="s">
        <v>218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78" ht="26.25" customHeight="1">
      <c r="B7" s="161" t="s">
        <v>106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2:78" s="3" customFormat="1" ht="47.25">
      <c r="B8" s="23" t="s">
        <v>123</v>
      </c>
      <c r="C8" s="31" t="s">
        <v>47</v>
      </c>
      <c r="D8" s="31" t="s">
        <v>52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241</v>
      </c>
      <c r="M8" s="31" t="s">
        <v>240</v>
      </c>
      <c r="N8" s="31" t="s">
        <v>116</v>
      </c>
      <c r="O8" s="31" t="s">
        <v>61</v>
      </c>
      <c r="P8" s="31" t="s">
        <v>190</v>
      </c>
      <c r="Q8" s="32" t="s">
        <v>192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248</v>
      </c>
      <c r="M9" s="17"/>
      <c r="N9" s="17" t="s">
        <v>244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120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256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247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F78"/>
  <sheetViews>
    <sheetView rightToLeft="1" zoomScale="90" zoomScaleNormal="90" workbookViewId="0">
      <selection activeCell="C71" sqref="C71"/>
    </sheetView>
  </sheetViews>
  <sheetFormatPr defaultColWidth="9.140625" defaultRowHeight="18"/>
  <cols>
    <col min="1" max="1" width="8.7109375" style="1" customWidth="1"/>
    <col min="2" max="2" width="45.5703125" style="2" bestFit="1" customWidth="1"/>
    <col min="3" max="3" width="46.28515625" style="2" bestFit="1" customWidth="1"/>
    <col min="4" max="4" width="10.140625" style="2" bestFit="1" customWidth="1"/>
    <col min="5" max="5" width="11.285156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0.140625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10.140625" style="1" bestFit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58">
      <c r="B1" s="58" t="s">
        <v>187</v>
      </c>
      <c r="C1" s="80" t="s" vm="1">
        <v>257</v>
      </c>
    </row>
    <row r="2" spans="2:58">
      <c r="B2" s="58" t="s">
        <v>186</v>
      </c>
      <c r="C2" s="80" t="s">
        <v>258</v>
      </c>
    </row>
    <row r="3" spans="2:58">
      <c r="B3" s="58" t="s">
        <v>188</v>
      </c>
      <c r="C3" s="80" t="s">
        <v>259</v>
      </c>
    </row>
    <row r="4" spans="2:58">
      <c r="B4" s="58" t="s">
        <v>189</v>
      </c>
      <c r="C4" s="80">
        <v>9455</v>
      </c>
    </row>
    <row r="6" spans="2:58" ht="26.25" customHeight="1">
      <c r="B6" s="161" t="s">
        <v>219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58" s="3" customFormat="1" ht="63">
      <c r="B7" s="23" t="s">
        <v>123</v>
      </c>
      <c r="C7" s="31" t="s">
        <v>231</v>
      </c>
      <c r="D7" s="31" t="s">
        <v>47</v>
      </c>
      <c r="E7" s="31" t="s">
        <v>124</v>
      </c>
      <c r="F7" s="31" t="s">
        <v>15</v>
      </c>
      <c r="G7" s="31" t="s">
        <v>108</v>
      </c>
      <c r="H7" s="31" t="s">
        <v>68</v>
      </c>
      <c r="I7" s="31" t="s">
        <v>18</v>
      </c>
      <c r="J7" s="31" t="s">
        <v>107</v>
      </c>
      <c r="K7" s="14" t="s">
        <v>38</v>
      </c>
      <c r="L7" s="73" t="s">
        <v>19</v>
      </c>
      <c r="M7" s="31" t="s">
        <v>241</v>
      </c>
      <c r="N7" s="31" t="s">
        <v>240</v>
      </c>
      <c r="O7" s="31" t="s">
        <v>116</v>
      </c>
      <c r="P7" s="31" t="s">
        <v>190</v>
      </c>
      <c r="Q7" s="32" t="s">
        <v>192</v>
      </c>
      <c r="R7" s="1"/>
      <c r="S7" s="1"/>
      <c r="T7" s="1"/>
      <c r="BE7" s="3" t="s">
        <v>170</v>
      </c>
      <c r="BF7" s="3" t="s">
        <v>172</v>
      </c>
    </row>
    <row r="8" spans="2:58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248</v>
      </c>
      <c r="N8" s="17"/>
      <c r="O8" s="17" t="s">
        <v>244</v>
      </c>
      <c r="P8" s="33" t="s">
        <v>20</v>
      </c>
      <c r="Q8" s="18" t="s">
        <v>20</v>
      </c>
      <c r="R8" s="1"/>
      <c r="S8" s="1"/>
      <c r="T8" s="1"/>
      <c r="BE8" s="3" t="s">
        <v>168</v>
      </c>
      <c r="BF8" s="3" t="s">
        <v>171</v>
      </c>
    </row>
    <row r="9" spans="2:58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120</v>
      </c>
      <c r="R9" s="1"/>
      <c r="S9" s="1"/>
      <c r="T9" s="1"/>
      <c r="BE9" s="4" t="s">
        <v>169</v>
      </c>
      <c r="BF9" s="4" t="s">
        <v>173</v>
      </c>
    </row>
    <row r="10" spans="2:58" s="139" customFormat="1" ht="18" customHeight="1">
      <c r="B10" s="81" t="s">
        <v>43</v>
      </c>
      <c r="C10" s="82"/>
      <c r="D10" s="82"/>
      <c r="E10" s="82"/>
      <c r="F10" s="82"/>
      <c r="G10" s="82"/>
      <c r="H10" s="82"/>
      <c r="I10" s="90">
        <v>5.5771467949046754</v>
      </c>
      <c r="J10" s="82"/>
      <c r="K10" s="82"/>
      <c r="L10" s="105">
        <v>3.596629301421031E-2</v>
      </c>
      <c r="M10" s="90"/>
      <c r="N10" s="92"/>
      <c r="O10" s="90">
        <f>O11+O68</f>
        <v>736.31431371925066</v>
      </c>
      <c r="P10" s="91">
        <f>O10/$O$10</f>
        <v>1</v>
      </c>
      <c r="Q10" s="91">
        <f>O10/'סכום נכסי הקרן'!$C$42</f>
        <v>2.6874854299581096E-2</v>
      </c>
      <c r="R10" s="141"/>
      <c r="S10" s="141"/>
      <c r="T10" s="141"/>
      <c r="BE10" s="141" t="s">
        <v>30</v>
      </c>
      <c r="BF10" s="139" t="s">
        <v>174</v>
      </c>
    </row>
    <row r="11" spans="2:58" s="141" customFormat="1" ht="21.75" customHeight="1">
      <c r="B11" s="83" t="s">
        <v>41</v>
      </c>
      <c r="C11" s="84"/>
      <c r="D11" s="84"/>
      <c r="E11" s="84"/>
      <c r="F11" s="84"/>
      <c r="G11" s="84"/>
      <c r="H11" s="84"/>
      <c r="I11" s="93">
        <v>5.4425530457301177</v>
      </c>
      <c r="J11" s="84"/>
      <c r="K11" s="84"/>
      <c r="L11" s="106">
        <v>3.4347119705315551E-2</v>
      </c>
      <c r="M11" s="93"/>
      <c r="N11" s="95"/>
      <c r="O11" s="93">
        <f>O12+O25</f>
        <v>635.31481371925065</v>
      </c>
      <c r="P11" s="94">
        <f t="shared" ref="P11:P23" si="0">O11/$O$10</f>
        <v>0.86283099741761893</v>
      </c>
      <c r="Q11" s="94">
        <f>O11/'סכום נכסי הקרן'!$C$42</f>
        <v>2.3188457340760742E-2</v>
      </c>
      <c r="BF11" s="141" t="s">
        <v>180</v>
      </c>
    </row>
    <row r="12" spans="2:58" s="141" customFormat="1">
      <c r="B12" s="104" t="s">
        <v>39</v>
      </c>
      <c r="C12" s="84"/>
      <c r="D12" s="84"/>
      <c r="E12" s="84"/>
      <c r="F12" s="84"/>
      <c r="G12" s="84"/>
      <c r="H12" s="84"/>
      <c r="I12" s="93">
        <v>8.9420737768097407</v>
      </c>
      <c r="J12" s="84"/>
      <c r="K12" s="84"/>
      <c r="L12" s="106">
        <v>3.1334238145710853E-2</v>
      </c>
      <c r="M12" s="93"/>
      <c r="N12" s="95"/>
      <c r="O12" s="93">
        <f>SUM(O13:O23)</f>
        <v>274.75890371925055</v>
      </c>
      <c r="P12" s="94">
        <f t="shared" si="0"/>
        <v>0.37315436981171252</v>
      </c>
      <c r="Q12" s="94">
        <f>O12/'סכום נכסי הקרן'!$C$42</f>
        <v>1.0028469319941776E-2</v>
      </c>
      <c r="BF12" s="141" t="s">
        <v>175</v>
      </c>
    </row>
    <row r="13" spans="2:58" s="141" customFormat="1">
      <c r="B13" s="89" t="s">
        <v>1471</v>
      </c>
      <c r="C13" s="99" t="s">
        <v>1460</v>
      </c>
      <c r="D13" s="86">
        <v>6028</v>
      </c>
      <c r="E13" s="86"/>
      <c r="F13" s="86" t="s">
        <v>1459</v>
      </c>
      <c r="G13" s="113">
        <v>43100</v>
      </c>
      <c r="H13" s="86"/>
      <c r="I13" s="96">
        <v>9.48</v>
      </c>
      <c r="J13" s="99" t="s">
        <v>172</v>
      </c>
      <c r="K13" s="100">
        <v>4.2800000000000005E-2</v>
      </c>
      <c r="L13" s="100">
        <v>4.2800000000000005E-2</v>
      </c>
      <c r="M13" s="96">
        <v>11380.6</v>
      </c>
      <c r="N13" s="98">
        <v>101.59</v>
      </c>
      <c r="O13" s="96">
        <v>11.561549999999999</v>
      </c>
      <c r="P13" s="97">
        <f t="shared" si="0"/>
        <v>1.5701922106607726E-2</v>
      </c>
      <c r="Q13" s="97">
        <f>O13/'סכום נכסי הקרן'!$C$42</f>
        <v>4.219868688384541E-4</v>
      </c>
      <c r="BF13" s="141" t="s">
        <v>176</v>
      </c>
    </row>
    <row r="14" spans="2:58" s="141" customFormat="1">
      <c r="B14" s="89" t="s">
        <v>1471</v>
      </c>
      <c r="C14" s="99" t="s">
        <v>1460</v>
      </c>
      <c r="D14" s="86">
        <v>6027</v>
      </c>
      <c r="E14" s="86"/>
      <c r="F14" s="86" t="s">
        <v>1459</v>
      </c>
      <c r="G14" s="113">
        <v>43100</v>
      </c>
      <c r="H14" s="86"/>
      <c r="I14" s="96">
        <v>9.91</v>
      </c>
      <c r="J14" s="99" t="s">
        <v>172</v>
      </c>
      <c r="K14" s="100">
        <v>3.0700000000000002E-2</v>
      </c>
      <c r="L14" s="100">
        <v>3.0700000000000002E-2</v>
      </c>
      <c r="M14" s="96">
        <v>42554.73</v>
      </c>
      <c r="N14" s="98">
        <v>99.64</v>
      </c>
      <c r="O14" s="96">
        <v>42.401530000000001</v>
      </c>
      <c r="P14" s="97">
        <f t="shared" si="0"/>
        <v>5.7586181892652008E-2</v>
      </c>
      <c r="Q14" s="97">
        <f>O14/'סכום נכסי הקרן'!$C$42</f>
        <v>1.5476202480341978E-3</v>
      </c>
      <c r="BF14" s="141" t="s">
        <v>177</v>
      </c>
    </row>
    <row r="15" spans="2:58" s="141" customFormat="1">
      <c r="B15" s="89" t="s">
        <v>1471</v>
      </c>
      <c r="C15" s="99" t="s">
        <v>1460</v>
      </c>
      <c r="D15" s="86">
        <v>6026</v>
      </c>
      <c r="E15" s="86"/>
      <c r="F15" s="86" t="s">
        <v>1459</v>
      </c>
      <c r="G15" s="113">
        <v>43100</v>
      </c>
      <c r="H15" s="86"/>
      <c r="I15" s="96">
        <v>7.7100000000000009</v>
      </c>
      <c r="J15" s="99" t="s">
        <v>172</v>
      </c>
      <c r="K15" s="100">
        <v>3.4799999999999998E-2</v>
      </c>
      <c r="L15" s="100">
        <v>3.4799999999999998E-2</v>
      </c>
      <c r="M15" s="96">
        <v>58160.639999999999</v>
      </c>
      <c r="N15" s="98">
        <v>102.46</v>
      </c>
      <c r="O15" s="96">
        <v>59.591389999999997</v>
      </c>
      <c r="P15" s="97">
        <f t="shared" si="0"/>
        <v>8.0931999948491568E-2</v>
      </c>
      <c r="Q15" s="97">
        <f>O15/'סכום נכסי הקרן'!$C$42</f>
        <v>2.1750357067894157E-3</v>
      </c>
      <c r="BF15" s="141" t="s">
        <v>179</v>
      </c>
    </row>
    <row r="16" spans="2:58" s="141" customFormat="1">
      <c r="B16" s="89" t="s">
        <v>1471</v>
      </c>
      <c r="C16" s="99" t="s">
        <v>1460</v>
      </c>
      <c r="D16" s="86">
        <v>6025</v>
      </c>
      <c r="E16" s="86"/>
      <c r="F16" s="86" t="s">
        <v>1459</v>
      </c>
      <c r="G16" s="113">
        <v>43100</v>
      </c>
      <c r="H16" s="86"/>
      <c r="I16" s="96">
        <v>9.98</v>
      </c>
      <c r="J16" s="99" t="s">
        <v>172</v>
      </c>
      <c r="K16" s="100">
        <v>2.87E-2</v>
      </c>
      <c r="L16" s="100">
        <v>2.87E-2</v>
      </c>
      <c r="M16" s="96">
        <v>23857.16</v>
      </c>
      <c r="N16" s="98">
        <v>106.64</v>
      </c>
      <c r="O16" s="96">
        <v>25.441269999999999</v>
      </c>
      <c r="P16" s="97">
        <f t="shared" si="0"/>
        <v>3.4552187192303456E-2</v>
      </c>
      <c r="Q16" s="97">
        <f>O16/'סכום נכסי הקרן'!$C$42</f>
        <v>9.2858499652500735E-4</v>
      </c>
      <c r="BF16" s="141" t="s">
        <v>178</v>
      </c>
    </row>
    <row r="17" spans="2:58" s="141" customFormat="1">
      <c r="B17" s="89" t="s">
        <v>1471</v>
      </c>
      <c r="C17" s="99" t="s">
        <v>1460</v>
      </c>
      <c r="D17" s="86">
        <v>6024</v>
      </c>
      <c r="E17" s="86"/>
      <c r="F17" s="86" t="s">
        <v>1459</v>
      </c>
      <c r="G17" s="113">
        <v>43100</v>
      </c>
      <c r="H17" s="86"/>
      <c r="I17" s="96">
        <v>8.93</v>
      </c>
      <c r="J17" s="99" t="s">
        <v>172</v>
      </c>
      <c r="K17" s="100">
        <v>1.9299999999999998E-2</v>
      </c>
      <c r="L17" s="100">
        <v>1.9299999999999998E-2</v>
      </c>
      <c r="M17" s="96">
        <v>18873.16</v>
      </c>
      <c r="N17" s="98">
        <v>107.95</v>
      </c>
      <c r="O17" s="96">
        <v>20.37358</v>
      </c>
      <c r="P17" s="97">
        <f t="shared" si="0"/>
        <v>2.7669678044270975E-2</v>
      </c>
      <c r="Q17" s="97">
        <f>O17/'סכום נכסי הקרן'!$C$42</f>
        <v>7.4361856595610049E-4</v>
      </c>
      <c r="BF17" s="141" t="s">
        <v>181</v>
      </c>
    </row>
    <row r="18" spans="2:58" s="141" customFormat="1">
      <c r="B18" s="89" t="s">
        <v>1471</v>
      </c>
      <c r="C18" s="99" t="s">
        <v>1460</v>
      </c>
      <c r="D18" s="86">
        <v>6865</v>
      </c>
      <c r="E18" s="86"/>
      <c r="F18" s="86" t="s">
        <v>1459</v>
      </c>
      <c r="G18" s="113">
        <v>43555</v>
      </c>
      <c r="H18" s="86"/>
      <c r="I18" s="96">
        <v>5</v>
      </c>
      <c r="J18" s="99" t="s">
        <v>172</v>
      </c>
      <c r="K18" s="100">
        <v>2.4769940972328191E-2</v>
      </c>
      <c r="L18" s="100">
        <v>2.4769940972328191E-2</v>
      </c>
      <c r="M18" s="96">
        <v>18077.762589999998</v>
      </c>
      <c r="N18" s="98">
        <v>111.81778172920016</v>
      </c>
      <c r="O18" s="96">
        <v>20.2141531144092</v>
      </c>
      <c r="P18" s="97">
        <f t="shared" si="0"/>
        <v>2.7453157894356317E-2</v>
      </c>
      <c r="Q18" s="97">
        <f>O18/'סכום נכסי הקרן'!$C$42</f>
        <v>7.3779961847422054E-4</v>
      </c>
    </row>
    <row r="19" spans="2:58" s="141" customFormat="1">
      <c r="B19" s="89" t="s">
        <v>1471</v>
      </c>
      <c r="C19" s="99" t="s">
        <v>1460</v>
      </c>
      <c r="D19" s="86">
        <v>6866</v>
      </c>
      <c r="E19" s="86"/>
      <c r="F19" s="86" t="s">
        <v>1459</v>
      </c>
      <c r="G19" s="113">
        <v>43555</v>
      </c>
      <c r="H19" s="86"/>
      <c r="I19" s="96">
        <v>7.6</v>
      </c>
      <c r="J19" s="99" t="s">
        <v>172</v>
      </c>
      <c r="K19" s="100">
        <v>7.4851125478744493E-3</v>
      </c>
      <c r="L19" s="100">
        <v>7.4851125478744493E-3</v>
      </c>
      <c r="M19" s="96">
        <v>24480.06768</v>
      </c>
      <c r="N19" s="98">
        <v>106.6749903291276</v>
      </c>
      <c r="O19" s="96">
        <v>26.114109830203887</v>
      </c>
      <c r="P19" s="97">
        <f t="shared" si="0"/>
        <v>3.5465981502243261E-2</v>
      </c>
      <c r="Q19" s="97">
        <f>O19/'סכום נכסי הקרן'!$C$42</f>
        <v>9.5314308546442595E-4</v>
      </c>
    </row>
    <row r="20" spans="2:58" s="141" customFormat="1">
      <c r="B20" s="89" t="s">
        <v>1471</v>
      </c>
      <c r="C20" s="99" t="s">
        <v>1460</v>
      </c>
      <c r="D20" s="86">
        <v>6867</v>
      </c>
      <c r="E20" s="86"/>
      <c r="F20" s="86" t="s">
        <v>1459</v>
      </c>
      <c r="G20" s="113">
        <v>43555</v>
      </c>
      <c r="H20" s="86"/>
      <c r="I20" s="96">
        <v>7.1</v>
      </c>
      <c r="J20" s="99" t="s">
        <v>172</v>
      </c>
      <c r="K20" s="100">
        <v>8.4714740514755249E-3</v>
      </c>
      <c r="L20" s="100">
        <v>8.4714740514755249E-3</v>
      </c>
      <c r="M20" s="96">
        <v>17555.44874</v>
      </c>
      <c r="N20" s="98">
        <v>107.93431188338856</v>
      </c>
      <c r="O20" s="96">
        <v>18.948352795560009</v>
      </c>
      <c r="P20" s="97">
        <f t="shared" si="0"/>
        <v>2.5734054659142247E-2</v>
      </c>
      <c r="Q20" s="97">
        <f>O20/'סכום נכסי הקרן'!$C$42</f>
        <v>6.9159896950190397E-4</v>
      </c>
    </row>
    <row r="21" spans="2:58" s="141" customFormat="1">
      <c r="B21" s="89" t="s">
        <v>1471</v>
      </c>
      <c r="C21" s="99" t="s">
        <v>1460</v>
      </c>
      <c r="D21" s="86">
        <v>6868</v>
      </c>
      <c r="E21" s="86"/>
      <c r="F21" s="86" t="s">
        <v>1459</v>
      </c>
      <c r="G21" s="113">
        <v>43555</v>
      </c>
      <c r="H21" s="86"/>
      <c r="I21" s="96">
        <v>7.2</v>
      </c>
      <c r="J21" s="99" t="s">
        <v>172</v>
      </c>
      <c r="K21" s="100">
        <v>9.8601549863815315E-3</v>
      </c>
      <c r="L21" s="100">
        <v>9.8601549863815315E-3</v>
      </c>
      <c r="M21" s="96">
        <v>7063.9310699999996</v>
      </c>
      <c r="N21" s="98">
        <v>109.70429223314338</v>
      </c>
      <c r="O21" s="96">
        <v>7.7494355841806106</v>
      </c>
      <c r="P21" s="97">
        <f t="shared" si="0"/>
        <v>1.0524629821518578E-2</v>
      </c>
      <c r="Q21" s="97">
        <f>O21/'סכום נכסי הקרן'!$C$42</f>
        <v>2.8284789301033796E-4</v>
      </c>
    </row>
    <row r="22" spans="2:58" s="141" customFormat="1">
      <c r="B22" s="89" t="s">
        <v>1471</v>
      </c>
      <c r="C22" s="99" t="s">
        <v>1460</v>
      </c>
      <c r="D22" s="86">
        <v>6869</v>
      </c>
      <c r="E22" s="86"/>
      <c r="F22" s="86" t="s">
        <v>1459</v>
      </c>
      <c r="G22" s="113">
        <v>43555</v>
      </c>
      <c r="H22" s="86"/>
      <c r="I22" s="96">
        <v>4.9000000000000004</v>
      </c>
      <c r="J22" s="99" t="s">
        <v>172</v>
      </c>
      <c r="K22" s="100">
        <v>4.1784074902534482E-2</v>
      </c>
      <c r="L22" s="100">
        <v>4.1784074902534482E-2</v>
      </c>
      <c r="M22" s="96">
        <v>4151.0628100000004</v>
      </c>
      <c r="N22" s="98">
        <v>107.71531166408612</v>
      </c>
      <c r="O22" s="96">
        <v>4.4713302431634707</v>
      </c>
      <c r="P22" s="97">
        <f t="shared" si="0"/>
        <v>6.0725836233958431E-3</v>
      </c>
      <c r="Q22" s="97">
        <f>O22/'סכום נכסי הקרן'!$C$42</f>
        <v>1.6319980010078553E-4</v>
      </c>
    </row>
    <row r="23" spans="2:58" s="141" customFormat="1">
      <c r="B23" s="89" t="s">
        <v>1471</v>
      </c>
      <c r="C23" s="99" t="s">
        <v>1460</v>
      </c>
      <c r="D23" s="86">
        <v>6870</v>
      </c>
      <c r="E23" s="86"/>
      <c r="F23" s="86" t="s">
        <v>1459</v>
      </c>
      <c r="G23" s="113">
        <v>43555</v>
      </c>
      <c r="H23" s="86"/>
      <c r="I23" s="96">
        <v>7.2</v>
      </c>
      <c r="J23" s="99" t="s">
        <v>172</v>
      </c>
      <c r="K23" s="100">
        <v>9.5522373914718635E-3</v>
      </c>
      <c r="L23" s="100">
        <v>9.5522373914718635E-3</v>
      </c>
      <c r="M23" s="96">
        <v>37839.179920000002</v>
      </c>
      <c r="N23" s="98">
        <v>100.14012521372169</v>
      </c>
      <c r="O23" s="96">
        <v>37.892202151733436</v>
      </c>
      <c r="P23" s="97">
        <f t="shared" si="0"/>
        <v>5.1461993126730596E-2</v>
      </c>
      <c r="Q23" s="97">
        <f>O23/'סכום נכסי הקרן'!$C$42</f>
        <v>1.3830335672469286E-3</v>
      </c>
    </row>
    <row r="24" spans="2:58" s="141" customFormat="1">
      <c r="B24" s="85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96"/>
      <c r="N24" s="98"/>
      <c r="O24" s="86"/>
      <c r="P24" s="97"/>
      <c r="Q24" s="86"/>
      <c r="BF24" s="141" t="s">
        <v>182</v>
      </c>
    </row>
    <row r="25" spans="2:58" s="141" customFormat="1">
      <c r="B25" s="104" t="s">
        <v>40</v>
      </c>
      <c r="C25" s="84"/>
      <c r="D25" s="84"/>
      <c r="E25" s="84"/>
      <c r="F25" s="84"/>
      <c r="G25" s="84"/>
      <c r="H25" s="84"/>
      <c r="I25" s="93">
        <v>3.8957024944672667</v>
      </c>
      <c r="J25" s="84"/>
      <c r="K25" s="84"/>
      <c r="L25" s="106">
        <v>3.5678867067168288E-2</v>
      </c>
      <c r="M25" s="93"/>
      <c r="N25" s="95"/>
      <c r="O25" s="93">
        <f>SUM(O26:O66)</f>
        <v>360.5559100000001</v>
      </c>
      <c r="P25" s="94">
        <f t="shared" ref="P25:P66" si="1">O25/$O$10</f>
        <v>0.48967662760590647</v>
      </c>
      <c r="Q25" s="94">
        <f>O25/'סכום נכסי הקרן'!$C$42</f>
        <v>1.3159988020818967E-2</v>
      </c>
      <c r="BF25" s="141" t="s">
        <v>183</v>
      </c>
    </row>
    <row r="26" spans="2:58" s="141" customFormat="1">
      <c r="B26" s="89" t="s">
        <v>1472</v>
      </c>
      <c r="C26" s="99" t="s">
        <v>1460</v>
      </c>
      <c r="D26" s="86">
        <v>507852</v>
      </c>
      <c r="E26" s="86"/>
      <c r="F26" s="86" t="s">
        <v>1461</v>
      </c>
      <c r="G26" s="113">
        <v>43185</v>
      </c>
      <c r="H26" s="86" t="s">
        <v>1462</v>
      </c>
      <c r="I26" s="96">
        <v>0.97</v>
      </c>
      <c r="J26" s="99" t="s">
        <v>171</v>
      </c>
      <c r="K26" s="100">
        <v>3.6974E-2</v>
      </c>
      <c r="L26" s="100">
        <v>3.7099999999999994E-2</v>
      </c>
      <c r="M26" s="96">
        <v>26630</v>
      </c>
      <c r="N26" s="98">
        <v>100.09</v>
      </c>
      <c r="O26" s="96">
        <v>96.807220000000001</v>
      </c>
      <c r="P26" s="97">
        <f t="shared" si="1"/>
        <v>0.13147540146409761</v>
      </c>
      <c r="Q26" s="97">
        <f>O26/'סכום נכסי הקרן'!$C$42</f>
        <v>3.5333822583265544E-3</v>
      </c>
      <c r="BF26" s="141" t="s">
        <v>184</v>
      </c>
    </row>
    <row r="27" spans="2:58" s="141" customFormat="1">
      <c r="B27" s="89" t="s">
        <v>1473</v>
      </c>
      <c r="C27" s="99" t="s">
        <v>1460</v>
      </c>
      <c r="D27" s="86">
        <v>6686</v>
      </c>
      <c r="E27" s="86"/>
      <c r="F27" s="86" t="s">
        <v>1461</v>
      </c>
      <c r="G27" s="113">
        <v>43471</v>
      </c>
      <c r="H27" s="86" t="s">
        <v>1462</v>
      </c>
      <c r="I27" s="96">
        <v>1.74</v>
      </c>
      <c r="J27" s="99" t="s">
        <v>172</v>
      </c>
      <c r="K27" s="100">
        <v>2.2970000000000001E-2</v>
      </c>
      <c r="L27" s="100">
        <v>1.84E-2</v>
      </c>
      <c r="M27" s="96">
        <v>35372</v>
      </c>
      <c r="N27" s="98">
        <v>101.33</v>
      </c>
      <c r="O27" s="96">
        <v>35.842449999999999</v>
      </c>
      <c r="P27" s="97">
        <f t="shared" si="1"/>
        <v>4.8678192630744334E-2</v>
      </c>
      <c r="Q27" s="97">
        <f>O27/'סכום נכסי הקרן'!$C$42</f>
        <v>1.3082193345181961E-3</v>
      </c>
      <c r="BF27" s="141" t="s">
        <v>185</v>
      </c>
    </row>
    <row r="28" spans="2:58" s="141" customFormat="1">
      <c r="B28" s="89" t="s">
        <v>1474</v>
      </c>
      <c r="C28" s="99" t="s">
        <v>1463</v>
      </c>
      <c r="D28" s="86">
        <v>11898601</v>
      </c>
      <c r="E28" s="86"/>
      <c r="F28" s="86" t="s">
        <v>524</v>
      </c>
      <c r="G28" s="113">
        <v>43276</v>
      </c>
      <c r="H28" s="86" t="s">
        <v>351</v>
      </c>
      <c r="I28" s="96">
        <v>10.66</v>
      </c>
      <c r="J28" s="99" t="s">
        <v>172</v>
      </c>
      <c r="K28" s="100">
        <v>3.56E-2</v>
      </c>
      <c r="L28" s="100">
        <v>3.7100000000000001E-2</v>
      </c>
      <c r="M28" s="96">
        <v>1569.12</v>
      </c>
      <c r="N28" s="98">
        <v>98.97</v>
      </c>
      <c r="O28" s="96">
        <v>1.5529600000000001</v>
      </c>
      <c r="P28" s="97">
        <f t="shared" si="1"/>
        <v>2.1090992950493262E-3</v>
      </c>
      <c r="Q28" s="97">
        <f>O28/'סכום נכסי הקרן'!$C$42</f>
        <v>5.6681736257799846E-5</v>
      </c>
      <c r="BF28" s="141" t="s">
        <v>30</v>
      </c>
    </row>
    <row r="29" spans="2:58" s="141" customFormat="1">
      <c r="B29" s="89" t="s">
        <v>1474</v>
      </c>
      <c r="C29" s="99" t="s">
        <v>1463</v>
      </c>
      <c r="D29" s="86">
        <v>11898600</v>
      </c>
      <c r="E29" s="86"/>
      <c r="F29" s="86" t="s">
        <v>524</v>
      </c>
      <c r="G29" s="113">
        <v>43222</v>
      </c>
      <c r="H29" s="86" t="s">
        <v>351</v>
      </c>
      <c r="I29" s="96">
        <v>10.68</v>
      </c>
      <c r="J29" s="99" t="s">
        <v>172</v>
      </c>
      <c r="K29" s="100">
        <v>3.5200000000000002E-2</v>
      </c>
      <c r="L29" s="100">
        <v>3.7100000000000001E-2</v>
      </c>
      <c r="M29" s="96">
        <v>7503.62</v>
      </c>
      <c r="N29" s="98">
        <v>99.4</v>
      </c>
      <c r="O29" s="96">
        <v>7.4586000000000006</v>
      </c>
      <c r="P29" s="97">
        <f t="shared" si="1"/>
        <v>1.0129641460214627E-2</v>
      </c>
      <c r="Q29" s="97">
        <f>O29/'סכום נכסי הקרן'!$C$42</f>
        <v>2.72232638350264E-4</v>
      </c>
    </row>
    <row r="30" spans="2:58" s="141" customFormat="1">
      <c r="B30" s="89" t="s">
        <v>1474</v>
      </c>
      <c r="C30" s="99" t="s">
        <v>1463</v>
      </c>
      <c r="D30" s="86">
        <v>11898602</v>
      </c>
      <c r="E30" s="86"/>
      <c r="F30" s="86" t="s">
        <v>524</v>
      </c>
      <c r="G30" s="113">
        <v>43431</v>
      </c>
      <c r="H30" s="86" t="s">
        <v>351</v>
      </c>
      <c r="I30" s="96">
        <v>10.6</v>
      </c>
      <c r="J30" s="99" t="s">
        <v>172</v>
      </c>
      <c r="K30" s="100">
        <v>3.9599999999999996E-2</v>
      </c>
      <c r="L30" s="100">
        <v>3.6000000000000004E-2</v>
      </c>
      <c r="M30" s="96">
        <v>1563.99</v>
      </c>
      <c r="N30" s="98">
        <v>104.3</v>
      </c>
      <c r="O30" s="96">
        <v>1.63124</v>
      </c>
      <c r="P30" s="97">
        <f t="shared" si="1"/>
        <v>2.2154125888987886E-3</v>
      </c>
      <c r="Q30" s="97">
        <f>O30/'סכום נכסי הקרן'!$C$42</f>
        <v>5.95388905401127E-5</v>
      </c>
    </row>
    <row r="31" spans="2:58" s="141" customFormat="1">
      <c r="B31" s="89" t="s">
        <v>1474</v>
      </c>
      <c r="C31" s="99" t="s">
        <v>1463</v>
      </c>
      <c r="D31" s="86">
        <v>11898603</v>
      </c>
      <c r="E31" s="86"/>
      <c r="F31" s="86" t="s">
        <v>524</v>
      </c>
      <c r="G31" s="113">
        <v>43500</v>
      </c>
      <c r="H31" s="86" t="s">
        <v>351</v>
      </c>
      <c r="I31" s="96">
        <v>10.73</v>
      </c>
      <c r="J31" s="99" t="s">
        <v>172</v>
      </c>
      <c r="K31" s="100">
        <v>3.7499999999999999E-2</v>
      </c>
      <c r="L31" s="100">
        <v>3.3300000000000003E-2</v>
      </c>
      <c r="M31" s="96">
        <v>2946.67</v>
      </c>
      <c r="N31" s="98">
        <v>105</v>
      </c>
      <c r="O31" s="96">
        <v>3.0939999999999999</v>
      </c>
      <c r="P31" s="97">
        <f t="shared" si="1"/>
        <v>4.2020098514337877E-3</v>
      </c>
      <c r="Q31" s="97">
        <f>O31/'סכום נכסי הקרן'!$C$42</f>
        <v>1.1292840252268745E-4</v>
      </c>
    </row>
    <row r="32" spans="2:58" s="141" customFormat="1">
      <c r="B32" s="89" t="s">
        <v>1474</v>
      </c>
      <c r="C32" s="99" t="s">
        <v>1463</v>
      </c>
      <c r="D32" s="86">
        <v>11898550</v>
      </c>
      <c r="E32" s="86"/>
      <c r="F32" s="86" t="s">
        <v>524</v>
      </c>
      <c r="G32" s="113">
        <v>43500</v>
      </c>
      <c r="H32" s="86" t="s">
        <v>351</v>
      </c>
      <c r="I32" s="96">
        <v>0</v>
      </c>
      <c r="J32" s="99" t="s">
        <v>172</v>
      </c>
      <c r="K32" s="100">
        <v>3.2500000000000001E-2</v>
      </c>
      <c r="L32" s="100">
        <v>-5.1999999999999998E-3</v>
      </c>
      <c r="M32" s="96">
        <v>2977.65</v>
      </c>
      <c r="N32" s="98">
        <v>100.5</v>
      </c>
      <c r="O32" s="96">
        <v>2.99254</v>
      </c>
      <c r="P32" s="97">
        <f t="shared" si="1"/>
        <v>4.0642154365900674E-3</v>
      </c>
      <c r="Q32" s="97">
        <f>O32/'סכום נכסי הקרן'!$C$42</f>
        <v>1.0922519770046643E-4</v>
      </c>
    </row>
    <row r="33" spans="2:17" s="141" customFormat="1">
      <c r="B33" s="89" t="s">
        <v>1474</v>
      </c>
      <c r="C33" s="99" t="s">
        <v>1463</v>
      </c>
      <c r="D33" s="86">
        <v>11898551</v>
      </c>
      <c r="E33" s="86"/>
      <c r="F33" s="86" t="s">
        <v>524</v>
      </c>
      <c r="G33" s="113">
        <v>43500</v>
      </c>
      <c r="H33" s="86" t="s">
        <v>351</v>
      </c>
      <c r="I33" s="96">
        <v>0.25</v>
      </c>
      <c r="J33" s="99" t="s">
        <v>172</v>
      </c>
      <c r="K33" s="100">
        <v>3.2500000000000001E-2</v>
      </c>
      <c r="L33" s="100">
        <v>2.9899999999999996E-2</v>
      </c>
      <c r="M33" s="96">
        <v>229.05</v>
      </c>
      <c r="N33" s="98">
        <v>100.56</v>
      </c>
      <c r="O33" s="96">
        <v>0.23033000000000001</v>
      </c>
      <c r="P33" s="97">
        <f t="shared" si="1"/>
        <v>3.1281477992267111E-4</v>
      </c>
      <c r="Q33" s="97">
        <f>O33/'סכום נכסי הקרן'!$C$42</f>
        <v>8.4068516331773112E-6</v>
      </c>
    </row>
    <row r="34" spans="2:17" s="141" customFormat="1">
      <c r="B34" s="89" t="s">
        <v>1475</v>
      </c>
      <c r="C34" s="99" t="s">
        <v>1463</v>
      </c>
      <c r="D34" s="86">
        <v>90840002</v>
      </c>
      <c r="E34" s="86"/>
      <c r="F34" s="86" t="s">
        <v>611</v>
      </c>
      <c r="G34" s="113">
        <v>43011</v>
      </c>
      <c r="H34" s="86" t="s">
        <v>168</v>
      </c>
      <c r="I34" s="96">
        <v>9.1500000000000021</v>
      </c>
      <c r="J34" s="99" t="s">
        <v>172</v>
      </c>
      <c r="K34" s="100">
        <v>3.9E-2</v>
      </c>
      <c r="L34" s="100">
        <v>3.8100000000000002E-2</v>
      </c>
      <c r="M34" s="96">
        <v>443.24</v>
      </c>
      <c r="N34" s="98">
        <v>102.39</v>
      </c>
      <c r="O34" s="96">
        <v>0.45383999999999997</v>
      </c>
      <c r="P34" s="97">
        <f t="shared" si="1"/>
        <v>6.1636721104547845E-4</v>
      </c>
      <c r="Q34" s="97">
        <f>O34/'סכום נכסי הקרן'!$C$42</f>
        <v>1.6564778991886383E-5</v>
      </c>
    </row>
    <row r="35" spans="2:17" s="141" customFormat="1">
      <c r="B35" s="89" t="s">
        <v>1475</v>
      </c>
      <c r="C35" s="99" t="s">
        <v>1463</v>
      </c>
      <c r="D35" s="86">
        <v>90840004</v>
      </c>
      <c r="E35" s="86"/>
      <c r="F35" s="86" t="s">
        <v>611</v>
      </c>
      <c r="G35" s="113">
        <v>43104</v>
      </c>
      <c r="H35" s="86" t="s">
        <v>168</v>
      </c>
      <c r="I35" s="96">
        <v>9.15</v>
      </c>
      <c r="J35" s="99" t="s">
        <v>172</v>
      </c>
      <c r="K35" s="100">
        <v>3.8199999999999998E-2</v>
      </c>
      <c r="L35" s="100">
        <v>4.1500000000000002E-2</v>
      </c>
      <c r="M35" s="96">
        <v>789.34</v>
      </c>
      <c r="N35" s="98">
        <v>96.55</v>
      </c>
      <c r="O35" s="96">
        <v>0.76211000000000007</v>
      </c>
      <c r="P35" s="97">
        <f t="shared" si="1"/>
        <v>1.0350335254932788E-3</v>
      </c>
      <c r="Q35" s="97">
        <f>O35/'סכום נכסי הקרן'!$C$42</f>
        <v>2.7816375192813622E-5</v>
      </c>
    </row>
    <row r="36" spans="2:17" s="141" customFormat="1">
      <c r="B36" s="89" t="s">
        <v>1475</v>
      </c>
      <c r="C36" s="99" t="s">
        <v>1463</v>
      </c>
      <c r="D36" s="86">
        <v>90840006</v>
      </c>
      <c r="E36" s="86"/>
      <c r="F36" s="86" t="s">
        <v>611</v>
      </c>
      <c r="G36" s="113">
        <v>43194</v>
      </c>
      <c r="H36" s="86" t="s">
        <v>168</v>
      </c>
      <c r="I36" s="96">
        <v>9.2099999999999991</v>
      </c>
      <c r="J36" s="99" t="s">
        <v>172</v>
      </c>
      <c r="K36" s="100">
        <v>3.7900000000000003E-2</v>
      </c>
      <c r="L36" s="100">
        <v>3.6900000000000002E-2</v>
      </c>
      <c r="M36" s="96">
        <v>509.68</v>
      </c>
      <c r="N36" s="98">
        <v>100.62</v>
      </c>
      <c r="O36" s="96">
        <v>0.51284000000000007</v>
      </c>
      <c r="P36" s="97">
        <f t="shared" si="1"/>
        <v>6.9649603497391863E-4</v>
      </c>
      <c r="Q36" s="97">
        <f>O36/'סכום נכסי הקרן'!$C$42</f>
        <v>1.8718229460160002E-5</v>
      </c>
    </row>
    <row r="37" spans="2:17" s="141" customFormat="1">
      <c r="B37" s="89" t="s">
        <v>1475</v>
      </c>
      <c r="C37" s="99" t="s">
        <v>1463</v>
      </c>
      <c r="D37" s="86">
        <v>90840008</v>
      </c>
      <c r="E37" s="86"/>
      <c r="F37" s="86" t="s">
        <v>611</v>
      </c>
      <c r="G37" s="113">
        <v>43285</v>
      </c>
      <c r="H37" s="86" t="s">
        <v>168</v>
      </c>
      <c r="I37" s="96">
        <v>9.18</v>
      </c>
      <c r="J37" s="99" t="s">
        <v>172</v>
      </c>
      <c r="K37" s="100">
        <v>4.0099999999999997E-2</v>
      </c>
      <c r="L37" s="100">
        <v>3.6999999999999991E-2</v>
      </c>
      <c r="M37" s="96">
        <v>675.89</v>
      </c>
      <c r="N37" s="98">
        <v>101.34</v>
      </c>
      <c r="O37" s="96">
        <v>0.6849400000000001</v>
      </c>
      <c r="P37" s="97">
        <f t="shared" si="1"/>
        <v>9.3022774002619879E-4</v>
      </c>
      <c r="Q37" s="97">
        <f>O37/'סכום נכסי הקרן'!$C$42</f>
        <v>2.4999734978632696E-5</v>
      </c>
    </row>
    <row r="38" spans="2:17" s="141" customFormat="1">
      <c r="B38" s="89" t="s">
        <v>1475</v>
      </c>
      <c r="C38" s="99" t="s">
        <v>1463</v>
      </c>
      <c r="D38" s="86">
        <v>90840010</v>
      </c>
      <c r="E38" s="86"/>
      <c r="F38" s="86" t="s">
        <v>611</v>
      </c>
      <c r="G38" s="113">
        <v>43377</v>
      </c>
      <c r="H38" s="86" t="s">
        <v>168</v>
      </c>
      <c r="I38" s="96">
        <v>9.16</v>
      </c>
      <c r="J38" s="99" t="s">
        <v>172</v>
      </c>
      <c r="K38" s="100">
        <v>3.9699999999999999E-2</v>
      </c>
      <c r="L38" s="100">
        <v>3.8699999999999998E-2</v>
      </c>
      <c r="M38" s="96">
        <v>1352.79</v>
      </c>
      <c r="N38" s="98">
        <v>99.46</v>
      </c>
      <c r="O38" s="96">
        <v>1.34548</v>
      </c>
      <c r="P38" s="97">
        <f t="shared" si="1"/>
        <v>1.8273174579531782E-3</v>
      </c>
      <c r="Q38" s="97">
        <f>O38/'סכום נכסי הקרן'!$C$42</f>
        <v>4.9108890441572566E-5</v>
      </c>
    </row>
    <row r="39" spans="2:17" s="141" customFormat="1">
      <c r="B39" s="89" t="s">
        <v>1475</v>
      </c>
      <c r="C39" s="99" t="s">
        <v>1463</v>
      </c>
      <c r="D39" s="86">
        <v>90840012</v>
      </c>
      <c r="E39" s="86"/>
      <c r="F39" s="86" t="s">
        <v>611</v>
      </c>
      <c r="G39" s="113">
        <v>43469</v>
      </c>
      <c r="H39" s="86" t="s">
        <v>168</v>
      </c>
      <c r="I39" s="96">
        <v>10.739999999999998</v>
      </c>
      <c r="J39" s="99" t="s">
        <v>172</v>
      </c>
      <c r="K39" s="100">
        <v>4.1700000000000001E-2</v>
      </c>
      <c r="L39" s="100">
        <v>3.1199999999999995E-2</v>
      </c>
      <c r="M39" s="96">
        <v>950.43</v>
      </c>
      <c r="N39" s="98">
        <v>109.44</v>
      </c>
      <c r="O39" s="96">
        <v>1.0401500000000001</v>
      </c>
      <c r="P39" s="97">
        <f t="shared" si="1"/>
        <v>1.4126440035452021E-3</v>
      </c>
      <c r="Q39" s="97">
        <f>O39/'סכום נכסי הקרן'!$C$42</f>
        <v>3.7964601772454226E-5</v>
      </c>
    </row>
    <row r="40" spans="2:17" s="141" customFormat="1">
      <c r="B40" s="89" t="s">
        <v>1475</v>
      </c>
      <c r="C40" s="99" t="s">
        <v>1463</v>
      </c>
      <c r="D40" s="86">
        <v>90840000</v>
      </c>
      <c r="E40" s="86"/>
      <c r="F40" s="86" t="s">
        <v>611</v>
      </c>
      <c r="G40" s="113">
        <v>42935</v>
      </c>
      <c r="H40" s="86" t="s">
        <v>168</v>
      </c>
      <c r="I40" s="96">
        <v>10.660000000000002</v>
      </c>
      <c r="J40" s="99" t="s">
        <v>172</v>
      </c>
      <c r="K40" s="100">
        <v>4.0800000000000003E-2</v>
      </c>
      <c r="L40" s="100">
        <v>3.5000000000000003E-2</v>
      </c>
      <c r="M40" s="96">
        <v>2066.02</v>
      </c>
      <c r="N40" s="98">
        <v>105.49</v>
      </c>
      <c r="O40" s="96">
        <v>2.1794499999999997</v>
      </c>
      <c r="P40" s="97">
        <f t="shared" si="1"/>
        <v>2.9599451747599767E-3</v>
      </c>
      <c r="Q40" s="97">
        <f>O40/'סכום נכסי הקרן'!$C$42</f>
        <v>7.9548095306422481E-5</v>
      </c>
    </row>
    <row r="41" spans="2:17" s="141" customFormat="1">
      <c r="B41" s="89" t="s">
        <v>1476</v>
      </c>
      <c r="C41" s="99" t="s">
        <v>1460</v>
      </c>
      <c r="D41" s="86">
        <v>523632</v>
      </c>
      <c r="E41" s="86"/>
      <c r="F41" s="86" t="s">
        <v>1464</v>
      </c>
      <c r="G41" s="113">
        <v>43321</v>
      </c>
      <c r="H41" s="86" t="s">
        <v>1462</v>
      </c>
      <c r="I41" s="96">
        <v>1.69</v>
      </c>
      <c r="J41" s="99" t="s">
        <v>172</v>
      </c>
      <c r="K41" s="100">
        <v>2.3980000000000001E-2</v>
      </c>
      <c r="L41" s="100">
        <v>2.2099999999999998E-2</v>
      </c>
      <c r="M41" s="96">
        <v>8810.64</v>
      </c>
      <c r="N41" s="98">
        <v>100.67</v>
      </c>
      <c r="O41" s="96">
        <v>8.8696699999999993</v>
      </c>
      <c r="P41" s="97">
        <f t="shared" si="1"/>
        <v>1.2046037724294351E-2</v>
      </c>
      <c r="Q41" s="97">
        <f>O41/'סכום נכסי הקרן'!$C$42</f>
        <v>3.2373550872766814E-4</v>
      </c>
    </row>
    <row r="42" spans="2:17" s="141" customFormat="1">
      <c r="B42" s="89" t="s">
        <v>1476</v>
      </c>
      <c r="C42" s="99" t="s">
        <v>1460</v>
      </c>
      <c r="D42" s="86">
        <v>524747</v>
      </c>
      <c r="E42" s="86"/>
      <c r="F42" s="86" t="s">
        <v>1464</v>
      </c>
      <c r="G42" s="113">
        <v>43343</v>
      </c>
      <c r="H42" s="86" t="s">
        <v>1462</v>
      </c>
      <c r="I42" s="96">
        <v>1.75</v>
      </c>
      <c r="J42" s="99" t="s">
        <v>172</v>
      </c>
      <c r="K42" s="100">
        <v>2.3789999999999999E-2</v>
      </c>
      <c r="L42" s="100">
        <v>2.3099999999999999E-2</v>
      </c>
      <c r="M42" s="96">
        <v>8810.64</v>
      </c>
      <c r="N42" s="98">
        <v>100.35</v>
      </c>
      <c r="O42" s="96">
        <v>8.8414799999999989</v>
      </c>
      <c r="P42" s="97">
        <f t="shared" si="1"/>
        <v>1.2007752443844473E-2</v>
      </c>
      <c r="Q42" s="97">
        <f>O42/'סכום נכסי הקרן'!$C$42</f>
        <v>3.2270659739375905E-4</v>
      </c>
    </row>
    <row r="43" spans="2:17" s="141" customFormat="1">
      <c r="B43" s="89" t="s">
        <v>1477</v>
      </c>
      <c r="C43" s="99" t="s">
        <v>1463</v>
      </c>
      <c r="D43" s="86">
        <v>91102700</v>
      </c>
      <c r="E43" s="86"/>
      <c r="F43" s="86" t="s">
        <v>1465</v>
      </c>
      <c r="G43" s="113">
        <v>43093</v>
      </c>
      <c r="H43" s="86" t="s">
        <v>1462</v>
      </c>
      <c r="I43" s="96">
        <v>4.41</v>
      </c>
      <c r="J43" s="99" t="s">
        <v>172</v>
      </c>
      <c r="K43" s="100">
        <v>2.6089999999999999E-2</v>
      </c>
      <c r="L43" s="100">
        <v>2.63E-2</v>
      </c>
      <c r="M43" s="96">
        <v>2546.9499999999998</v>
      </c>
      <c r="N43" s="98">
        <v>101.5</v>
      </c>
      <c r="O43" s="96">
        <v>2.5851599999999997</v>
      </c>
      <c r="P43" s="97">
        <f t="shared" si="1"/>
        <v>3.5109462790990855E-3</v>
      </c>
      <c r="Q43" s="97">
        <f>O43/'סכום נכסי הקרן'!$C$42</f>
        <v>9.4356169704444307E-5</v>
      </c>
    </row>
    <row r="44" spans="2:17" s="141" customFormat="1">
      <c r="B44" s="89" t="s">
        <v>1477</v>
      </c>
      <c r="C44" s="99" t="s">
        <v>1463</v>
      </c>
      <c r="D44" s="86">
        <v>91102701</v>
      </c>
      <c r="E44" s="86"/>
      <c r="F44" s="86" t="s">
        <v>1465</v>
      </c>
      <c r="G44" s="113">
        <v>43374</v>
      </c>
      <c r="H44" s="86" t="s">
        <v>1462</v>
      </c>
      <c r="I44" s="96">
        <v>4.42</v>
      </c>
      <c r="J44" s="99" t="s">
        <v>172</v>
      </c>
      <c r="K44" s="100">
        <v>2.6849999999999999E-2</v>
      </c>
      <c r="L44" s="100">
        <v>2.4399999999999998E-2</v>
      </c>
      <c r="M44" s="96">
        <v>3565.73</v>
      </c>
      <c r="N44" s="98">
        <v>101.77</v>
      </c>
      <c r="O44" s="96">
        <v>3.6288400000000003</v>
      </c>
      <c r="P44" s="97">
        <f t="shared" si="1"/>
        <v>4.928384430923396E-3</v>
      </c>
      <c r="Q44" s="97">
        <f>O44/'סכום נכסי הקרן'!$C$42</f>
        <v>1.3244961351339016E-4</v>
      </c>
    </row>
    <row r="45" spans="2:17" s="141" customFormat="1">
      <c r="B45" s="89" t="s">
        <v>1478</v>
      </c>
      <c r="C45" s="99" t="s">
        <v>1463</v>
      </c>
      <c r="D45" s="86">
        <v>84666730</v>
      </c>
      <c r="E45" s="86"/>
      <c r="F45" s="86" t="s">
        <v>655</v>
      </c>
      <c r="G45" s="113">
        <v>43552</v>
      </c>
      <c r="H45" s="86" t="s">
        <v>168</v>
      </c>
      <c r="I45" s="96">
        <v>6.7</v>
      </c>
      <c r="J45" s="99" t="s">
        <v>172</v>
      </c>
      <c r="K45" s="100">
        <v>3.5499999999999997E-2</v>
      </c>
      <c r="L45" s="100">
        <v>3.7000000000000005E-2</v>
      </c>
      <c r="M45" s="96">
        <v>29621.86</v>
      </c>
      <c r="N45" s="98">
        <v>99.59</v>
      </c>
      <c r="O45" s="96">
        <v>29.500409999999999</v>
      </c>
      <c r="P45" s="97">
        <f t="shared" si="1"/>
        <v>4.0064968791640537E-2</v>
      </c>
      <c r="Q45" s="97">
        <f>O45/'סכום נכסי הקרן'!$C$42</f>
        <v>1.0767401987926031E-3</v>
      </c>
    </row>
    <row r="46" spans="2:17" s="141" customFormat="1">
      <c r="B46" s="89" t="s">
        <v>1479</v>
      </c>
      <c r="C46" s="99" t="s">
        <v>1463</v>
      </c>
      <c r="D46" s="86">
        <v>91040003</v>
      </c>
      <c r="E46" s="86"/>
      <c r="F46" s="86" t="s">
        <v>655</v>
      </c>
      <c r="G46" s="113">
        <v>43301</v>
      </c>
      <c r="H46" s="86" t="s">
        <v>351</v>
      </c>
      <c r="I46" s="96">
        <v>1.78</v>
      </c>
      <c r="J46" s="99" t="s">
        <v>171</v>
      </c>
      <c r="K46" s="100">
        <v>6.2560000000000004E-2</v>
      </c>
      <c r="L46" s="100">
        <v>6.9400000000000017E-2</v>
      </c>
      <c r="M46" s="96">
        <v>3266.88</v>
      </c>
      <c r="N46" s="98">
        <v>101.26</v>
      </c>
      <c r="O46" s="96">
        <v>12.014809999999999</v>
      </c>
      <c r="P46" s="97">
        <f t="shared" si="1"/>
        <v>1.6317501610570519E-2</v>
      </c>
      <c r="Q46" s="97">
        <f>O46/'סכום נכסי הקרן'!$C$42</f>
        <v>4.3853047831726255E-4</v>
      </c>
    </row>
    <row r="47" spans="2:17" s="141" customFormat="1">
      <c r="B47" s="89" t="s">
        <v>1479</v>
      </c>
      <c r="C47" s="99" t="s">
        <v>1463</v>
      </c>
      <c r="D47" s="86">
        <v>91040006</v>
      </c>
      <c r="E47" s="86"/>
      <c r="F47" s="86" t="s">
        <v>655</v>
      </c>
      <c r="G47" s="113">
        <v>43496</v>
      </c>
      <c r="H47" s="86" t="s">
        <v>351</v>
      </c>
      <c r="I47" s="96">
        <v>1.7800000000000002</v>
      </c>
      <c r="J47" s="99" t="s">
        <v>171</v>
      </c>
      <c r="K47" s="100">
        <v>6.2560000000000004E-2</v>
      </c>
      <c r="L47" s="100">
        <v>6.989999999999999E-2</v>
      </c>
      <c r="M47" s="96">
        <v>2029.35</v>
      </c>
      <c r="N47" s="98">
        <v>101.18</v>
      </c>
      <c r="O47" s="96">
        <v>7.4575500000000003</v>
      </c>
      <c r="P47" s="97">
        <f t="shared" si="1"/>
        <v>1.0128215438771831E-2</v>
      </c>
      <c r="Q47" s="97">
        <f>O47/'סכום נכסי הקרן'!$C$42</f>
        <v>2.721943142317608E-4</v>
      </c>
    </row>
    <row r="48" spans="2:17" s="141" customFormat="1">
      <c r="B48" s="89" t="s">
        <v>1479</v>
      </c>
      <c r="C48" s="99" t="s">
        <v>1463</v>
      </c>
      <c r="D48" s="86">
        <v>91040007</v>
      </c>
      <c r="E48" s="86"/>
      <c r="F48" s="86" t="s">
        <v>655</v>
      </c>
      <c r="G48" s="113">
        <v>43496</v>
      </c>
      <c r="H48" s="86" t="s">
        <v>351</v>
      </c>
      <c r="I48" s="96">
        <v>1.78</v>
      </c>
      <c r="J48" s="99" t="s">
        <v>171</v>
      </c>
      <c r="K48" s="100">
        <v>6.2560000000000004E-2</v>
      </c>
      <c r="L48" s="100">
        <v>6.9800000000000001E-2</v>
      </c>
      <c r="M48" s="96">
        <v>373.12</v>
      </c>
      <c r="N48" s="98">
        <v>101.21</v>
      </c>
      <c r="O48" s="96">
        <v>1.3715599999999999</v>
      </c>
      <c r="P48" s="97">
        <f t="shared" si="1"/>
        <v>1.8627371143608679E-3</v>
      </c>
      <c r="Q48" s="97">
        <f>O48/'סכום נכסי הקרן'!$C$42</f>
        <v>5.0060788546870458E-5</v>
      </c>
    </row>
    <row r="49" spans="2:17" s="141" customFormat="1">
      <c r="B49" s="89" t="s">
        <v>1479</v>
      </c>
      <c r="C49" s="99" t="s">
        <v>1463</v>
      </c>
      <c r="D49" s="86">
        <v>6615</v>
      </c>
      <c r="E49" s="86"/>
      <c r="F49" s="86" t="s">
        <v>655</v>
      </c>
      <c r="G49" s="113">
        <v>43496</v>
      </c>
      <c r="H49" s="86" t="s">
        <v>351</v>
      </c>
      <c r="I49" s="96">
        <v>1.78</v>
      </c>
      <c r="J49" s="99" t="s">
        <v>171</v>
      </c>
      <c r="K49" s="100">
        <v>6.2560000000000004E-2</v>
      </c>
      <c r="L49" s="100">
        <v>6.9800000000000001E-2</v>
      </c>
      <c r="M49" s="96">
        <v>261.45</v>
      </c>
      <c r="N49" s="98">
        <v>101.21</v>
      </c>
      <c r="O49" s="96">
        <v>0.96105999999999991</v>
      </c>
      <c r="P49" s="97">
        <f t="shared" si="1"/>
        <v>1.305230636011298E-3</v>
      </c>
      <c r="Q49" s="97">
        <f>O49/'סכום נכסי הקרן'!$C$42</f>
        <v>3.5077883170153197E-5</v>
      </c>
    </row>
    <row r="50" spans="2:17" s="141" customFormat="1">
      <c r="B50" s="89" t="s">
        <v>1479</v>
      </c>
      <c r="C50" s="99" t="s">
        <v>1463</v>
      </c>
      <c r="D50" s="86">
        <v>66679</v>
      </c>
      <c r="E50" s="86"/>
      <c r="F50" s="86" t="s">
        <v>655</v>
      </c>
      <c r="G50" s="113">
        <v>43496</v>
      </c>
      <c r="H50" s="86" t="s">
        <v>351</v>
      </c>
      <c r="I50" s="96">
        <v>1.7799999999999998</v>
      </c>
      <c r="J50" s="99" t="s">
        <v>171</v>
      </c>
      <c r="K50" s="100">
        <v>6.2560000000000004E-2</v>
      </c>
      <c r="L50" s="100">
        <v>6.9799999999999987E-2</v>
      </c>
      <c r="M50" s="96">
        <v>225.89</v>
      </c>
      <c r="N50" s="98">
        <v>101.21</v>
      </c>
      <c r="O50" s="96">
        <v>0.83035000000000003</v>
      </c>
      <c r="P50" s="97">
        <f t="shared" si="1"/>
        <v>1.1277113381183083E-3</v>
      </c>
      <c r="Q50" s="97">
        <f>O50/'סכום נכסי הקרן'!$C$42</f>
        <v>3.0307077903915171E-5</v>
      </c>
    </row>
    <row r="51" spans="2:17" s="141" customFormat="1">
      <c r="B51" s="89" t="s">
        <v>1479</v>
      </c>
      <c r="C51" s="99" t="s">
        <v>1463</v>
      </c>
      <c r="D51" s="86">
        <v>91050027</v>
      </c>
      <c r="E51" s="86"/>
      <c r="F51" s="86" t="s">
        <v>655</v>
      </c>
      <c r="G51" s="113">
        <v>43496</v>
      </c>
      <c r="H51" s="86" t="s">
        <v>351</v>
      </c>
      <c r="I51" s="96">
        <v>1.78</v>
      </c>
      <c r="J51" s="99" t="s">
        <v>171</v>
      </c>
      <c r="K51" s="100">
        <v>6.2560000000000004E-2</v>
      </c>
      <c r="L51" s="100">
        <v>6.5500000000000003E-2</v>
      </c>
      <c r="M51" s="96">
        <v>104.66</v>
      </c>
      <c r="N51" s="98">
        <v>101.94</v>
      </c>
      <c r="O51" s="96">
        <v>0.38750000000000001</v>
      </c>
      <c r="P51" s="97">
        <f t="shared" si="1"/>
        <v>5.2626981817407656E-4</v>
      </c>
      <c r="Q51" s="97">
        <f>O51/'סכום נכסי הקרן'!$C$42</f>
        <v>1.4143424685695343E-5</v>
      </c>
    </row>
    <row r="52" spans="2:17" s="141" customFormat="1">
      <c r="B52" s="89" t="s">
        <v>1479</v>
      </c>
      <c r="C52" s="99" t="s">
        <v>1463</v>
      </c>
      <c r="D52" s="86">
        <v>91050028</v>
      </c>
      <c r="E52" s="86"/>
      <c r="F52" s="86" t="s">
        <v>655</v>
      </c>
      <c r="G52" s="113">
        <v>43496</v>
      </c>
      <c r="H52" s="86" t="s">
        <v>351</v>
      </c>
      <c r="I52" s="96">
        <v>1.78</v>
      </c>
      <c r="J52" s="99" t="s">
        <v>171</v>
      </c>
      <c r="K52" s="100">
        <v>6.2519000000000005E-2</v>
      </c>
      <c r="L52" s="100">
        <v>6.5799999999999997E-2</v>
      </c>
      <c r="M52" s="96">
        <v>257.85000000000002</v>
      </c>
      <c r="N52" s="98">
        <v>101.78</v>
      </c>
      <c r="O52" s="96">
        <v>0.95317999999999992</v>
      </c>
      <c r="P52" s="97">
        <f t="shared" si="1"/>
        <v>1.2945286846120418E-3</v>
      </c>
      <c r="Q52" s="97">
        <f>O52/'סכום נכסי הקרן'!$C$42</f>
        <v>3.4790269785576993E-5</v>
      </c>
    </row>
    <row r="53" spans="2:17" s="141" customFormat="1">
      <c r="B53" s="89" t="s">
        <v>1479</v>
      </c>
      <c r="C53" s="99" t="s">
        <v>1463</v>
      </c>
      <c r="D53" s="86">
        <v>91050029</v>
      </c>
      <c r="E53" s="86"/>
      <c r="F53" s="86" t="s">
        <v>655</v>
      </c>
      <c r="G53" s="113">
        <v>43552</v>
      </c>
      <c r="H53" s="86" t="s">
        <v>351</v>
      </c>
      <c r="I53" s="96">
        <v>1.7999999999999998</v>
      </c>
      <c r="J53" s="99" t="s">
        <v>171</v>
      </c>
      <c r="K53" s="100">
        <v>6.2244000000000001E-2</v>
      </c>
      <c r="L53" s="100">
        <v>6.9700000000000012E-2</v>
      </c>
      <c r="M53" s="96">
        <v>180.58</v>
      </c>
      <c r="N53" s="98">
        <v>100.09</v>
      </c>
      <c r="O53" s="96">
        <v>0.65648000000000006</v>
      </c>
      <c r="P53" s="97">
        <f t="shared" si="1"/>
        <v>8.9157576834817493E-4</v>
      </c>
      <c r="Q53" s="97">
        <f>O53/'סכום נכסי הקרן'!$C$42</f>
        <v>2.3960968871394271E-5</v>
      </c>
    </row>
    <row r="54" spans="2:17" s="141" customFormat="1">
      <c r="B54" s="89" t="s">
        <v>1480</v>
      </c>
      <c r="C54" s="99" t="s">
        <v>1463</v>
      </c>
      <c r="D54" s="86">
        <v>84666732</v>
      </c>
      <c r="E54" s="86"/>
      <c r="F54" s="86" t="s">
        <v>655</v>
      </c>
      <c r="G54" s="113">
        <v>43552</v>
      </c>
      <c r="H54" s="86" t="s">
        <v>168</v>
      </c>
      <c r="I54" s="96">
        <v>6.919999999999999</v>
      </c>
      <c r="J54" s="99" t="s">
        <v>172</v>
      </c>
      <c r="K54" s="100">
        <v>3.5499999999999997E-2</v>
      </c>
      <c r="L54" s="100">
        <v>3.7000000000000005E-2</v>
      </c>
      <c r="M54" s="96">
        <v>61187.47</v>
      </c>
      <c r="N54" s="98">
        <v>99.57</v>
      </c>
      <c r="O54" s="96">
        <v>60.92436</v>
      </c>
      <c r="P54" s="97">
        <f t="shared" si="1"/>
        <v>8.2742327379540598E-2</v>
      </c>
      <c r="Q54" s="97">
        <f>O54/'סכום נכסי הקרן'!$C$42</f>
        <v>2.2236879927333931E-3</v>
      </c>
    </row>
    <row r="55" spans="2:17" s="141" customFormat="1">
      <c r="B55" s="89" t="s">
        <v>1481</v>
      </c>
      <c r="C55" s="99" t="s">
        <v>1463</v>
      </c>
      <c r="D55" s="86">
        <v>90310006</v>
      </c>
      <c r="E55" s="86"/>
      <c r="F55" s="86" t="s">
        <v>1464</v>
      </c>
      <c r="G55" s="113">
        <v>43496</v>
      </c>
      <c r="H55" s="86" t="s">
        <v>1462</v>
      </c>
      <c r="I55" s="96">
        <v>9.5200000000000014</v>
      </c>
      <c r="J55" s="99" t="s">
        <v>172</v>
      </c>
      <c r="K55" s="100">
        <v>3.2190999999999997E-2</v>
      </c>
      <c r="L55" s="100">
        <v>2.4899999999999999E-2</v>
      </c>
      <c r="M55" s="96">
        <v>3137.37</v>
      </c>
      <c r="N55" s="98">
        <v>105.85</v>
      </c>
      <c r="O55" s="96">
        <v>3.3209</v>
      </c>
      <c r="P55" s="97">
        <f>O55/$O$10</f>
        <v>4.5101662946433309E-3</v>
      </c>
      <c r="Q55" s="97">
        <f>O55/'סכום נכסי הקרן'!$C$42</f>
        <v>1.2121006203542107E-4</v>
      </c>
    </row>
    <row r="56" spans="2:17" s="141" customFormat="1">
      <c r="B56" s="89" t="s">
        <v>1481</v>
      </c>
      <c r="C56" s="99" t="s">
        <v>1463</v>
      </c>
      <c r="D56" s="86">
        <v>90310007</v>
      </c>
      <c r="E56" s="86"/>
      <c r="F56" s="86" t="s">
        <v>1464</v>
      </c>
      <c r="G56" s="113">
        <v>43541</v>
      </c>
      <c r="H56" s="86" t="s">
        <v>1462</v>
      </c>
      <c r="I56" s="96">
        <v>9.5</v>
      </c>
      <c r="J56" s="99" t="s">
        <v>172</v>
      </c>
      <c r="K56" s="100">
        <v>2.9270999999999998E-2</v>
      </c>
      <c r="L56" s="100">
        <v>2.7899999999999994E-2</v>
      </c>
      <c r="M56" s="96">
        <v>269.83999999999997</v>
      </c>
      <c r="N56" s="98">
        <v>100.19</v>
      </c>
      <c r="O56" s="96">
        <v>0.27035999999999999</v>
      </c>
      <c r="P56" s="97">
        <f>O56/$O$10</f>
        <v>3.6718014978462794E-4</v>
      </c>
      <c r="Q56" s="97">
        <f>O56/'סכום נכסי הקרן'!$C$42</f>
        <v>9.8679130271602399E-6</v>
      </c>
    </row>
    <row r="57" spans="2:17" s="141" customFormat="1">
      <c r="B57" s="89" t="s">
        <v>1481</v>
      </c>
      <c r="C57" s="99" t="s">
        <v>1463</v>
      </c>
      <c r="D57" s="86">
        <v>90320002</v>
      </c>
      <c r="E57" s="86"/>
      <c r="F57" s="86" t="s">
        <v>655</v>
      </c>
      <c r="G57" s="113">
        <v>43227</v>
      </c>
      <c r="H57" s="86" t="s">
        <v>168</v>
      </c>
      <c r="I57" s="96">
        <v>9.9999999999999992E-2</v>
      </c>
      <c r="J57" s="99" t="s">
        <v>172</v>
      </c>
      <c r="K57" s="100">
        <v>2.75E-2</v>
      </c>
      <c r="L57" s="100">
        <v>2.6199999999999998E-2</v>
      </c>
      <c r="M57" s="96">
        <v>15.27</v>
      </c>
      <c r="N57" s="98">
        <v>100.18</v>
      </c>
      <c r="O57" s="96">
        <v>1.5300000000000001E-2</v>
      </c>
      <c r="P57" s="97">
        <f t="shared" si="1"/>
        <v>2.0779169595002249E-5</v>
      </c>
      <c r="Q57" s="97">
        <f>O57/'סכום נכסי הקרן'!$C$42</f>
        <v>5.5843715533197097E-7</v>
      </c>
    </row>
    <row r="58" spans="2:17" s="141" customFormat="1">
      <c r="B58" s="89" t="s">
        <v>1481</v>
      </c>
      <c r="C58" s="99" t="s">
        <v>1463</v>
      </c>
      <c r="D58" s="86">
        <v>90320003</v>
      </c>
      <c r="E58" s="86"/>
      <c r="F58" s="86" t="s">
        <v>655</v>
      </c>
      <c r="G58" s="113">
        <v>43279</v>
      </c>
      <c r="H58" s="86" t="s">
        <v>168</v>
      </c>
      <c r="I58" s="96">
        <v>0.08</v>
      </c>
      <c r="J58" s="99" t="s">
        <v>172</v>
      </c>
      <c r="K58" s="100">
        <v>2.75E-2</v>
      </c>
      <c r="L58" s="100">
        <v>2.46E-2</v>
      </c>
      <c r="M58" s="96">
        <v>65.95</v>
      </c>
      <c r="N58" s="98">
        <v>100.25</v>
      </c>
      <c r="O58" s="96">
        <v>6.6119999999999998E-2</v>
      </c>
      <c r="P58" s="97">
        <f t="shared" si="1"/>
        <v>8.9798607426245001E-5</v>
      </c>
      <c r="Q58" s="97">
        <f>O58/'סכום נכסי הקרן'!$C$42</f>
        <v>2.4133244908856157E-6</v>
      </c>
    </row>
    <row r="59" spans="2:17" s="141" customFormat="1">
      <c r="B59" s="89" t="s">
        <v>1481</v>
      </c>
      <c r="C59" s="99" t="s">
        <v>1463</v>
      </c>
      <c r="D59" s="86">
        <v>90320004</v>
      </c>
      <c r="E59" s="86"/>
      <c r="F59" s="86" t="s">
        <v>655</v>
      </c>
      <c r="G59" s="113">
        <v>43321</v>
      </c>
      <c r="H59" s="86" t="s">
        <v>168</v>
      </c>
      <c r="I59" s="96">
        <v>0.03</v>
      </c>
      <c r="J59" s="99" t="s">
        <v>172</v>
      </c>
      <c r="K59" s="100">
        <v>2.75E-2</v>
      </c>
      <c r="L59" s="100">
        <v>2.5899999999999992E-2</v>
      </c>
      <c r="M59" s="96">
        <v>291.2</v>
      </c>
      <c r="N59" s="98">
        <v>100.38</v>
      </c>
      <c r="O59" s="96">
        <v>0.29231000000000001</v>
      </c>
      <c r="P59" s="97">
        <f t="shared" si="1"/>
        <v>3.9699078851732728E-4</v>
      </c>
      <c r="Q59" s="97">
        <f>O59/'סכום נכסי הקרן'!$C$42</f>
        <v>1.0669069599678982E-5</v>
      </c>
    </row>
    <row r="60" spans="2:17" s="141" customFormat="1">
      <c r="B60" s="89" t="s">
        <v>1481</v>
      </c>
      <c r="C60" s="99" t="s">
        <v>1463</v>
      </c>
      <c r="D60" s="86">
        <v>90320001</v>
      </c>
      <c r="E60" s="86"/>
      <c r="F60" s="86" t="s">
        <v>655</v>
      </c>
      <c r="G60" s="113">
        <v>43138</v>
      </c>
      <c r="H60" s="86" t="s">
        <v>168</v>
      </c>
      <c r="I60" s="96">
        <v>0.02</v>
      </c>
      <c r="J60" s="99" t="s">
        <v>172</v>
      </c>
      <c r="K60" s="100">
        <v>2.75E-2</v>
      </c>
      <c r="L60" s="100">
        <v>4.1100000000000005E-2</v>
      </c>
      <c r="M60" s="96">
        <v>62.67</v>
      </c>
      <c r="N60" s="98">
        <v>100.36</v>
      </c>
      <c r="O60" s="96">
        <v>6.2899999999999998E-2</v>
      </c>
      <c r="P60" s="97">
        <f t="shared" si="1"/>
        <v>8.5425475001675908E-5</v>
      </c>
      <c r="Q60" s="97">
        <f>O60/'סכום נכסי הקרן'!$C$42</f>
        <v>2.2957971941425471E-6</v>
      </c>
    </row>
    <row r="61" spans="2:17" s="141" customFormat="1">
      <c r="B61" s="89" t="s">
        <v>1481</v>
      </c>
      <c r="C61" s="99" t="s">
        <v>1463</v>
      </c>
      <c r="D61" s="86">
        <v>90310002</v>
      </c>
      <c r="E61" s="86"/>
      <c r="F61" s="86" t="s">
        <v>655</v>
      </c>
      <c r="G61" s="113">
        <v>43227</v>
      </c>
      <c r="H61" s="86" t="s">
        <v>168</v>
      </c>
      <c r="I61" s="96">
        <v>9.4499999999999993</v>
      </c>
      <c r="J61" s="99" t="s">
        <v>172</v>
      </c>
      <c r="K61" s="100">
        <v>2.9805999999999999E-2</v>
      </c>
      <c r="L61" s="100">
        <v>2.9000000000000005E-2</v>
      </c>
      <c r="M61" s="96">
        <v>333.23</v>
      </c>
      <c r="N61" s="98">
        <v>100.54</v>
      </c>
      <c r="O61" s="96">
        <v>0.33502999999999999</v>
      </c>
      <c r="P61" s="97">
        <f t="shared" si="1"/>
        <v>4.5500948950415708E-4</v>
      </c>
      <c r="Q61" s="97">
        <f>O61/'סכום נכסי הקרן'!$C$42</f>
        <v>1.2228313735350994E-5</v>
      </c>
    </row>
    <row r="62" spans="2:17" s="141" customFormat="1">
      <c r="B62" s="89" t="s">
        <v>1481</v>
      </c>
      <c r="C62" s="99" t="s">
        <v>1463</v>
      </c>
      <c r="D62" s="86">
        <v>90310003</v>
      </c>
      <c r="E62" s="86"/>
      <c r="F62" s="86" t="s">
        <v>655</v>
      </c>
      <c r="G62" s="113">
        <v>43279</v>
      </c>
      <c r="H62" s="86" t="s">
        <v>168</v>
      </c>
      <c r="I62" s="96">
        <v>9.49</v>
      </c>
      <c r="J62" s="99" t="s">
        <v>172</v>
      </c>
      <c r="K62" s="100">
        <v>2.9796999999999997E-2</v>
      </c>
      <c r="L62" s="100">
        <v>2.7699999999999999E-2</v>
      </c>
      <c r="M62" s="96">
        <v>389.72</v>
      </c>
      <c r="N62" s="98">
        <v>100.82</v>
      </c>
      <c r="O62" s="96">
        <v>0.39291999999999999</v>
      </c>
      <c r="P62" s="97">
        <f t="shared" si="1"/>
        <v>5.3363080505021453E-4</v>
      </c>
      <c r="Q62" s="97">
        <f>O62/'סכום נכסי הקרן'!$C$42</f>
        <v>1.434125013549268E-5</v>
      </c>
    </row>
    <row r="63" spans="2:17" s="141" customFormat="1">
      <c r="B63" s="89" t="s">
        <v>1481</v>
      </c>
      <c r="C63" s="99" t="s">
        <v>1463</v>
      </c>
      <c r="D63" s="86">
        <v>90310004</v>
      </c>
      <c r="E63" s="86"/>
      <c r="F63" s="86" t="s">
        <v>655</v>
      </c>
      <c r="G63" s="113">
        <v>43321</v>
      </c>
      <c r="H63" s="86" t="s">
        <v>168</v>
      </c>
      <c r="I63" s="96">
        <v>9.5</v>
      </c>
      <c r="J63" s="99" t="s">
        <v>172</v>
      </c>
      <c r="K63" s="100">
        <v>3.0529000000000001E-2</v>
      </c>
      <c r="L63" s="100">
        <v>2.69E-2</v>
      </c>
      <c r="M63" s="96">
        <v>2182.38</v>
      </c>
      <c r="N63" s="98">
        <v>102.3</v>
      </c>
      <c r="O63" s="96">
        <v>2.2325699999999999</v>
      </c>
      <c r="P63" s="97">
        <f t="shared" si="1"/>
        <v>3.0320882786087689E-3</v>
      </c>
      <c r="Q63" s="97">
        <f>O63/'סכום נכסי הקרן'!$C$42</f>
        <v>8.1486930711078328E-5</v>
      </c>
    </row>
    <row r="64" spans="2:17" s="141" customFormat="1">
      <c r="B64" s="89" t="s">
        <v>1481</v>
      </c>
      <c r="C64" s="99" t="s">
        <v>1463</v>
      </c>
      <c r="D64" s="86">
        <v>90310001</v>
      </c>
      <c r="E64" s="86"/>
      <c r="F64" s="86" t="s">
        <v>655</v>
      </c>
      <c r="G64" s="113">
        <v>43138</v>
      </c>
      <c r="H64" s="86" t="s">
        <v>168</v>
      </c>
      <c r="I64" s="96">
        <v>9.41</v>
      </c>
      <c r="J64" s="99" t="s">
        <v>172</v>
      </c>
      <c r="K64" s="100">
        <v>2.8239999999999998E-2</v>
      </c>
      <c r="L64" s="100">
        <v>3.1899999999999998E-2</v>
      </c>
      <c r="M64" s="96">
        <v>2091.0100000000002</v>
      </c>
      <c r="N64" s="98">
        <v>96.35</v>
      </c>
      <c r="O64" s="96">
        <v>2.0146899999999999</v>
      </c>
      <c r="P64" s="97">
        <f t="shared" si="1"/>
        <v>2.7361820386506584E-3</v>
      </c>
      <c r="Q64" s="97">
        <f>O64/'סכום נכסי הקרן'!$C$42</f>
        <v>7.3534493625867223E-5</v>
      </c>
    </row>
    <row r="65" spans="2:17" s="141" customFormat="1">
      <c r="B65" s="89" t="s">
        <v>1481</v>
      </c>
      <c r="C65" s="99" t="s">
        <v>1463</v>
      </c>
      <c r="D65" s="86">
        <v>90310005</v>
      </c>
      <c r="E65" s="86"/>
      <c r="F65" s="86" t="s">
        <v>655</v>
      </c>
      <c r="G65" s="113">
        <v>43417</v>
      </c>
      <c r="H65" s="86" t="s">
        <v>168</v>
      </c>
      <c r="I65" s="96">
        <v>9.4</v>
      </c>
      <c r="J65" s="99" t="s">
        <v>172</v>
      </c>
      <c r="K65" s="100">
        <v>3.2797E-2</v>
      </c>
      <c r="L65" s="100">
        <v>2.8400000000000002E-2</v>
      </c>
      <c r="M65" s="96">
        <v>2481.94</v>
      </c>
      <c r="N65" s="98">
        <v>102.99</v>
      </c>
      <c r="O65" s="96">
        <v>2.5561500000000001</v>
      </c>
      <c r="P65" s="97">
        <f t="shared" si="1"/>
        <v>3.47154734380817E-3</v>
      </c>
      <c r="Q65" s="97">
        <f>O65/'סכום נכסי הקרן'!$C$42</f>
        <v>9.3297329058942324E-5</v>
      </c>
    </row>
    <row r="66" spans="2:17" s="141" customFormat="1">
      <c r="B66" s="89" t="s">
        <v>1482</v>
      </c>
      <c r="C66" s="99" t="s">
        <v>1460</v>
      </c>
      <c r="D66" s="86">
        <v>6718</v>
      </c>
      <c r="E66" s="86"/>
      <c r="F66" s="86" t="s">
        <v>1459</v>
      </c>
      <c r="G66" s="113">
        <v>43482</v>
      </c>
      <c r="H66" s="86"/>
      <c r="I66" s="96">
        <v>3.8600000000000003</v>
      </c>
      <c r="J66" s="99" t="s">
        <v>172</v>
      </c>
      <c r="K66" s="100">
        <v>4.1299999999999996E-2</v>
      </c>
      <c r="L66" s="100">
        <v>3.6299999999999992E-2</v>
      </c>
      <c r="M66" s="96">
        <v>51935.54</v>
      </c>
      <c r="N66" s="98">
        <v>102.87</v>
      </c>
      <c r="O66" s="96">
        <v>53.426099999999998</v>
      </c>
      <c r="P66" s="97">
        <f t="shared" si="1"/>
        <v>7.2558823052258137E-2</v>
      </c>
      <c r="Q66" s="97">
        <f>O66/'סכום נכסי הקרן'!$C$42</f>
        <v>1.9500077976785236E-3</v>
      </c>
    </row>
    <row r="67" spans="2:17" s="141" customFormat="1"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96"/>
      <c r="N67" s="98"/>
      <c r="O67" s="86"/>
      <c r="P67" s="97"/>
      <c r="Q67" s="86"/>
    </row>
    <row r="68" spans="2:17" s="141" customFormat="1">
      <c r="B68" s="83" t="s">
        <v>42</v>
      </c>
      <c r="C68" s="84"/>
      <c r="D68" s="84"/>
      <c r="E68" s="84"/>
      <c r="F68" s="84"/>
      <c r="G68" s="84"/>
      <c r="H68" s="84"/>
      <c r="I68" s="93">
        <v>6.27</v>
      </c>
      <c r="J68" s="84"/>
      <c r="K68" s="84"/>
      <c r="L68" s="106">
        <v>4.4301371155302756E-2</v>
      </c>
      <c r="M68" s="93"/>
      <c r="N68" s="95"/>
      <c r="O68" s="93">
        <v>100.9995</v>
      </c>
      <c r="P68" s="94">
        <f t="shared" ref="P68:P71" si="2">O68/$O$10</f>
        <v>0.13716900258238102</v>
      </c>
      <c r="Q68" s="94">
        <f>O68/'סכום נכסי הקרן'!$C$42</f>
        <v>3.6863969588203527E-3</v>
      </c>
    </row>
    <row r="69" spans="2:17" s="141" customFormat="1">
      <c r="B69" s="104" t="s">
        <v>40</v>
      </c>
      <c r="C69" s="84"/>
      <c r="D69" s="84"/>
      <c r="E69" s="84"/>
      <c r="F69" s="84"/>
      <c r="G69" s="84"/>
      <c r="H69" s="84"/>
      <c r="I69" s="93">
        <v>6.27</v>
      </c>
      <c r="J69" s="84"/>
      <c r="K69" s="84"/>
      <c r="L69" s="106">
        <v>4.4301371155302756E-2</v>
      </c>
      <c r="M69" s="93"/>
      <c r="N69" s="95"/>
      <c r="O69" s="93">
        <v>100.9995</v>
      </c>
      <c r="P69" s="94">
        <f t="shared" si="2"/>
        <v>0.13716900258238102</v>
      </c>
      <c r="Q69" s="94">
        <f>O69/'סכום נכסי הקרן'!$C$42</f>
        <v>3.6863969588203527E-3</v>
      </c>
    </row>
    <row r="70" spans="2:17" s="141" customFormat="1">
      <c r="B70" s="89" t="s">
        <v>1483</v>
      </c>
      <c r="C70" s="99" t="s">
        <v>1460</v>
      </c>
      <c r="D70" s="86">
        <v>508506</v>
      </c>
      <c r="E70" s="86"/>
      <c r="F70" s="86" t="s">
        <v>1466</v>
      </c>
      <c r="G70" s="113">
        <v>43186</v>
      </c>
      <c r="H70" s="86" t="s">
        <v>1462</v>
      </c>
      <c r="I70" s="96">
        <v>6.27</v>
      </c>
      <c r="J70" s="99" t="s">
        <v>171</v>
      </c>
      <c r="K70" s="100">
        <v>4.8000000000000001E-2</v>
      </c>
      <c r="L70" s="100">
        <v>4.2900000000000001E-2</v>
      </c>
      <c r="M70" s="96">
        <v>17182</v>
      </c>
      <c r="N70" s="98">
        <v>103.69</v>
      </c>
      <c r="O70" s="96">
        <v>64.707760000000007</v>
      </c>
      <c r="P70" s="97">
        <f t="shared" si="2"/>
        <v>8.7880622166843322E-2</v>
      </c>
      <c r="Q70" s="97">
        <f>O70/'סכום נכסי הקרן'!$C$42</f>
        <v>2.3617789164904509E-3</v>
      </c>
    </row>
    <row r="71" spans="2:17" s="141" customFormat="1">
      <c r="B71" s="89" t="s">
        <v>1483</v>
      </c>
      <c r="C71" s="99" t="s">
        <v>1460</v>
      </c>
      <c r="D71" s="86">
        <v>6831</v>
      </c>
      <c r="E71" s="86"/>
      <c r="F71" s="86" t="s">
        <v>1466</v>
      </c>
      <c r="G71" s="113">
        <v>43552</v>
      </c>
      <c r="H71" s="86" t="s">
        <v>1462</v>
      </c>
      <c r="I71" s="96">
        <v>6.2700000000000005</v>
      </c>
      <c r="J71" s="99" t="s">
        <v>171</v>
      </c>
      <c r="K71" s="100">
        <v>4.5999999999999999E-2</v>
      </c>
      <c r="L71" s="100">
        <v>4.6800000000000008E-2</v>
      </c>
      <c r="M71" s="96">
        <v>10007.23</v>
      </c>
      <c r="N71" s="98">
        <v>99.85</v>
      </c>
      <c r="O71" s="96">
        <v>36.291739999999997</v>
      </c>
      <c r="P71" s="97">
        <f t="shared" si="2"/>
        <v>4.9288380415537701E-2</v>
      </c>
      <c r="Q71" s="97">
        <f>O71/'סכום נכסי הקרן'!$C$42</f>
        <v>1.324618042329902E-3</v>
      </c>
    </row>
    <row r="72" spans="2:17" s="141" customFormat="1">
      <c r="B72" s="144"/>
      <c r="C72" s="144"/>
      <c r="D72" s="144"/>
      <c r="E72" s="144"/>
    </row>
    <row r="73" spans="2:17" s="141" customFormat="1">
      <c r="B73" s="144"/>
      <c r="C73" s="144"/>
      <c r="D73" s="144"/>
      <c r="E73" s="144"/>
    </row>
    <row r="74" spans="2:17" s="141" customFormat="1">
      <c r="B74" s="144"/>
      <c r="C74" s="144"/>
      <c r="D74" s="144"/>
      <c r="E74" s="144"/>
    </row>
    <row r="75" spans="2:17">
      <c r="B75" s="101" t="s">
        <v>256</v>
      </c>
    </row>
    <row r="76" spans="2:17">
      <c r="B76" s="101" t="s">
        <v>119</v>
      </c>
    </row>
    <row r="77" spans="2:17">
      <c r="B77" s="101" t="s">
        <v>239</v>
      </c>
    </row>
    <row r="78" spans="2:17">
      <c r="B78" s="101" t="s">
        <v>247</v>
      </c>
    </row>
  </sheetData>
  <sheetProtection sheet="1" objects="1" scenarios="1"/>
  <mergeCells count="1">
    <mergeCell ref="B6:Q6"/>
  </mergeCells>
  <phoneticPr fontId="3" type="noConversion"/>
  <conditionalFormatting sqref="B63:B65 B67:B71">
    <cfRule type="cellIs" dxfId="9" priority="9" operator="equal">
      <formula>2958465</formula>
    </cfRule>
    <cfRule type="cellIs" dxfId="8" priority="10" operator="equal">
      <formula>"NR3"</formula>
    </cfRule>
    <cfRule type="cellIs" dxfId="7" priority="11" operator="equal">
      <formula>"דירוג פנימי"</formula>
    </cfRule>
  </conditionalFormatting>
  <conditionalFormatting sqref="B63:B65 B67:B71">
    <cfRule type="cellIs" dxfId="6" priority="8" operator="equal">
      <formula>2958465</formula>
    </cfRule>
  </conditionalFormatting>
  <conditionalFormatting sqref="B11:B12 B24:B47 B55:B56">
    <cfRule type="cellIs" dxfId="5" priority="7" operator="equal">
      <formula>"NR3"</formula>
    </cfRule>
  </conditionalFormatting>
  <conditionalFormatting sqref="B13:B23">
    <cfRule type="cellIs" dxfId="4" priority="6" operator="equal">
      <formula>"NR3"</formula>
    </cfRule>
  </conditionalFormatting>
  <dataValidations count="1">
    <dataValidation allowBlank="1" showInputMessage="1" showErrorMessage="1" sqref="D1:Q9 C5:C9 B1:B9 B72:Q1048576 AE58:XFD61 T58:AC61 T26:XFD57 T62:XFD264 R1:R1048576 A1:A1048576 S265:XFD1048576 S1:XFD25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187</v>
      </c>
      <c r="C1" s="80" t="s" vm="1">
        <v>257</v>
      </c>
    </row>
    <row r="2" spans="2:64">
      <c r="B2" s="58" t="s">
        <v>186</v>
      </c>
      <c r="C2" s="80" t="s">
        <v>258</v>
      </c>
    </row>
    <row r="3" spans="2:64">
      <c r="B3" s="58" t="s">
        <v>188</v>
      </c>
      <c r="C3" s="80" t="s">
        <v>259</v>
      </c>
    </row>
    <row r="4" spans="2:64">
      <c r="B4" s="58" t="s">
        <v>189</v>
      </c>
      <c r="C4" s="80">
        <v>9455</v>
      </c>
    </row>
    <row r="6" spans="2:64" ht="26.25" customHeight="1">
      <c r="B6" s="161" t="s">
        <v>220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64" s="3" customFormat="1" ht="78.75">
      <c r="B7" s="61" t="s">
        <v>123</v>
      </c>
      <c r="C7" s="62" t="s">
        <v>47</v>
      </c>
      <c r="D7" s="62" t="s">
        <v>124</v>
      </c>
      <c r="E7" s="62" t="s">
        <v>15</v>
      </c>
      <c r="F7" s="62" t="s">
        <v>68</v>
      </c>
      <c r="G7" s="62" t="s">
        <v>18</v>
      </c>
      <c r="H7" s="62" t="s">
        <v>107</v>
      </c>
      <c r="I7" s="62" t="s">
        <v>54</v>
      </c>
      <c r="J7" s="62" t="s">
        <v>19</v>
      </c>
      <c r="K7" s="62" t="s">
        <v>241</v>
      </c>
      <c r="L7" s="62" t="s">
        <v>240</v>
      </c>
      <c r="M7" s="62" t="s">
        <v>116</v>
      </c>
      <c r="N7" s="62" t="s">
        <v>190</v>
      </c>
      <c r="O7" s="64" t="s">
        <v>192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248</v>
      </c>
      <c r="L8" s="33"/>
      <c r="M8" s="33" t="s">
        <v>244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256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239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247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187</v>
      </c>
      <c r="C1" s="80" t="s" vm="1">
        <v>257</v>
      </c>
    </row>
    <row r="2" spans="2:56">
      <c r="B2" s="58" t="s">
        <v>186</v>
      </c>
      <c r="C2" s="80" t="s">
        <v>258</v>
      </c>
    </row>
    <row r="3" spans="2:56">
      <c r="B3" s="58" t="s">
        <v>188</v>
      </c>
      <c r="C3" s="80" t="s">
        <v>259</v>
      </c>
    </row>
    <row r="4" spans="2:56">
      <c r="B4" s="58" t="s">
        <v>189</v>
      </c>
      <c r="C4" s="80">
        <v>9455</v>
      </c>
    </row>
    <row r="6" spans="2:56" ht="26.25" customHeight="1">
      <c r="B6" s="161" t="s">
        <v>221</v>
      </c>
      <c r="C6" s="162"/>
      <c r="D6" s="162"/>
      <c r="E6" s="162"/>
      <c r="F6" s="162"/>
      <c r="G6" s="162"/>
      <c r="H6" s="162"/>
      <c r="I6" s="162"/>
      <c r="J6" s="163"/>
    </row>
    <row r="7" spans="2:56" s="3" customFormat="1" ht="78.75">
      <c r="B7" s="61" t="s">
        <v>123</v>
      </c>
      <c r="C7" s="63" t="s">
        <v>56</v>
      </c>
      <c r="D7" s="63" t="s">
        <v>91</v>
      </c>
      <c r="E7" s="63" t="s">
        <v>57</v>
      </c>
      <c r="F7" s="63" t="s">
        <v>107</v>
      </c>
      <c r="G7" s="63" t="s">
        <v>232</v>
      </c>
      <c r="H7" s="63" t="s">
        <v>190</v>
      </c>
      <c r="I7" s="65" t="s">
        <v>191</v>
      </c>
      <c r="J7" s="79" t="s">
        <v>251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7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17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187</v>
      </c>
      <c r="C1" s="80" t="s" vm="1">
        <v>257</v>
      </c>
    </row>
    <row r="2" spans="2:60">
      <c r="B2" s="58" t="s">
        <v>186</v>
      </c>
      <c r="C2" s="80" t="s">
        <v>258</v>
      </c>
    </row>
    <row r="3" spans="2:60">
      <c r="B3" s="58" t="s">
        <v>188</v>
      </c>
      <c r="C3" s="80" t="s">
        <v>259</v>
      </c>
    </row>
    <row r="4" spans="2:60">
      <c r="B4" s="58" t="s">
        <v>189</v>
      </c>
      <c r="C4" s="80">
        <v>9455</v>
      </c>
    </row>
    <row r="6" spans="2:60" ht="26.25" customHeight="1">
      <c r="B6" s="161" t="s">
        <v>222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60" s="3" customFormat="1" ht="66">
      <c r="B7" s="61" t="s">
        <v>123</v>
      </c>
      <c r="C7" s="61" t="s">
        <v>124</v>
      </c>
      <c r="D7" s="61" t="s">
        <v>15</v>
      </c>
      <c r="E7" s="61" t="s">
        <v>16</v>
      </c>
      <c r="F7" s="61" t="s">
        <v>59</v>
      </c>
      <c r="G7" s="61" t="s">
        <v>107</v>
      </c>
      <c r="H7" s="61" t="s">
        <v>55</v>
      </c>
      <c r="I7" s="61" t="s">
        <v>116</v>
      </c>
      <c r="J7" s="61" t="s">
        <v>190</v>
      </c>
      <c r="K7" s="61" t="s">
        <v>191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244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7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7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6.285156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187</v>
      </c>
      <c r="C1" s="80" t="s" vm="1">
        <v>257</v>
      </c>
    </row>
    <row r="2" spans="2:60">
      <c r="B2" s="58" t="s">
        <v>186</v>
      </c>
      <c r="C2" s="80" t="s">
        <v>258</v>
      </c>
    </row>
    <row r="3" spans="2:60">
      <c r="B3" s="58" t="s">
        <v>188</v>
      </c>
      <c r="C3" s="80" t="s">
        <v>259</v>
      </c>
    </row>
    <row r="4" spans="2:60">
      <c r="B4" s="58" t="s">
        <v>189</v>
      </c>
      <c r="C4" s="80">
        <v>9455</v>
      </c>
    </row>
    <row r="6" spans="2:60" ht="26.25" customHeight="1">
      <c r="B6" s="161" t="s">
        <v>223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60" s="3" customFormat="1" ht="63">
      <c r="B7" s="61" t="s">
        <v>123</v>
      </c>
      <c r="C7" s="63" t="s">
        <v>47</v>
      </c>
      <c r="D7" s="63" t="s">
        <v>15</v>
      </c>
      <c r="E7" s="63" t="s">
        <v>16</v>
      </c>
      <c r="F7" s="63" t="s">
        <v>59</v>
      </c>
      <c r="G7" s="63" t="s">
        <v>107</v>
      </c>
      <c r="H7" s="63" t="s">
        <v>55</v>
      </c>
      <c r="I7" s="63" t="s">
        <v>116</v>
      </c>
      <c r="J7" s="63" t="s">
        <v>190</v>
      </c>
      <c r="K7" s="65" t="s">
        <v>191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244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58</v>
      </c>
      <c r="C10" s="123"/>
      <c r="D10" s="123"/>
      <c r="E10" s="123"/>
      <c r="F10" s="123"/>
      <c r="G10" s="123"/>
      <c r="H10" s="125">
        <v>0</v>
      </c>
      <c r="I10" s="124">
        <v>2.1170092189999998</v>
      </c>
      <c r="J10" s="125">
        <v>1</v>
      </c>
      <c r="K10" s="125">
        <f>I10/'סכום נכסי הקרן'!$C$42</f>
        <v>7.726905922025604E-5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2"/>
    </row>
    <row r="11" spans="2:60" s="102" customFormat="1" ht="21" customHeight="1">
      <c r="B11" s="126" t="s">
        <v>238</v>
      </c>
      <c r="C11" s="123"/>
      <c r="D11" s="123"/>
      <c r="E11" s="123"/>
      <c r="F11" s="123"/>
      <c r="G11" s="123"/>
      <c r="H11" s="125">
        <v>0</v>
      </c>
      <c r="I11" s="124">
        <v>2.1170092189999998</v>
      </c>
      <c r="J11" s="125">
        <v>1</v>
      </c>
      <c r="K11" s="125">
        <f>I11/'סכום נכסי הקרן'!$C$42</f>
        <v>7.726905922025604E-5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1467</v>
      </c>
      <c r="C12" s="86" t="s">
        <v>1468</v>
      </c>
      <c r="D12" s="86" t="s">
        <v>713</v>
      </c>
      <c r="E12" s="86" t="s">
        <v>351</v>
      </c>
      <c r="F12" s="100">
        <v>0</v>
      </c>
      <c r="G12" s="99" t="s">
        <v>172</v>
      </c>
      <c r="H12" s="97">
        <v>0</v>
      </c>
      <c r="I12" s="96">
        <v>2.1170092189999998</v>
      </c>
      <c r="J12" s="97">
        <v>1</v>
      </c>
      <c r="K12" s="97">
        <f>I12/'סכום נכסי הקרן'!$C$42</f>
        <v>7.726905922025604E-5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6"/>
      <c r="D13" s="86"/>
      <c r="E13" s="86"/>
      <c r="F13" s="86"/>
      <c r="G13" s="86"/>
      <c r="H13" s="97"/>
      <c r="I13" s="86"/>
      <c r="J13" s="97"/>
      <c r="K13" s="86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7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7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G109"/>
  <sheetViews>
    <sheetView rightToLeft="1" topLeftCell="A4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29.140625" style="2" bestFit="1" customWidth="1"/>
    <col min="3" max="3" width="46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18" width="5.7109375" style="1" customWidth="1"/>
    <col min="19" max="16384" width="9.140625" style="1"/>
  </cols>
  <sheetData>
    <row r="1" spans="2:33">
      <c r="B1" s="58" t="s">
        <v>187</v>
      </c>
      <c r="C1" s="80" t="s" vm="1">
        <v>257</v>
      </c>
    </row>
    <row r="2" spans="2:33">
      <c r="B2" s="58" t="s">
        <v>186</v>
      </c>
      <c r="C2" s="80" t="s">
        <v>258</v>
      </c>
    </row>
    <row r="3" spans="2:33">
      <c r="B3" s="58" t="s">
        <v>188</v>
      </c>
      <c r="C3" s="80" t="s">
        <v>259</v>
      </c>
    </row>
    <row r="4" spans="2:33">
      <c r="B4" s="58" t="s">
        <v>189</v>
      </c>
      <c r="C4" s="80">
        <v>9455</v>
      </c>
    </row>
    <row r="6" spans="2:33" ht="26.25" customHeight="1">
      <c r="B6" s="161" t="s">
        <v>224</v>
      </c>
      <c r="C6" s="162"/>
      <c r="D6" s="163"/>
    </row>
    <row r="7" spans="2:33" s="3" customFormat="1" ht="31.5">
      <c r="B7" s="61" t="s">
        <v>123</v>
      </c>
      <c r="C7" s="66" t="s">
        <v>113</v>
      </c>
      <c r="D7" s="67" t="s">
        <v>112</v>
      </c>
    </row>
    <row r="8" spans="2:33" s="3" customFormat="1">
      <c r="B8" s="16"/>
      <c r="C8" s="33" t="s">
        <v>244</v>
      </c>
      <c r="D8" s="18" t="s">
        <v>22</v>
      </c>
    </row>
    <row r="9" spans="2:33" s="4" customFormat="1" ht="18" customHeight="1">
      <c r="B9" s="19"/>
      <c r="C9" s="20" t="s">
        <v>1</v>
      </c>
      <c r="D9" s="21" t="s">
        <v>2</v>
      </c>
      <c r="E9" s="3"/>
      <c r="F9" s="3"/>
      <c r="G9" s="3"/>
    </row>
    <row r="10" spans="2:33" s="4" customFormat="1" ht="18" customHeight="1">
      <c r="B10" s="132" t="s">
        <v>1469</v>
      </c>
      <c r="C10" s="133">
        <f>C11</f>
        <v>84.420140000000004</v>
      </c>
      <c r="D10" s="103"/>
      <c r="E10" s="3"/>
      <c r="F10" s="3"/>
      <c r="G10" s="3"/>
    </row>
    <row r="11" spans="2:33">
      <c r="B11" s="134" t="s">
        <v>28</v>
      </c>
      <c r="C11" s="133">
        <f>SUM(C12:C16)</f>
        <v>84.420140000000004</v>
      </c>
      <c r="D11" s="103"/>
    </row>
    <row r="12" spans="2:33">
      <c r="B12" s="135" t="s">
        <v>1484</v>
      </c>
      <c r="C12" s="136">
        <v>6.8714899999999997</v>
      </c>
      <c r="D12" s="137">
        <v>44246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2:33">
      <c r="B13" s="135" t="s">
        <v>1485</v>
      </c>
      <c r="C13" s="136">
        <v>19.22944</v>
      </c>
      <c r="D13" s="137">
        <v>46100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2:33">
      <c r="B14" s="135" t="s">
        <v>1486</v>
      </c>
      <c r="C14" s="136">
        <v>16.641999999999999</v>
      </c>
      <c r="D14" s="137">
        <v>43800</v>
      </c>
    </row>
    <row r="15" spans="2:33">
      <c r="B15" s="135" t="s">
        <v>1487</v>
      </c>
      <c r="C15" s="136">
        <v>7.7271200000000002</v>
      </c>
      <c r="D15" s="137">
        <v>44739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2:33">
      <c r="B16" s="135" t="s">
        <v>1488</v>
      </c>
      <c r="C16" s="136">
        <v>33.950090000000003</v>
      </c>
      <c r="D16" s="137">
        <v>44739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conditionalFormatting sqref="B10:B11">
    <cfRule type="cellIs" dxfId="3" priority="9" operator="equal">
      <formula>"NR3"</formula>
    </cfRule>
  </conditionalFormatting>
  <conditionalFormatting sqref="B12:B13">
    <cfRule type="cellIs" dxfId="2" priority="3" operator="equal">
      <formula>"NR3"</formula>
    </cfRule>
  </conditionalFormatting>
  <conditionalFormatting sqref="B14:B15">
    <cfRule type="cellIs" dxfId="1" priority="2" operator="equal">
      <formula>"NR3"</formula>
    </cfRule>
  </conditionalFormatting>
  <conditionalFormatting sqref="B16">
    <cfRule type="cellIs" dxfId="0" priority="1" operator="equal">
      <formula>"NR3"</formula>
    </cfRule>
  </conditionalFormatting>
  <dataValidations count="1">
    <dataValidation allowBlank="1" showInputMessage="1" showErrorMessage="1" sqref="T28:XFD29 C5:C1048576 A1:B1048576 D30:XFD1048576 D1:XFD27 D28:R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187</v>
      </c>
      <c r="C1" s="80" t="s" vm="1">
        <v>257</v>
      </c>
    </row>
    <row r="2" spans="2:18">
      <c r="B2" s="58" t="s">
        <v>186</v>
      </c>
      <c r="C2" s="80" t="s">
        <v>258</v>
      </c>
    </row>
    <row r="3" spans="2:18">
      <c r="B3" s="58" t="s">
        <v>188</v>
      </c>
      <c r="C3" s="80" t="s">
        <v>259</v>
      </c>
    </row>
    <row r="4" spans="2:18">
      <c r="B4" s="58" t="s">
        <v>189</v>
      </c>
      <c r="C4" s="80">
        <v>9455</v>
      </c>
    </row>
    <row r="6" spans="2:18" ht="26.25" customHeight="1">
      <c r="B6" s="161" t="s">
        <v>227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225</v>
      </c>
      <c r="L7" s="31" t="s">
        <v>246</v>
      </c>
      <c r="M7" s="31" t="s">
        <v>226</v>
      </c>
      <c r="N7" s="31" t="s">
        <v>61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248</v>
      </c>
      <c r="M8" s="33" t="s">
        <v>244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L517"/>
  <sheetViews>
    <sheetView rightToLeft="1" workbookViewId="0">
      <selection activeCell="J25" sqref="J25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6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4">
      <c r="B1" s="58" t="s">
        <v>187</v>
      </c>
      <c r="C1" s="80" t="s" vm="1">
        <v>257</v>
      </c>
    </row>
    <row r="2" spans="2:14">
      <c r="B2" s="58" t="s">
        <v>186</v>
      </c>
      <c r="C2" s="80" t="s">
        <v>258</v>
      </c>
    </row>
    <row r="3" spans="2:14">
      <c r="B3" s="58" t="s">
        <v>188</v>
      </c>
      <c r="C3" s="80" t="s">
        <v>259</v>
      </c>
    </row>
    <row r="4" spans="2:14">
      <c r="B4" s="58" t="s">
        <v>189</v>
      </c>
      <c r="C4" s="80">
        <v>9455</v>
      </c>
    </row>
    <row r="6" spans="2:14" ht="26.25" customHeight="1">
      <c r="B6" s="150" t="s">
        <v>216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</row>
    <row r="7" spans="2:14" s="3" customFormat="1" ht="63">
      <c r="B7" s="13" t="s">
        <v>122</v>
      </c>
      <c r="C7" s="14" t="s">
        <v>47</v>
      </c>
      <c r="D7" s="14" t="s">
        <v>124</v>
      </c>
      <c r="E7" s="14" t="s">
        <v>15</v>
      </c>
      <c r="F7" s="14" t="s">
        <v>68</v>
      </c>
      <c r="G7" s="14" t="s">
        <v>107</v>
      </c>
      <c r="H7" s="14" t="s">
        <v>17</v>
      </c>
      <c r="I7" s="14" t="s">
        <v>19</v>
      </c>
      <c r="J7" s="14" t="s">
        <v>64</v>
      </c>
      <c r="K7" s="14" t="s">
        <v>190</v>
      </c>
      <c r="L7" s="14" t="s">
        <v>191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244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22" t="s">
        <v>46</v>
      </c>
      <c r="C10" s="123"/>
      <c r="D10" s="123"/>
      <c r="E10" s="123"/>
      <c r="F10" s="123"/>
      <c r="G10" s="123"/>
      <c r="H10" s="123"/>
      <c r="I10" s="123"/>
      <c r="J10" s="124">
        <f>J11</f>
        <v>1577.6947723069998</v>
      </c>
      <c r="K10" s="125">
        <f>J10/$J$10</f>
        <v>1</v>
      </c>
      <c r="L10" s="125">
        <f>J10/'סכום נכסי הקרן'!$C$42</f>
        <v>5.758453468164984E-2</v>
      </c>
      <c r="M10" s="139"/>
      <c r="N10" s="139"/>
    </row>
    <row r="11" spans="2:14" s="102" customFormat="1">
      <c r="B11" s="126" t="s">
        <v>238</v>
      </c>
      <c r="C11" s="123"/>
      <c r="D11" s="123"/>
      <c r="E11" s="123"/>
      <c r="F11" s="123"/>
      <c r="G11" s="123"/>
      <c r="H11" s="123"/>
      <c r="I11" s="123"/>
      <c r="J11" s="124">
        <f>J12+J19</f>
        <v>1577.6947723069998</v>
      </c>
      <c r="K11" s="125">
        <f t="shared" ref="K11:K17" si="0">J11/$J$10</f>
        <v>1</v>
      </c>
      <c r="L11" s="125">
        <f>J11/'סכום נכסי הקרן'!$C$42</f>
        <v>5.758453468164984E-2</v>
      </c>
      <c r="M11" s="140"/>
      <c r="N11" s="140"/>
    </row>
    <row r="12" spans="2:14">
      <c r="B12" s="104" t="s">
        <v>44</v>
      </c>
      <c r="C12" s="84"/>
      <c r="D12" s="84"/>
      <c r="E12" s="84"/>
      <c r="F12" s="84"/>
      <c r="G12" s="84"/>
      <c r="H12" s="84"/>
      <c r="I12" s="84"/>
      <c r="J12" s="93">
        <f>SUM(J13:J17)</f>
        <v>1199.033038541</v>
      </c>
      <c r="K12" s="94">
        <f t="shared" si="0"/>
        <v>0.75999049980225397</v>
      </c>
      <c r="L12" s="94">
        <f>J12/'סכום נכסי הקרן'!$C$42</f>
        <v>4.376369929358729E-2</v>
      </c>
      <c r="M12" s="141"/>
      <c r="N12" s="141"/>
    </row>
    <row r="13" spans="2:14">
      <c r="B13" s="89" t="s">
        <v>1440</v>
      </c>
      <c r="C13" s="86" t="s">
        <v>1441</v>
      </c>
      <c r="D13" s="86">
        <v>12</v>
      </c>
      <c r="E13" s="86" t="s">
        <v>350</v>
      </c>
      <c r="F13" s="86" t="s">
        <v>351</v>
      </c>
      <c r="G13" s="99" t="s">
        <v>172</v>
      </c>
      <c r="H13" s="100">
        <v>0</v>
      </c>
      <c r="I13" s="100">
        <v>0</v>
      </c>
      <c r="J13" s="96">
        <v>6.0513171419999985</v>
      </c>
      <c r="K13" s="97">
        <f t="shared" si="0"/>
        <v>3.8355436350666233E-3</v>
      </c>
      <c r="L13" s="97">
        <f>J13/'סכום נכסי הקרן'!$C$42</f>
        <v>2.2086799547647526E-4</v>
      </c>
      <c r="M13" s="141"/>
      <c r="N13" s="141"/>
    </row>
    <row r="14" spans="2:14">
      <c r="B14" s="89" t="s">
        <v>1442</v>
      </c>
      <c r="C14" s="86" t="s">
        <v>1443</v>
      </c>
      <c r="D14" s="86">
        <v>10</v>
      </c>
      <c r="E14" s="86" t="s">
        <v>350</v>
      </c>
      <c r="F14" s="86" t="s">
        <v>351</v>
      </c>
      <c r="G14" s="99" t="s">
        <v>172</v>
      </c>
      <c r="H14" s="100">
        <v>0</v>
      </c>
      <c r="I14" s="100">
        <v>0</v>
      </c>
      <c r="J14" s="96">
        <v>160.86165296499999</v>
      </c>
      <c r="K14" s="97">
        <f t="shared" si="0"/>
        <v>0.1019599328010566</v>
      </c>
      <c r="L14" s="97">
        <f>J14/'סכום נכסי הקרן'!$C$42</f>
        <v>5.8713152865211308E-3</v>
      </c>
      <c r="M14" s="141"/>
      <c r="N14" s="141"/>
    </row>
    <row r="15" spans="2:14">
      <c r="B15" s="89" t="s">
        <v>1442</v>
      </c>
      <c r="C15" s="86" t="s">
        <v>1444</v>
      </c>
      <c r="D15" s="86">
        <v>10</v>
      </c>
      <c r="E15" s="86" t="s">
        <v>350</v>
      </c>
      <c r="F15" s="86" t="s">
        <v>351</v>
      </c>
      <c r="G15" s="99" t="s">
        <v>172</v>
      </c>
      <c r="H15" s="100">
        <v>0</v>
      </c>
      <c r="I15" s="100">
        <v>0</v>
      </c>
      <c r="J15" s="96">
        <v>958.16</v>
      </c>
      <c r="K15" s="97">
        <f t="shared" si="0"/>
        <v>0.60731645741522045</v>
      </c>
      <c r="L15" s="97">
        <f>J15/'סכום נכסי הקרן'!$C$42</f>
        <v>3.4972035604763481E-2</v>
      </c>
      <c r="M15" s="141"/>
      <c r="N15" s="141"/>
    </row>
    <row r="16" spans="2:14">
      <c r="B16" s="89" t="s">
        <v>1445</v>
      </c>
      <c r="C16" s="86" t="s">
        <v>1446</v>
      </c>
      <c r="D16" s="86">
        <v>20</v>
      </c>
      <c r="E16" s="86" t="s">
        <v>350</v>
      </c>
      <c r="F16" s="86" t="s">
        <v>351</v>
      </c>
      <c r="G16" s="99" t="s">
        <v>172</v>
      </c>
      <c r="H16" s="100">
        <v>0</v>
      </c>
      <c r="I16" s="100">
        <v>0</v>
      </c>
      <c r="J16" s="96">
        <v>42.827044768999997</v>
      </c>
      <c r="K16" s="97">
        <f t="shared" si="0"/>
        <v>2.7145329705552442E-2</v>
      </c>
      <c r="L16" s="97">
        <f>J16/'סכום נכסי הקרן'!$C$42</f>
        <v>1.5631511798742043E-3</v>
      </c>
      <c r="M16" s="141"/>
      <c r="N16" s="141"/>
    </row>
    <row r="17" spans="2:14">
      <c r="B17" s="89" t="s">
        <v>1447</v>
      </c>
      <c r="C17" s="86" t="s">
        <v>1448</v>
      </c>
      <c r="D17" s="86">
        <v>11</v>
      </c>
      <c r="E17" s="86" t="s">
        <v>387</v>
      </c>
      <c r="F17" s="86" t="s">
        <v>351</v>
      </c>
      <c r="G17" s="99" t="s">
        <v>172</v>
      </c>
      <c r="H17" s="100">
        <v>0</v>
      </c>
      <c r="I17" s="100">
        <v>0</v>
      </c>
      <c r="J17" s="96">
        <v>31.133023665</v>
      </c>
      <c r="K17" s="97">
        <f t="shared" si="0"/>
        <v>1.9733236245357794E-2</v>
      </c>
      <c r="L17" s="97">
        <f>J17/'סכום נכסי הקרן'!$C$42</f>
        <v>1.1363292269519955E-3</v>
      </c>
      <c r="M17" s="141"/>
      <c r="N17" s="141"/>
    </row>
    <row r="18" spans="2:14">
      <c r="B18" s="85"/>
      <c r="C18" s="86"/>
      <c r="D18" s="86"/>
      <c r="E18" s="86"/>
      <c r="F18" s="86"/>
      <c r="G18" s="86"/>
      <c r="H18" s="86"/>
      <c r="I18" s="86"/>
      <c r="J18" s="86"/>
      <c r="K18" s="97"/>
      <c r="L18" s="86"/>
      <c r="M18" s="141"/>
      <c r="N18" s="141"/>
    </row>
    <row r="19" spans="2:14">
      <c r="B19" s="104" t="s">
        <v>45</v>
      </c>
      <c r="C19" s="84"/>
      <c r="D19" s="84"/>
      <c r="E19" s="84"/>
      <c r="F19" s="84"/>
      <c r="G19" s="84"/>
      <c r="H19" s="84"/>
      <c r="I19" s="84"/>
      <c r="J19" s="93">
        <f>SUM(J20:J29)</f>
        <v>378.66173376599988</v>
      </c>
      <c r="K19" s="94">
        <f t="shared" ref="K19:K29" si="1">J19/$J$10</f>
        <v>0.24000950019774611</v>
      </c>
      <c r="L19" s="94">
        <f>J19/'סכום נכסי הקרן'!$C$42</f>
        <v>1.3820835388062556E-2</v>
      </c>
      <c r="M19" s="141"/>
      <c r="N19" s="141"/>
    </row>
    <row r="20" spans="2:14">
      <c r="B20" s="89" t="s">
        <v>1440</v>
      </c>
      <c r="C20" s="86" t="s">
        <v>1449</v>
      </c>
      <c r="D20" s="86">
        <v>12</v>
      </c>
      <c r="E20" s="86" t="s">
        <v>350</v>
      </c>
      <c r="F20" s="86" t="s">
        <v>351</v>
      </c>
      <c r="G20" s="99" t="s">
        <v>171</v>
      </c>
      <c r="H20" s="100">
        <v>0</v>
      </c>
      <c r="I20" s="100">
        <v>0</v>
      </c>
      <c r="J20" s="96">
        <v>5.3473055999999998E-2</v>
      </c>
      <c r="K20" s="97">
        <f t="shared" si="1"/>
        <v>3.3893156609632735E-5</v>
      </c>
      <c r="L20" s="97">
        <f>J20/'סכום נכסי הקרן'!$C$42</f>
        <v>1.9517216522579856E-6</v>
      </c>
      <c r="M20" s="141"/>
      <c r="N20" s="141"/>
    </row>
    <row r="21" spans="2:14">
      <c r="B21" s="89" t="s">
        <v>1442</v>
      </c>
      <c r="C21" s="86" t="s">
        <v>1450</v>
      </c>
      <c r="D21" s="86">
        <v>10</v>
      </c>
      <c r="E21" s="86" t="s">
        <v>350</v>
      </c>
      <c r="F21" s="86" t="s">
        <v>351</v>
      </c>
      <c r="G21" s="99" t="s">
        <v>171</v>
      </c>
      <c r="H21" s="100">
        <v>0</v>
      </c>
      <c r="I21" s="100">
        <v>0</v>
      </c>
      <c r="J21" s="96">
        <v>10.798266172</v>
      </c>
      <c r="K21" s="97">
        <f t="shared" si="1"/>
        <v>6.844331591598119E-3</v>
      </c>
      <c r="L21" s="97">
        <f>J21/'סכום נכסי הקרן'!$C$42</f>
        <v>3.9412764990909353E-4</v>
      </c>
      <c r="M21" s="141"/>
      <c r="N21" s="141"/>
    </row>
    <row r="22" spans="2:14">
      <c r="B22" s="89" t="s">
        <v>1442</v>
      </c>
      <c r="C22" s="86" t="s">
        <v>1451</v>
      </c>
      <c r="D22" s="86">
        <v>10</v>
      </c>
      <c r="E22" s="86" t="s">
        <v>350</v>
      </c>
      <c r="F22" s="86" t="s">
        <v>351</v>
      </c>
      <c r="G22" s="99" t="s">
        <v>173</v>
      </c>
      <c r="H22" s="100">
        <v>0</v>
      </c>
      <c r="I22" s="100">
        <v>0</v>
      </c>
      <c r="J22" s="96">
        <v>23.084319999999998</v>
      </c>
      <c r="K22" s="97">
        <f t="shared" si="1"/>
        <v>1.4631676801619063E-2</v>
      </c>
      <c r="L22" s="97">
        <f>J22/'סכום נכסי הקרן'!$C$42</f>
        <v>8.4255830023352433E-4</v>
      </c>
      <c r="M22" s="141"/>
      <c r="N22" s="141"/>
    </row>
    <row r="23" spans="2:14">
      <c r="B23" s="89" t="s">
        <v>1442</v>
      </c>
      <c r="C23" s="86" t="s">
        <v>1452</v>
      </c>
      <c r="D23" s="86">
        <v>10</v>
      </c>
      <c r="E23" s="86" t="s">
        <v>350</v>
      </c>
      <c r="F23" s="86" t="s">
        <v>351</v>
      </c>
      <c r="G23" s="99" t="s">
        <v>174</v>
      </c>
      <c r="H23" s="100">
        <v>0</v>
      </c>
      <c r="I23" s="100">
        <v>0</v>
      </c>
      <c r="J23" s="96">
        <v>8.4000000000000005E-2</v>
      </c>
      <c r="K23" s="97">
        <f t="shared" si="1"/>
        <v>5.3242237645986605E-5</v>
      </c>
      <c r="L23" s="97">
        <f>J23/'סכום נכסי הקרן'!$C$42</f>
        <v>3.0659294802539582E-6</v>
      </c>
      <c r="M23" s="141"/>
      <c r="N23" s="141"/>
    </row>
    <row r="24" spans="2:14">
      <c r="B24" s="89" t="s">
        <v>1442</v>
      </c>
      <c r="C24" s="86" t="s">
        <v>1453</v>
      </c>
      <c r="D24" s="86">
        <v>10</v>
      </c>
      <c r="E24" s="86" t="s">
        <v>350</v>
      </c>
      <c r="F24" s="86" t="s">
        <v>351</v>
      </c>
      <c r="G24" s="99" t="s">
        <v>171</v>
      </c>
      <c r="H24" s="100">
        <v>0</v>
      </c>
      <c r="I24" s="100">
        <v>0</v>
      </c>
      <c r="J24" s="96">
        <v>328.28</v>
      </c>
      <c r="K24" s="97">
        <f t="shared" si="1"/>
        <v>0.20807573540981522</v>
      </c>
      <c r="L24" s="97">
        <f>J24/'סכום נכסי הקרן'!$C$42</f>
        <v>1.1981944402116302E-2</v>
      </c>
      <c r="M24" s="141"/>
      <c r="N24" s="141"/>
    </row>
    <row r="25" spans="2:14">
      <c r="B25" s="89" t="s">
        <v>1442</v>
      </c>
      <c r="C25" s="86" t="s">
        <v>1454</v>
      </c>
      <c r="D25" s="86">
        <v>10</v>
      </c>
      <c r="E25" s="86" t="s">
        <v>350</v>
      </c>
      <c r="F25" s="86" t="s">
        <v>351</v>
      </c>
      <c r="G25" s="99" t="s">
        <v>181</v>
      </c>
      <c r="H25" s="100">
        <v>0</v>
      </c>
      <c r="I25" s="100">
        <v>0</v>
      </c>
      <c r="J25" s="96">
        <v>7.6329099999999999</v>
      </c>
      <c r="K25" s="97">
        <f t="shared" si="1"/>
        <v>4.8380143827431851E-3</v>
      </c>
      <c r="L25" s="97">
        <f>J25/'סכום נכסי הקרן'!$C$42</f>
        <v>2.7859480701339568E-4</v>
      </c>
      <c r="M25" s="141"/>
      <c r="N25" s="141"/>
    </row>
    <row r="26" spans="2:14">
      <c r="B26" s="89" t="s">
        <v>1442</v>
      </c>
      <c r="C26" s="86" t="s">
        <v>1455</v>
      </c>
      <c r="D26" s="86">
        <v>10</v>
      </c>
      <c r="E26" s="86" t="s">
        <v>350</v>
      </c>
      <c r="F26" s="86" t="s">
        <v>351</v>
      </c>
      <c r="G26" s="99" t="s">
        <v>180</v>
      </c>
      <c r="H26" s="100">
        <v>0</v>
      </c>
      <c r="I26" s="100">
        <v>0</v>
      </c>
      <c r="J26" s="96">
        <v>3.4454799999999999</v>
      </c>
      <c r="K26" s="97">
        <f t="shared" si="1"/>
        <v>2.1838698210058798E-3</v>
      </c>
      <c r="L26" s="97">
        <f>J26/'סכום נכסי הקרן'!$C$42</f>
        <v>1.2575712744792152E-4</v>
      </c>
      <c r="M26" s="141"/>
      <c r="N26" s="141"/>
    </row>
    <row r="27" spans="2:14">
      <c r="B27" s="89" t="s">
        <v>1442</v>
      </c>
      <c r="C27" s="86" t="s">
        <v>1456</v>
      </c>
      <c r="D27" s="86">
        <v>10</v>
      </c>
      <c r="E27" s="86" t="s">
        <v>350</v>
      </c>
      <c r="F27" s="86" t="s">
        <v>351</v>
      </c>
      <c r="G27" s="99" t="s">
        <v>175</v>
      </c>
      <c r="H27" s="100">
        <v>0</v>
      </c>
      <c r="I27" s="100">
        <v>0</v>
      </c>
      <c r="J27" s="96">
        <v>5.2656200000000002</v>
      </c>
      <c r="K27" s="97">
        <f t="shared" si="1"/>
        <v>3.3375403737316662E-3</v>
      </c>
      <c r="L27" s="97">
        <f>J27/'סכום נכסי הקרן'!$C$42</f>
        <v>1.9219070940255771E-4</v>
      </c>
      <c r="M27" s="141"/>
      <c r="N27" s="141"/>
    </row>
    <row r="28" spans="2:14">
      <c r="B28" s="89" t="s">
        <v>1445</v>
      </c>
      <c r="C28" s="86" t="s">
        <v>1457</v>
      </c>
      <c r="D28" s="86">
        <v>20</v>
      </c>
      <c r="E28" s="86" t="s">
        <v>350</v>
      </c>
      <c r="F28" s="86" t="s">
        <v>351</v>
      </c>
      <c r="G28" s="99" t="s">
        <v>171</v>
      </c>
      <c r="H28" s="100">
        <v>0</v>
      </c>
      <c r="I28" s="100">
        <v>0</v>
      </c>
      <c r="J28" s="96">
        <v>6.9671919999999997E-3</v>
      </c>
      <c r="K28" s="97">
        <f t="shared" si="1"/>
        <v>4.4160582403478172E-6</v>
      </c>
      <c r="L28" s="97">
        <f>J28/'סכום נכסי הקרן'!$C$42</f>
        <v>2.5429665889749445E-7</v>
      </c>
      <c r="M28" s="141"/>
      <c r="N28" s="141"/>
    </row>
    <row r="29" spans="2:14">
      <c r="B29" s="89" t="s">
        <v>1447</v>
      </c>
      <c r="C29" s="86" t="s">
        <v>1458</v>
      </c>
      <c r="D29" s="86">
        <v>11</v>
      </c>
      <c r="E29" s="86" t="s">
        <v>387</v>
      </c>
      <c r="F29" s="86" t="s">
        <v>351</v>
      </c>
      <c r="G29" s="99" t="s">
        <v>171</v>
      </c>
      <c r="H29" s="100">
        <v>0</v>
      </c>
      <c r="I29" s="100">
        <v>0</v>
      </c>
      <c r="J29" s="96">
        <v>1.0697346E-2</v>
      </c>
      <c r="K29" s="97">
        <f t="shared" si="1"/>
        <v>6.7803647370636213E-6</v>
      </c>
      <c r="L29" s="97">
        <f>J29/'סכום נכסי הקרן'!$C$42</f>
        <v>3.9044414835567571E-7</v>
      </c>
      <c r="M29" s="141"/>
      <c r="N29" s="141"/>
    </row>
    <row r="30" spans="2:14">
      <c r="B30" s="85"/>
      <c r="C30" s="86"/>
      <c r="D30" s="86"/>
      <c r="E30" s="86"/>
      <c r="F30" s="86"/>
      <c r="G30" s="86"/>
      <c r="H30" s="86"/>
      <c r="I30" s="86"/>
      <c r="J30" s="86"/>
      <c r="K30" s="97"/>
      <c r="L30" s="86"/>
    </row>
    <row r="31" spans="2:1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1" t="s">
        <v>256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17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2:12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2:12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</row>
    <row r="125" spans="2:12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</row>
    <row r="126" spans="2:12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</row>
    <row r="127" spans="2:12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</row>
    <row r="128" spans="2:12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</row>
    <row r="129" spans="2:12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</row>
    <row r="130" spans="2:12">
      <c r="D130" s="1"/>
    </row>
    <row r="131" spans="2:12">
      <c r="D131" s="1"/>
    </row>
    <row r="132" spans="2:12">
      <c r="D132" s="1"/>
    </row>
    <row r="133" spans="2:12">
      <c r="D133" s="1"/>
    </row>
    <row r="134" spans="2:12">
      <c r="D134" s="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187</v>
      </c>
      <c r="C1" s="80" t="s" vm="1">
        <v>257</v>
      </c>
    </row>
    <row r="2" spans="2:18">
      <c r="B2" s="58" t="s">
        <v>186</v>
      </c>
      <c r="C2" s="80" t="s">
        <v>258</v>
      </c>
    </row>
    <row r="3" spans="2:18">
      <c r="B3" s="58" t="s">
        <v>188</v>
      </c>
      <c r="C3" s="80" t="s">
        <v>259</v>
      </c>
    </row>
    <row r="4" spans="2:18">
      <c r="B4" s="58" t="s">
        <v>189</v>
      </c>
      <c r="C4" s="80">
        <v>9455</v>
      </c>
    </row>
    <row r="6" spans="2:18" ht="26.25" customHeight="1">
      <c r="B6" s="161" t="s">
        <v>228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225</v>
      </c>
      <c r="L7" s="31" t="s">
        <v>241</v>
      </c>
      <c r="M7" s="31" t="s">
        <v>226</v>
      </c>
      <c r="N7" s="31" t="s">
        <v>61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248</v>
      </c>
      <c r="M8" s="33" t="s">
        <v>244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187</v>
      </c>
      <c r="C1" s="80" t="s" vm="1">
        <v>257</v>
      </c>
    </row>
    <row r="2" spans="2:18">
      <c r="B2" s="58" t="s">
        <v>186</v>
      </c>
      <c r="C2" s="80" t="s">
        <v>258</v>
      </c>
    </row>
    <row r="3" spans="2:18">
      <c r="B3" s="58" t="s">
        <v>188</v>
      </c>
      <c r="C3" s="80" t="s">
        <v>259</v>
      </c>
    </row>
    <row r="4" spans="2:18">
      <c r="B4" s="58" t="s">
        <v>189</v>
      </c>
      <c r="C4" s="80">
        <v>9455</v>
      </c>
    </row>
    <row r="6" spans="2:18" ht="26.25" customHeight="1">
      <c r="B6" s="161" t="s">
        <v>230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225</v>
      </c>
      <c r="L7" s="31" t="s">
        <v>241</v>
      </c>
      <c r="M7" s="31" t="s">
        <v>226</v>
      </c>
      <c r="N7" s="31" t="s">
        <v>61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248</v>
      </c>
      <c r="M8" s="33" t="s">
        <v>244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6.28515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187</v>
      </c>
      <c r="C1" s="80" t="s" vm="1">
        <v>257</v>
      </c>
    </row>
    <row r="2" spans="2:53">
      <c r="B2" s="58" t="s">
        <v>186</v>
      </c>
      <c r="C2" s="80" t="s">
        <v>258</v>
      </c>
    </row>
    <row r="3" spans="2:53">
      <c r="B3" s="58" t="s">
        <v>188</v>
      </c>
      <c r="C3" s="80" t="s">
        <v>259</v>
      </c>
    </row>
    <row r="4" spans="2:53">
      <c r="B4" s="58" t="s">
        <v>189</v>
      </c>
      <c r="C4" s="80">
        <v>9455</v>
      </c>
    </row>
    <row r="6" spans="2:53" ht="21.7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4"/>
    </row>
    <row r="7" spans="2:53" ht="27.75" customHeight="1">
      <c r="B7" s="155" t="s">
        <v>92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7"/>
      <c r="AU7" s="3"/>
      <c r="AV7" s="3"/>
    </row>
    <row r="8" spans="2:53" s="3" customFormat="1" ht="66" customHeight="1">
      <c r="B8" s="23" t="s">
        <v>122</v>
      </c>
      <c r="C8" s="31" t="s">
        <v>47</v>
      </c>
      <c r="D8" s="31" t="s">
        <v>127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241</v>
      </c>
      <c r="M8" s="31" t="s">
        <v>240</v>
      </c>
      <c r="N8" s="31" t="s">
        <v>255</v>
      </c>
      <c r="O8" s="31" t="s">
        <v>64</v>
      </c>
      <c r="P8" s="31" t="s">
        <v>243</v>
      </c>
      <c r="Q8" s="31" t="s">
        <v>190</v>
      </c>
      <c r="R8" s="74" t="s">
        <v>192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248</v>
      </c>
      <c r="M9" s="33"/>
      <c r="N9" s="17" t="s">
        <v>244</v>
      </c>
      <c r="O9" s="33" t="s">
        <v>249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9" customFormat="1" ht="18" customHeight="1">
      <c r="B11" s="81" t="s">
        <v>29</v>
      </c>
      <c r="C11" s="82"/>
      <c r="D11" s="82"/>
      <c r="E11" s="82"/>
      <c r="F11" s="82"/>
      <c r="G11" s="82"/>
      <c r="H11" s="90">
        <v>5.6274964051143135</v>
      </c>
      <c r="I11" s="82"/>
      <c r="J11" s="82"/>
      <c r="K11" s="91">
        <v>5.0830409722412654E-3</v>
      </c>
      <c r="L11" s="90"/>
      <c r="M11" s="92"/>
      <c r="N11" s="82"/>
      <c r="O11" s="90">
        <v>8099.098118709001</v>
      </c>
      <c r="P11" s="82"/>
      <c r="Q11" s="91">
        <v>1</v>
      </c>
      <c r="R11" s="91">
        <f>O11/'סכום נכסי הקרן'!$C$42</f>
        <v>0.29561028197165828</v>
      </c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U11" s="141"/>
      <c r="AV11" s="141"/>
      <c r="AW11" s="143"/>
      <c r="BA11" s="141"/>
    </row>
    <row r="12" spans="2:53" s="141" customFormat="1" ht="22.5" customHeight="1">
      <c r="B12" s="83" t="s">
        <v>238</v>
      </c>
      <c r="C12" s="84"/>
      <c r="D12" s="84"/>
      <c r="E12" s="84"/>
      <c r="F12" s="84"/>
      <c r="G12" s="84"/>
      <c r="H12" s="93">
        <v>5.6274964051143135</v>
      </c>
      <c r="I12" s="84"/>
      <c r="J12" s="84"/>
      <c r="K12" s="94">
        <v>5.0830409722412654E-3</v>
      </c>
      <c r="L12" s="93"/>
      <c r="M12" s="95"/>
      <c r="N12" s="84"/>
      <c r="O12" s="93">
        <v>8099.098118709001</v>
      </c>
      <c r="P12" s="84"/>
      <c r="Q12" s="94">
        <v>1</v>
      </c>
      <c r="R12" s="94">
        <f>O12/'סכום נכסי הקרן'!$C$42</f>
        <v>0.29561028197165828</v>
      </c>
      <c r="AW12" s="139"/>
    </row>
    <row r="13" spans="2:53" s="140" customFormat="1">
      <c r="B13" s="127" t="s">
        <v>27</v>
      </c>
      <c r="C13" s="123"/>
      <c r="D13" s="123"/>
      <c r="E13" s="123"/>
      <c r="F13" s="123"/>
      <c r="G13" s="123"/>
      <c r="H13" s="124">
        <v>5.7861130952181403</v>
      </c>
      <c r="I13" s="123"/>
      <c r="J13" s="123"/>
      <c r="K13" s="125">
        <v>-5.1186871813829436E-3</v>
      </c>
      <c r="L13" s="124"/>
      <c r="M13" s="128"/>
      <c r="N13" s="123"/>
      <c r="O13" s="124">
        <v>3157.8777777669998</v>
      </c>
      <c r="P13" s="123"/>
      <c r="Q13" s="125">
        <v>0.38990486736693181</v>
      </c>
      <c r="R13" s="125">
        <f>O13/'סכום נכסי הקרן'!$C$42</f>
        <v>0.11525988778446074</v>
      </c>
    </row>
    <row r="14" spans="2:53" s="141" customFormat="1">
      <c r="B14" s="87" t="s">
        <v>26</v>
      </c>
      <c r="C14" s="84"/>
      <c r="D14" s="84"/>
      <c r="E14" s="84"/>
      <c r="F14" s="84"/>
      <c r="G14" s="84"/>
      <c r="H14" s="93">
        <v>5.7861130952181403</v>
      </c>
      <c r="I14" s="84"/>
      <c r="J14" s="84"/>
      <c r="K14" s="94">
        <v>-5.1186871813829436E-3</v>
      </c>
      <c r="L14" s="93"/>
      <c r="M14" s="95"/>
      <c r="N14" s="84"/>
      <c r="O14" s="93">
        <v>3157.8777777669998</v>
      </c>
      <c r="P14" s="84"/>
      <c r="Q14" s="94">
        <v>0.38990486736693181</v>
      </c>
      <c r="R14" s="94">
        <f>O14/'סכום נכסי הקרן'!$C$42</f>
        <v>0.11525988778446074</v>
      </c>
    </row>
    <row r="15" spans="2:53" s="141" customFormat="1">
      <c r="B15" s="88" t="s">
        <v>260</v>
      </c>
      <c r="C15" s="86" t="s">
        <v>261</v>
      </c>
      <c r="D15" s="99" t="s">
        <v>128</v>
      </c>
      <c r="E15" s="86" t="s">
        <v>262</v>
      </c>
      <c r="F15" s="86"/>
      <c r="G15" s="86"/>
      <c r="H15" s="96">
        <v>2.229999999997097</v>
      </c>
      <c r="I15" s="99" t="s">
        <v>172</v>
      </c>
      <c r="J15" s="100">
        <v>0.04</v>
      </c>
      <c r="K15" s="97">
        <v>-1.169999999997854E-2</v>
      </c>
      <c r="L15" s="96">
        <v>263905.58760099998</v>
      </c>
      <c r="M15" s="98">
        <v>150.09</v>
      </c>
      <c r="N15" s="86"/>
      <c r="O15" s="96">
        <v>396.09589250499999</v>
      </c>
      <c r="P15" s="97">
        <v>1.6973814223510749E-5</v>
      </c>
      <c r="Q15" s="97">
        <v>4.8906172847815531E-2</v>
      </c>
      <c r="R15" s="97">
        <f>O15/'סכום נכסי הקרן'!$C$42</f>
        <v>1.4457167545697409E-2</v>
      </c>
    </row>
    <row r="16" spans="2:53" s="141" customFormat="1" ht="20.25">
      <c r="B16" s="88" t="s">
        <v>263</v>
      </c>
      <c r="C16" s="86" t="s">
        <v>264</v>
      </c>
      <c r="D16" s="99" t="s">
        <v>128</v>
      </c>
      <c r="E16" s="86" t="s">
        <v>262</v>
      </c>
      <c r="F16" s="86"/>
      <c r="G16" s="86"/>
      <c r="H16" s="96">
        <v>4.8600000000044838</v>
      </c>
      <c r="I16" s="99" t="s">
        <v>172</v>
      </c>
      <c r="J16" s="100">
        <v>0.04</v>
      </c>
      <c r="K16" s="97">
        <v>-4.7000000000011789E-3</v>
      </c>
      <c r="L16" s="96">
        <v>108099.570696</v>
      </c>
      <c r="M16" s="98">
        <v>156.80000000000001</v>
      </c>
      <c r="N16" s="86"/>
      <c r="O16" s="96">
        <v>169.50013203400002</v>
      </c>
      <c r="P16" s="97">
        <v>9.3045753986049439E-6</v>
      </c>
      <c r="Q16" s="97">
        <v>2.09282724507872E-2</v>
      </c>
      <c r="R16" s="97">
        <f>O16/'סכום נכסי הקרן'!$C$42</f>
        <v>6.1866125203568923E-3</v>
      </c>
      <c r="AU16" s="139"/>
    </row>
    <row r="17" spans="2:48" s="141" customFormat="1" ht="20.25">
      <c r="B17" s="88" t="s">
        <v>265</v>
      </c>
      <c r="C17" s="86" t="s">
        <v>266</v>
      </c>
      <c r="D17" s="99" t="s">
        <v>128</v>
      </c>
      <c r="E17" s="86" t="s">
        <v>262</v>
      </c>
      <c r="F17" s="86"/>
      <c r="G17" s="86"/>
      <c r="H17" s="96">
        <v>7.9200000000032569</v>
      </c>
      <c r="I17" s="99" t="s">
        <v>172</v>
      </c>
      <c r="J17" s="100">
        <v>7.4999999999999997E-3</v>
      </c>
      <c r="K17" s="97">
        <v>-4.0000000000407245E-4</v>
      </c>
      <c r="L17" s="96">
        <v>453502.04742100002</v>
      </c>
      <c r="M17" s="98">
        <v>108.29</v>
      </c>
      <c r="N17" s="86"/>
      <c r="O17" s="96">
        <v>491.09737517000008</v>
      </c>
      <c r="P17" s="97">
        <v>3.2536249010961686E-5</v>
      </c>
      <c r="Q17" s="97">
        <v>6.0636056999428124E-2</v>
      </c>
      <c r="R17" s="97">
        <f>O17/'סכום נכסי הקרן'!$C$42</f>
        <v>1.7924641907250492E-2</v>
      </c>
      <c r="AV17" s="139"/>
    </row>
    <row r="18" spans="2:48" s="141" customFormat="1">
      <c r="B18" s="88" t="s">
        <v>267</v>
      </c>
      <c r="C18" s="86" t="s">
        <v>268</v>
      </c>
      <c r="D18" s="99" t="s">
        <v>128</v>
      </c>
      <c r="E18" s="86" t="s">
        <v>262</v>
      </c>
      <c r="F18" s="86"/>
      <c r="G18" s="86"/>
      <c r="H18" s="96">
        <v>13.360000000011411</v>
      </c>
      <c r="I18" s="99" t="s">
        <v>172</v>
      </c>
      <c r="J18" s="100">
        <v>0.04</v>
      </c>
      <c r="K18" s="97">
        <v>8.6999999999959592E-3</v>
      </c>
      <c r="L18" s="96">
        <v>217500.48905199996</v>
      </c>
      <c r="M18" s="98">
        <v>182.1</v>
      </c>
      <c r="N18" s="86"/>
      <c r="O18" s="96">
        <v>396.06838006800007</v>
      </c>
      <c r="P18" s="97">
        <v>1.3408076196415359E-5</v>
      </c>
      <c r="Q18" s="97">
        <v>4.8902775872424357E-2</v>
      </c>
      <c r="R18" s="97">
        <f>O18/'סכום נכסי הקרן'!$C$42</f>
        <v>1.4456163364844173E-2</v>
      </c>
      <c r="AU18" s="143"/>
    </row>
    <row r="19" spans="2:48" s="141" customFormat="1">
      <c r="B19" s="88" t="s">
        <v>269</v>
      </c>
      <c r="C19" s="86" t="s">
        <v>270</v>
      </c>
      <c r="D19" s="99" t="s">
        <v>128</v>
      </c>
      <c r="E19" s="86" t="s">
        <v>262</v>
      </c>
      <c r="F19" s="86"/>
      <c r="G19" s="86"/>
      <c r="H19" s="96">
        <v>17.590000000053163</v>
      </c>
      <c r="I19" s="99" t="s">
        <v>172</v>
      </c>
      <c r="J19" s="100">
        <v>2.75E-2</v>
      </c>
      <c r="K19" s="97">
        <v>1.1999999999965814E-2</v>
      </c>
      <c r="L19" s="96">
        <v>41422.791394</v>
      </c>
      <c r="M19" s="98">
        <v>141.22999999999999</v>
      </c>
      <c r="N19" s="86"/>
      <c r="O19" s="96">
        <v>58.501411570999998</v>
      </c>
      <c r="P19" s="97">
        <v>2.3435719589634369E-6</v>
      </c>
      <c r="Q19" s="97">
        <v>7.2232007457547808E-3</v>
      </c>
      <c r="R19" s="97">
        <f>O19/'סכום נכסי הקרן'!$C$42</f>
        <v>2.1352524091904634E-3</v>
      </c>
      <c r="AV19" s="143"/>
    </row>
    <row r="20" spans="2:48" s="141" customFormat="1">
      <c r="B20" s="88" t="s">
        <v>271</v>
      </c>
      <c r="C20" s="86" t="s">
        <v>272</v>
      </c>
      <c r="D20" s="99" t="s">
        <v>128</v>
      </c>
      <c r="E20" s="86" t="s">
        <v>262</v>
      </c>
      <c r="F20" s="86"/>
      <c r="G20" s="86"/>
      <c r="H20" s="96">
        <v>4.3399999999942667</v>
      </c>
      <c r="I20" s="99" t="s">
        <v>172</v>
      </c>
      <c r="J20" s="100">
        <v>1.7500000000000002E-2</v>
      </c>
      <c r="K20" s="97">
        <v>-6.2999999999752213E-3</v>
      </c>
      <c r="L20" s="96">
        <v>180944.186277</v>
      </c>
      <c r="M20" s="98">
        <v>113.75</v>
      </c>
      <c r="N20" s="86"/>
      <c r="O20" s="96">
        <v>205.82401417700001</v>
      </c>
      <c r="P20" s="97">
        <v>1.2634814293125937E-5</v>
      </c>
      <c r="Q20" s="97">
        <v>2.5413201712119575E-2</v>
      </c>
      <c r="R20" s="97">
        <f>O20/'סכום נכסי הקרן'!$C$42</f>
        <v>7.5124037239222971E-3</v>
      </c>
    </row>
    <row r="21" spans="2:48" s="141" customFormat="1">
      <c r="B21" s="88" t="s">
        <v>273</v>
      </c>
      <c r="C21" s="86" t="s">
        <v>274</v>
      </c>
      <c r="D21" s="99" t="s">
        <v>128</v>
      </c>
      <c r="E21" s="86" t="s">
        <v>262</v>
      </c>
      <c r="F21" s="86"/>
      <c r="G21" s="86"/>
      <c r="H21" s="96">
        <v>0.57999999999981378</v>
      </c>
      <c r="I21" s="99" t="s">
        <v>172</v>
      </c>
      <c r="J21" s="100">
        <v>0.03</v>
      </c>
      <c r="K21" s="97">
        <v>-2.0599999999893811E-2</v>
      </c>
      <c r="L21" s="96">
        <v>93429.088235999996</v>
      </c>
      <c r="M21" s="98">
        <v>114.9</v>
      </c>
      <c r="N21" s="86"/>
      <c r="O21" s="96">
        <v>107.350016219</v>
      </c>
      <c r="P21" s="97">
        <v>6.0944233385750365E-6</v>
      </c>
      <c r="Q21" s="97">
        <v>1.3254564229938188E-2</v>
      </c>
      <c r="R21" s="97">
        <f>O21/'סכום נכסי הקרן'!$C$42</f>
        <v>3.9181854694234838E-3</v>
      </c>
    </row>
    <row r="22" spans="2:48" s="141" customFormat="1">
      <c r="B22" s="88" t="s">
        <v>275</v>
      </c>
      <c r="C22" s="86" t="s">
        <v>276</v>
      </c>
      <c r="D22" s="99" t="s">
        <v>128</v>
      </c>
      <c r="E22" s="86" t="s">
        <v>262</v>
      </c>
      <c r="F22" s="86"/>
      <c r="G22" s="86"/>
      <c r="H22" s="96">
        <v>1.5799999999982508</v>
      </c>
      <c r="I22" s="99" t="s">
        <v>172</v>
      </c>
      <c r="J22" s="100">
        <v>1E-3</v>
      </c>
      <c r="K22" s="97">
        <v>-1.3499999999995143E-2</v>
      </c>
      <c r="L22" s="96">
        <v>498034.95380000002</v>
      </c>
      <c r="M22" s="98">
        <v>103.3</v>
      </c>
      <c r="N22" s="86"/>
      <c r="O22" s="96">
        <v>514.47010505499998</v>
      </c>
      <c r="P22" s="97">
        <v>3.2861796599887341E-5</v>
      </c>
      <c r="Q22" s="97">
        <v>6.3521900526994315E-2</v>
      </c>
      <c r="R22" s="97">
        <f>O22/'סכום נכסי הקרן'!$C$42</f>
        <v>1.8777726926160421E-2</v>
      </c>
    </row>
    <row r="23" spans="2:48" s="141" customFormat="1">
      <c r="B23" s="88" t="s">
        <v>277</v>
      </c>
      <c r="C23" s="86" t="s">
        <v>278</v>
      </c>
      <c r="D23" s="99" t="s">
        <v>128</v>
      </c>
      <c r="E23" s="86" t="s">
        <v>262</v>
      </c>
      <c r="F23" s="86"/>
      <c r="G23" s="86"/>
      <c r="H23" s="96">
        <v>6.4399999999962594</v>
      </c>
      <c r="I23" s="99" t="s">
        <v>172</v>
      </c>
      <c r="J23" s="100">
        <v>7.4999999999999997E-3</v>
      </c>
      <c r="K23" s="97">
        <v>-2.699999999970512E-3</v>
      </c>
      <c r="L23" s="96">
        <v>129221.80091200002</v>
      </c>
      <c r="M23" s="98">
        <v>107.6</v>
      </c>
      <c r="N23" s="86"/>
      <c r="O23" s="96">
        <v>139.04266598300001</v>
      </c>
      <c r="P23" s="97">
        <v>9.3352030549652587E-6</v>
      </c>
      <c r="Q23" s="97">
        <v>1.7167672738994236E-2</v>
      </c>
      <c r="R23" s="97">
        <f>O23/'סכום נכסי הקרן'!$C$42</f>
        <v>5.074940579171237E-3</v>
      </c>
    </row>
    <row r="24" spans="2:48" s="141" customFormat="1">
      <c r="B24" s="88" t="s">
        <v>279</v>
      </c>
      <c r="C24" s="86" t="s">
        <v>280</v>
      </c>
      <c r="D24" s="99" t="s">
        <v>128</v>
      </c>
      <c r="E24" s="86" t="s">
        <v>262</v>
      </c>
      <c r="F24" s="86"/>
      <c r="G24" s="86"/>
      <c r="H24" s="96">
        <v>9.9399999999667337</v>
      </c>
      <c r="I24" s="99" t="s">
        <v>172</v>
      </c>
      <c r="J24" s="100">
        <v>5.0000000000000001E-3</v>
      </c>
      <c r="K24" s="97">
        <v>2.5999999999999999E-3</v>
      </c>
      <c r="L24" s="96">
        <v>87948.610146000006</v>
      </c>
      <c r="M24" s="98">
        <v>102.54</v>
      </c>
      <c r="N24" s="86"/>
      <c r="O24" s="96">
        <v>90.182497799999993</v>
      </c>
      <c r="P24" s="97">
        <v>4.2198305010042354E-5</v>
      </c>
      <c r="Q24" s="97">
        <v>1.1134881498926094E-2</v>
      </c>
      <c r="R24" s="97">
        <f>O24/'סכום נכסי הקרן'!$C$42</f>
        <v>3.2915854596185443E-3</v>
      </c>
    </row>
    <row r="25" spans="2:48" s="141" customFormat="1">
      <c r="B25" s="88" t="s">
        <v>281</v>
      </c>
      <c r="C25" s="86" t="s">
        <v>282</v>
      </c>
      <c r="D25" s="99" t="s">
        <v>128</v>
      </c>
      <c r="E25" s="86" t="s">
        <v>262</v>
      </c>
      <c r="F25" s="86"/>
      <c r="G25" s="86"/>
      <c r="H25" s="96">
        <v>22.740000000026697</v>
      </c>
      <c r="I25" s="99" t="s">
        <v>172</v>
      </c>
      <c r="J25" s="100">
        <v>0.01</v>
      </c>
      <c r="K25" s="97">
        <v>1.480000000005721E-2</v>
      </c>
      <c r="L25" s="96">
        <v>45921.312466000003</v>
      </c>
      <c r="M25" s="98">
        <v>91.35</v>
      </c>
      <c r="N25" s="86"/>
      <c r="O25" s="96">
        <v>41.949118862000006</v>
      </c>
      <c r="P25" s="97">
        <v>3.8569350208173629E-6</v>
      </c>
      <c r="Q25" s="97">
        <v>5.1794802639934818E-3</v>
      </c>
      <c r="R25" s="97">
        <f>O25/'סכום נכסי הקרן'!$C$42</f>
        <v>1.5311076213057522E-3</v>
      </c>
    </row>
    <row r="26" spans="2:48" s="141" customFormat="1">
      <c r="B26" s="88" t="s">
        <v>283</v>
      </c>
      <c r="C26" s="86" t="s">
        <v>284</v>
      </c>
      <c r="D26" s="99" t="s">
        <v>128</v>
      </c>
      <c r="E26" s="86" t="s">
        <v>262</v>
      </c>
      <c r="F26" s="86"/>
      <c r="G26" s="86"/>
      <c r="H26" s="96">
        <v>3.3599999999994892</v>
      </c>
      <c r="I26" s="99" t="s">
        <v>172</v>
      </c>
      <c r="J26" s="100">
        <v>2.75E-2</v>
      </c>
      <c r="K26" s="97">
        <v>-8.6000000000040159E-3</v>
      </c>
      <c r="L26" s="96">
        <v>462353.28276199999</v>
      </c>
      <c r="M26" s="98">
        <v>118.48</v>
      </c>
      <c r="N26" s="86"/>
      <c r="O26" s="96">
        <v>547.79616832299996</v>
      </c>
      <c r="P26" s="97">
        <v>2.788411981021926E-5</v>
      </c>
      <c r="Q26" s="97">
        <v>6.7636687479755944E-2</v>
      </c>
      <c r="R26" s="97">
        <f>O26/'סכום נכסי הקרן'!$C$42</f>
        <v>1.9994100257519583E-2</v>
      </c>
    </row>
    <row r="27" spans="2:48" s="141" customFormat="1">
      <c r="B27" s="89"/>
      <c r="C27" s="86"/>
      <c r="D27" s="86"/>
      <c r="E27" s="86"/>
      <c r="F27" s="86"/>
      <c r="G27" s="86"/>
      <c r="H27" s="86"/>
      <c r="I27" s="86"/>
      <c r="J27" s="86"/>
      <c r="K27" s="97"/>
      <c r="L27" s="96"/>
      <c r="M27" s="98"/>
      <c r="N27" s="86"/>
      <c r="O27" s="86"/>
      <c r="P27" s="86"/>
      <c r="Q27" s="97"/>
      <c r="R27" s="86"/>
    </row>
    <row r="28" spans="2:48" s="140" customFormat="1">
      <c r="B28" s="127" t="s">
        <v>48</v>
      </c>
      <c r="C28" s="123"/>
      <c r="D28" s="123"/>
      <c r="E28" s="123"/>
      <c r="F28" s="123"/>
      <c r="G28" s="123"/>
      <c r="H28" s="124">
        <v>5.5261262806712619</v>
      </c>
      <c r="I28" s="123"/>
      <c r="J28" s="123"/>
      <c r="K28" s="125">
        <v>1.1602849523221246E-2</v>
      </c>
      <c r="L28" s="124"/>
      <c r="M28" s="128"/>
      <c r="N28" s="123"/>
      <c r="O28" s="124">
        <v>4941.2203409419999</v>
      </c>
      <c r="P28" s="123"/>
      <c r="Q28" s="125">
        <v>0.61009513263306803</v>
      </c>
      <c r="R28" s="125">
        <f>O28/'סכום נכסי הקרן'!$C$42</f>
        <v>0.1803503941871975</v>
      </c>
    </row>
    <row r="29" spans="2:48" s="141" customFormat="1">
      <c r="B29" s="87" t="s">
        <v>23</v>
      </c>
      <c r="C29" s="84"/>
      <c r="D29" s="84"/>
      <c r="E29" s="84"/>
      <c r="F29" s="84"/>
      <c r="G29" s="84"/>
      <c r="H29" s="93">
        <v>0.61322269818830233</v>
      </c>
      <c r="I29" s="84"/>
      <c r="J29" s="84"/>
      <c r="K29" s="94">
        <v>2.9819387717949352E-3</v>
      </c>
      <c r="L29" s="93"/>
      <c r="M29" s="95"/>
      <c r="N29" s="84"/>
      <c r="O29" s="93">
        <v>330.65739971800002</v>
      </c>
      <c r="P29" s="84"/>
      <c r="Q29" s="94">
        <v>4.082644695391182E-2</v>
      </c>
      <c r="R29" s="94">
        <f>O29/'סכום נכסי הקרן'!$C$42</f>
        <v>1.2068717495946823E-2</v>
      </c>
    </row>
    <row r="30" spans="2:48" s="141" customFormat="1">
      <c r="B30" s="88" t="s">
        <v>285</v>
      </c>
      <c r="C30" s="86" t="s">
        <v>286</v>
      </c>
      <c r="D30" s="99" t="s">
        <v>128</v>
      </c>
      <c r="E30" s="86" t="s">
        <v>262</v>
      </c>
      <c r="F30" s="86"/>
      <c r="G30" s="86"/>
      <c r="H30" s="96">
        <v>0.51000000000406265</v>
      </c>
      <c r="I30" s="99" t="s">
        <v>172</v>
      </c>
      <c r="J30" s="100">
        <v>0</v>
      </c>
      <c r="K30" s="97">
        <v>2.8000000000777204E-3</v>
      </c>
      <c r="L30" s="96">
        <v>56692.824380999999</v>
      </c>
      <c r="M30" s="98">
        <v>99.86</v>
      </c>
      <c r="N30" s="86"/>
      <c r="O30" s="96">
        <v>56.613454426999994</v>
      </c>
      <c r="P30" s="97">
        <v>6.2992027090000002E-6</v>
      </c>
      <c r="Q30" s="97">
        <v>6.9900936619377808E-3</v>
      </c>
      <c r="R30" s="97">
        <f>O30/'סכום נכסי הקרן'!$C$42</f>
        <v>2.0663435584137289E-3</v>
      </c>
    </row>
    <row r="31" spans="2:48" s="141" customFormat="1">
      <c r="B31" s="88" t="s">
        <v>287</v>
      </c>
      <c r="C31" s="86" t="s">
        <v>288</v>
      </c>
      <c r="D31" s="99" t="s">
        <v>128</v>
      </c>
      <c r="E31" s="86" t="s">
        <v>262</v>
      </c>
      <c r="F31" s="86"/>
      <c r="G31" s="86"/>
      <c r="H31" s="96">
        <v>0.59999999916161539</v>
      </c>
      <c r="I31" s="99" t="s">
        <v>172</v>
      </c>
      <c r="J31" s="100">
        <v>0</v>
      </c>
      <c r="K31" s="97">
        <v>2.7000000053097688E-3</v>
      </c>
      <c r="L31" s="96">
        <v>716.80889999999999</v>
      </c>
      <c r="M31" s="98">
        <v>99.84</v>
      </c>
      <c r="N31" s="86"/>
      <c r="O31" s="96">
        <v>0.71566200600000007</v>
      </c>
      <c r="P31" s="97">
        <v>7.9645433333333331E-8</v>
      </c>
      <c r="Q31" s="97">
        <v>8.8363172727443982E-5</v>
      </c>
      <c r="R31" s="97">
        <f>O31/'סכום נכסי הקרן'!$C$42</f>
        <v>2.6121062405870062E-5</v>
      </c>
    </row>
    <row r="32" spans="2:48" s="141" customFormat="1">
      <c r="B32" s="88" t="s">
        <v>289</v>
      </c>
      <c r="C32" s="86" t="s">
        <v>290</v>
      </c>
      <c r="D32" s="99" t="s">
        <v>128</v>
      </c>
      <c r="E32" s="86" t="s">
        <v>262</v>
      </c>
      <c r="F32" s="86"/>
      <c r="G32" s="86"/>
      <c r="H32" s="96">
        <v>0.77000000017025849</v>
      </c>
      <c r="I32" s="99" t="s">
        <v>172</v>
      </c>
      <c r="J32" s="100">
        <v>0</v>
      </c>
      <c r="K32" s="97">
        <v>2.699999998767094E-3</v>
      </c>
      <c r="L32" s="96">
        <v>3413.7544309999998</v>
      </c>
      <c r="M32" s="98">
        <v>99.79</v>
      </c>
      <c r="N32" s="86"/>
      <c r="O32" s="96">
        <v>3.4065855459999996</v>
      </c>
      <c r="P32" s="97">
        <v>3.7930604788888885E-7</v>
      </c>
      <c r="Q32" s="97">
        <v>4.2061294925304726E-4</v>
      </c>
      <c r="R32" s="97">
        <f>O32/'סכום נכסי הקרן'!$C$42</f>
        <v>1.243375125296241E-4</v>
      </c>
    </row>
    <row r="33" spans="2:18" s="141" customFormat="1">
      <c r="B33" s="88" t="s">
        <v>291</v>
      </c>
      <c r="C33" s="86" t="s">
        <v>292</v>
      </c>
      <c r="D33" s="99" t="s">
        <v>128</v>
      </c>
      <c r="E33" s="86" t="s">
        <v>262</v>
      </c>
      <c r="F33" s="86"/>
      <c r="G33" s="86"/>
      <c r="H33" s="96">
        <v>0.67999999993069948</v>
      </c>
      <c r="I33" s="99" t="s">
        <v>172</v>
      </c>
      <c r="J33" s="100">
        <v>0</v>
      </c>
      <c r="K33" s="97">
        <v>2.7000000004042536E-3</v>
      </c>
      <c r="L33" s="96">
        <v>5204.1263040000003</v>
      </c>
      <c r="M33" s="98">
        <v>99.82</v>
      </c>
      <c r="N33" s="86"/>
      <c r="O33" s="96">
        <v>5.1947588769999999</v>
      </c>
      <c r="P33" s="97">
        <v>5.7823625600000005E-7</v>
      </c>
      <c r="Q33" s="97">
        <v>6.413996720202775E-4</v>
      </c>
      <c r="R33" s="97">
        <f>O33/'סכום נכסי הקרן'!$C$42</f>
        <v>1.8960433790244339E-4</v>
      </c>
    </row>
    <row r="34" spans="2:18" s="141" customFormat="1">
      <c r="B34" s="88" t="s">
        <v>293</v>
      </c>
      <c r="C34" s="86" t="s">
        <v>294</v>
      </c>
      <c r="D34" s="99" t="s">
        <v>128</v>
      </c>
      <c r="E34" s="86" t="s">
        <v>262</v>
      </c>
      <c r="F34" s="86"/>
      <c r="G34" s="86"/>
      <c r="H34" s="96">
        <v>0.84999999999265141</v>
      </c>
      <c r="I34" s="99" t="s">
        <v>172</v>
      </c>
      <c r="J34" s="100">
        <v>0</v>
      </c>
      <c r="K34" s="97">
        <v>2.6999999999265151E-3</v>
      </c>
      <c r="L34" s="96">
        <v>68197.804499999998</v>
      </c>
      <c r="M34" s="98">
        <v>99.77</v>
      </c>
      <c r="N34" s="86"/>
      <c r="O34" s="96">
        <v>68.040949550000008</v>
      </c>
      <c r="P34" s="97">
        <v>7.577533833333333E-6</v>
      </c>
      <c r="Q34" s="97">
        <v>8.4010526299001988E-3</v>
      </c>
      <c r="R34" s="97">
        <f>O34/'סכום נכסי הקרן'!$C$42</f>
        <v>2.4834375367835393E-3</v>
      </c>
    </row>
    <row r="35" spans="2:18" s="141" customFormat="1">
      <c r="B35" s="88" t="s">
        <v>295</v>
      </c>
      <c r="C35" s="86" t="s">
        <v>296</v>
      </c>
      <c r="D35" s="99" t="s">
        <v>128</v>
      </c>
      <c r="E35" s="86" t="s">
        <v>262</v>
      </c>
      <c r="F35" s="86"/>
      <c r="G35" s="86"/>
      <c r="H35" s="96">
        <v>0.93000000000425642</v>
      </c>
      <c r="I35" s="99" t="s">
        <v>172</v>
      </c>
      <c r="J35" s="100">
        <v>0</v>
      </c>
      <c r="K35" s="97">
        <v>2.8999999999858115E-3</v>
      </c>
      <c r="L35" s="96">
        <v>70671.3</v>
      </c>
      <c r="M35" s="98">
        <v>99.73</v>
      </c>
      <c r="N35" s="86"/>
      <c r="O35" s="96">
        <v>70.480487490000002</v>
      </c>
      <c r="P35" s="97">
        <v>7.8523666666666662E-6</v>
      </c>
      <c r="Q35" s="97">
        <v>8.7022636912114128E-3</v>
      </c>
      <c r="R35" s="97">
        <f>O35/'סכום נכסי הקרן'!$C$42</f>
        <v>2.5724786235507297E-3</v>
      </c>
    </row>
    <row r="36" spans="2:18" s="141" customFormat="1">
      <c r="B36" s="88" t="s">
        <v>297</v>
      </c>
      <c r="C36" s="86" t="s">
        <v>298</v>
      </c>
      <c r="D36" s="99" t="s">
        <v>128</v>
      </c>
      <c r="E36" s="86" t="s">
        <v>262</v>
      </c>
      <c r="F36" s="86"/>
      <c r="G36" s="86"/>
      <c r="H36" s="96">
        <v>1.0000000083504103E-2</v>
      </c>
      <c r="I36" s="99" t="s">
        <v>172</v>
      </c>
      <c r="J36" s="100">
        <v>0</v>
      </c>
      <c r="K36" s="97">
        <v>1.840000000018055E-2</v>
      </c>
      <c r="L36" s="96">
        <v>4431.3630990000001</v>
      </c>
      <c r="M36" s="98">
        <v>99.99</v>
      </c>
      <c r="N36" s="86"/>
      <c r="O36" s="96">
        <v>4.430919963</v>
      </c>
      <c r="P36" s="97">
        <v>4.0285119081818185E-7</v>
      </c>
      <c r="Q36" s="97">
        <v>5.4708807055498302E-4</v>
      </c>
      <c r="R36" s="97">
        <f>O36/'סכום נכסי הקרן'!$C$42</f>
        <v>1.6172485880008901E-4</v>
      </c>
    </row>
    <row r="37" spans="2:18" s="141" customFormat="1">
      <c r="B37" s="88" t="s">
        <v>299</v>
      </c>
      <c r="C37" s="86" t="s">
        <v>300</v>
      </c>
      <c r="D37" s="99" t="s">
        <v>128</v>
      </c>
      <c r="E37" s="86" t="s">
        <v>262</v>
      </c>
      <c r="F37" s="86"/>
      <c r="G37" s="86"/>
      <c r="H37" s="96">
        <v>0.10000000004389947</v>
      </c>
      <c r="I37" s="99" t="s">
        <v>172</v>
      </c>
      <c r="J37" s="100">
        <v>0</v>
      </c>
      <c r="K37" s="97">
        <v>2.9999999991220105E-3</v>
      </c>
      <c r="L37" s="96">
        <v>4557.2298959999998</v>
      </c>
      <c r="M37" s="98">
        <v>99.97</v>
      </c>
      <c r="N37" s="86"/>
      <c r="O37" s="96">
        <v>4.5558627280000001</v>
      </c>
      <c r="P37" s="97">
        <v>4.1429362690909088E-7</v>
      </c>
      <c r="Q37" s="97">
        <v>5.6251482093739669E-4</v>
      </c>
      <c r="R37" s="97">
        <f>O37/'סכום נכסי הקרן'!$C$42</f>
        <v>1.6628516483054072E-4</v>
      </c>
    </row>
    <row r="38" spans="2:18" s="141" customFormat="1">
      <c r="B38" s="88" t="s">
        <v>301</v>
      </c>
      <c r="C38" s="86" t="s">
        <v>302</v>
      </c>
      <c r="D38" s="99" t="s">
        <v>128</v>
      </c>
      <c r="E38" s="86" t="s">
        <v>262</v>
      </c>
      <c r="F38" s="86"/>
      <c r="G38" s="86"/>
      <c r="H38" s="96">
        <v>0.17999999999999997</v>
      </c>
      <c r="I38" s="99" t="s">
        <v>172</v>
      </c>
      <c r="J38" s="100">
        <v>0</v>
      </c>
      <c r="K38" s="97">
        <v>2.2000000000000001E-3</v>
      </c>
      <c r="L38" s="96">
        <v>1837.3528409999999</v>
      </c>
      <c r="M38" s="98">
        <v>99.96</v>
      </c>
      <c r="N38" s="86"/>
      <c r="O38" s="96">
        <v>1.8366179000000002</v>
      </c>
      <c r="P38" s="97">
        <v>1.6703207645454546E-7</v>
      </c>
      <c r="Q38" s="97">
        <v>2.2676819975268528E-4</v>
      </c>
      <c r="R38" s="97">
        <f>O38/'סכום נכסי הקרן'!$C$42</f>
        <v>6.7035011471096626E-5</v>
      </c>
    </row>
    <row r="39" spans="2:18" s="141" customFormat="1">
      <c r="B39" s="88" t="s">
        <v>303</v>
      </c>
      <c r="C39" s="86" t="s">
        <v>304</v>
      </c>
      <c r="D39" s="99" t="s">
        <v>128</v>
      </c>
      <c r="E39" s="86" t="s">
        <v>262</v>
      </c>
      <c r="F39" s="86"/>
      <c r="G39" s="86"/>
      <c r="H39" s="96">
        <v>0.25000000004567841</v>
      </c>
      <c r="I39" s="99" t="s">
        <v>172</v>
      </c>
      <c r="J39" s="100">
        <v>0</v>
      </c>
      <c r="K39" s="97">
        <v>3.1000000000548146E-3</v>
      </c>
      <c r="L39" s="96">
        <v>10954.86947</v>
      </c>
      <c r="M39" s="98">
        <v>99.92</v>
      </c>
      <c r="N39" s="86"/>
      <c r="O39" s="96">
        <v>10.946105573999997</v>
      </c>
      <c r="P39" s="97">
        <v>1.2172077188888889E-6</v>
      </c>
      <c r="Q39" s="97">
        <v>1.3515215414805729E-3</v>
      </c>
      <c r="R39" s="97">
        <f>O39/'סכום נכסי הקרן'!$C$42</f>
        <v>3.9952366396784245E-4</v>
      </c>
    </row>
    <row r="40" spans="2:18" s="141" customFormat="1">
      <c r="B40" s="88" t="s">
        <v>305</v>
      </c>
      <c r="C40" s="86" t="s">
        <v>306</v>
      </c>
      <c r="D40" s="99" t="s">
        <v>128</v>
      </c>
      <c r="E40" s="86" t="s">
        <v>262</v>
      </c>
      <c r="F40" s="86"/>
      <c r="G40" s="86"/>
      <c r="H40" s="96">
        <v>0.34999999999912035</v>
      </c>
      <c r="I40" s="99" t="s">
        <v>172</v>
      </c>
      <c r="J40" s="100">
        <v>0</v>
      </c>
      <c r="K40" s="97">
        <v>2.5999999999331471E-3</v>
      </c>
      <c r="L40" s="96">
        <v>56892.387411000003</v>
      </c>
      <c r="M40" s="98">
        <v>99.91</v>
      </c>
      <c r="N40" s="86"/>
      <c r="O40" s="96">
        <v>56.841184263000002</v>
      </c>
      <c r="P40" s="97">
        <v>6.3213763790000001E-6</v>
      </c>
      <c r="Q40" s="97">
        <v>7.018211587250224E-3</v>
      </c>
      <c r="R40" s="97">
        <f>O40/'סכום נכסי הקרן'!$C$42</f>
        <v>2.0746555062437985E-3</v>
      </c>
    </row>
    <row r="41" spans="2:18" s="141" customFormat="1">
      <c r="B41" s="88" t="s">
        <v>307</v>
      </c>
      <c r="C41" s="86" t="s">
        <v>308</v>
      </c>
      <c r="D41" s="99" t="s">
        <v>128</v>
      </c>
      <c r="E41" s="86" t="s">
        <v>262</v>
      </c>
      <c r="F41" s="86"/>
      <c r="G41" s="86"/>
      <c r="H41" s="96">
        <v>0.4299999999911755</v>
      </c>
      <c r="I41" s="99" t="s">
        <v>172</v>
      </c>
      <c r="J41" s="100">
        <v>0</v>
      </c>
      <c r="K41" s="97">
        <v>2.7999999999327664E-3</v>
      </c>
      <c r="L41" s="96">
        <v>47651.993785999992</v>
      </c>
      <c r="M41" s="98">
        <v>99.88</v>
      </c>
      <c r="N41" s="86"/>
      <c r="O41" s="96">
        <v>47.594811393999997</v>
      </c>
      <c r="P41" s="97">
        <v>5.2946659762222213E-6</v>
      </c>
      <c r="Q41" s="97">
        <v>5.87655695688579E-3</v>
      </c>
      <c r="R41" s="97">
        <f>O41/'סכום נכסי הקרן'!$C$42</f>
        <v>1.7371706590475187E-3</v>
      </c>
    </row>
    <row r="42" spans="2:18" s="141" customFormat="1">
      <c r="B42" s="89"/>
      <c r="C42" s="86"/>
      <c r="D42" s="86"/>
      <c r="E42" s="86"/>
      <c r="F42" s="86"/>
      <c r="G42" s="86"/>
      <c r="H42" s="86"/>
      <c r="I42" s="86"/>
      <c r="J42" s="86"/>
      <c r="K42" s="97"/>
      <c r="L42" s="96"/>
      <c r="M42" s="98"/>
      <c r="N42" s="86"/>
      <c r="O42" s="86"/>
      <c r="P42" s="86"/>
      <c r="Q42" s="97"/>
      <c r="R42" s="86"/>
    </row>
    <row r="43" spans="2:18" s="141" customFormat="1">
      <c r="B43" s="87" t="s">
        <v>24</v>
      </c>
      <c r="C43" s="84"/>
      <c r="D43" s="84"/>
      <c r="E43" s="84"/>
      <c r="F43" s="84"/>
      <c r="G43" s="84"/>
      <c r="H43" s="93">
        <v>5.8823593976464936</v>
      </c>
      <c r="I43" s="84"/>
      <c r="J43" s="84"/>
      <c r="K43" s="94">
        <v>1.2228824554539086E-2</v>
      </c>
      <c r="L43" s="93"/>
      <c r="M43" s="95"/>
      <c r="N43" s="84"/>
      <c r="O43" s="93">
        <v>4606.7543853819998</v>
      </c>
      <c r="P43" s="84"/>
      <c r="Q43" s="94">
        <v>0.56879844124129686</v>
      </c>
      <c r="R43" s="94">
        <f>O43/'סכום נכסי הקרן'!$C$42</f>
        <v>0.16814266760037949</v>
      </c>
    </row>
    <row r="44" spans="2:18" s="141" customFormat="1">
      <c r="B44" s="88" t="s">
        <v>309</v>
      </c>
      <c r="C44" s="86" t="s">
        <v>310</v>
      </c>
      <c r="D44" s="99" t="s">
        <v>128</v>
      </c>
      <c r="E44" s="86" t="s">
        <v>262</v>
      </c>
      <c r="F44" s="86"/>
      <c r="G44" s="86"/>
      <c r="H44" s="96">
        <v>6.3499999999878174</v>
      </c>
      <c r="I44" s="99" t="s">
        <v>172</v>
      </c>
      <c r="J44" s="100">
        <v>6.25E-2</v>
      </c>
      <c r="K44" s="97">
        <v>1.5199999999955329E-2</v>
      </c>
      <c r="L44" s="96">
        <v>144548.45490000001</v>
      </c>
      <c r="M44" s="98">
        <v>136.28</v>
      </c>
      <c r="N44" s="86"/>
      <c r="O44" s="96">
        <v>196.990633944</v>
      </c>
      <c r="P44" s="97">
        <v>8.5217028414058047E-6</v>
      </c>
      <c r="Q44" s="97">
        <v>2.4322539504608491E-2</v>
      </c>
      <c r="R44" s="97">
        <f>O44/'סכום נכסי הקרן'!$C$42</f>
        <v>7.1899927612241142E-3</v>
      </c>
    </row>
    <row r="45" spans="2:18" s="141" customFormat="1">
      <c r="B45" s="88" t="s">
        <v>311</v>
      </c>
      <c r="C45" s="86" t="s">
        <v>312</v>
      </c>
      <c r="D45" s="99" t="s">
        <v>128</v>
      </c>
      <c r="E45" s="86" t="s">
        <v>262</v>
      </c>
      <c r="F45" s="86"/>
      <c r="G45" s="86"/>
      <c r="H45" s="96">
        <v>4.6800000000034521</v>
      </c>
      <c r="I45" s="99" t="s">
        <v>172</v>
      </c>
      <c r="J45" s="100">
        <v>3.7499999999999999E-2</v>
      </c>
      <c r="K45" s="97">
        <v>1.1099999999997123E-2</v>
      </c>
      <c r="L45" s="96">
        <v>154117.33571799999</v>
      </c>
      <c r="M45" s="98">
        <v>112.79</v>
      </c>
      <c r="N45" s="86"/>
      <c r="O45" s="96">
        <v>173.82894295499997</v>
      </c>
      <c r="P45" s="97">
        <v>9.4975946684122357E-6</v>
      </c>
      <c r="Q45" s="97">
        <v>2.1462753063017388E-2</v>
      </c>
      <c r="R45" s="97">
        <f>O45/'סכום נכסי הקרן'!$C$42</f>
        <v>6.3446104848466425E-3</v>
      </c>
    </row>
    <row r="46" spans="2:18" s="141" customFormat="1">
      <c r="B46" s="88" t="s">
        <v>313</v>
      </c>
      <c r="C46" s="86" t="s">
        <v>314</v>
      </c>
      <c r="D46" s="99" t="s">
        <v>128</v>
      </c>
      <c r="E46" s="86" t="s">
        <v>262</v>
      </c>
      <c r="F46" s="86"/>
      <c r="G46" s="86"/>
      <c r="H46" s="96">
        <v>18.410000000022301</v>
      </c>
      <c r="I46" s="99" t="s">
        <v>172</v>
      </c>
      <c r="J46" s="100">
        <v>3.7499999999999999E-2</v>
      </c>
      <c r="K46" s="97">
        <v>3.1000000000036554E-2</v>
      </c>
      <c r="L46" s="96">
        <v>366028.41399199999</v>
      </c>
      <c r="M46" s="98">
        <v>112.1</v>
      </c>
      <c r="N46" s="86"/>
      <c r="O46" s="96">
        <v>410.31785208500008</v>
      </c>
      <c r="P46" s="97">
        <v>3.4678033672409542E-5</v>
      </c>
      <c r="Q46" s="97">
        <v>5.0662165845004589E-2</v>
      </c>
      <c r="R46" s="97">
        <f>O46/'סכום נכסי הקרן'!$C$42</f>
        <v>1.4976257130736723E-2</v>
      </c>
    </row>
    <row r="47" spans="2:18" s="141" customFormat="1">
      <c r="B47" s="88" t="s">
        <v>315</v>
      </c>
      <c r="C47" s="86" t="s">
        <v>316</v>
      </c>
      <c r="D47" s="99" t="s">
        <v>128</v>
      </c>
      <c r="E47" s="86" t="s">
        <v>262</v>
      </c>
      <c r="F47" s="86"/>
      <c r="G47" s="86"/>
      <c r="H47" s="96">
        <v>0.16000000000761014</v>
      </c>
      <c r="I47" s="99" t="s">
        <v>172</v>
      </c>
      <c r="J47" s="100">
        <v>2.2499999999999999E-2</v>
      </c>
      <c r="K47" s="97">
        <v>2.3999999999556078E-3</v>
      </c>
      <c r="L47" s="96">
        <v>61709.993777999996</v>
      </c>
      <c r="M47" s="98">
        <v>102.21</v>
      </c>
      <c r="N47" s="86"/>
      <c r="O47" s="96">
        <v>63.073786246999994</v>
      </c>
      <c r="P47" s="97">
        <v>4.1433481312524311E-6</v>
      </c>
      <c r="Q47" s="97">
        <v>7.7877543057910227E-3</v>
      </c>
      <c r="R47" s="97">
        <f>O47/'סכום נכסי הקרן'!$C$42</f>
        <v>2.3021402462608804E-3</v>
      </c>
    </row>
    <row r="48" spans="2:18" s="141" customFormat="1">
      <c r="B48" s="88" t="s">
        <v>317</v>
      </c>
      <c r="C48" s="86" t="s">
        <v>318</v>
      </c>
      <c r="D48" s="99" t="s">
        <v>128</v>
      </c>
      <c r="E48" s="86" t="s">
        <v>262</v>
      </c>
      <c r="F48" s="86"/>
      <c r="G48" s="86"/>
      <c r="H48" s="96">
        <v>0.66000000000182557</v>
      </c>
      <c r="I48" s="99" t="s">
        <v>172</v>
      </c>
      <c r="J48" s="100">
        <v>0</v>
      </c>
      <c r="K48" s="97">
        <v>3.1999999999756581E-3</v>
      </c>
      <c r="L48" s="96">
        <v>164670.70577599999</v>
      </c>
      <c r="M48" s="98">
        <v>99.79</v>
      </c>
      <c r="N48" s="86"/>
      <c r="O48" s="96">
        <v>164.324897295</v>
      </c>
      <c r="P48" s="97">
        <v>1.4351951696350363E-4</v>
      </c>
      <c r="Q48" s="97">
        <v>2.0289283434584866E-2</v>
      </c>
      <c r="R48" s="97">
        <f>O48/'סכום נכסי הקרן'!$C$42</f>
        <v>5.9977207971005286E-3</v>
      </c>
    </row>
    <row r="49" spans="2:18" s="141" customFormat="1">
      <c r="B49" s="88" t="s">
        <v>319</v>
      </c>
      <c r="C49" s="86" t="s">
        <v>320</v>
      </c>
      <c r="D49" s="99" t="s">
        <v>128</v>
      </c>
      <c r="E49" s="86" t="s">
        <v>262</v>
      </c>
      <c r="F49" s="86"/>
      <c r="G49" s="86"/>
      <c r="H49" s="96">
        <v>3.5999999999899472</v>
      </c>
      <c r="I49" s="99" t="s">
        <v>172</v>
      </c>
      <c r="J49" s="100">
        <v>1.2500000000000001E-2</v>
      </c>
      <c r="K49" s="97">
        <v>8.700000000001885E-3</v>
      </c>
      <c r="L49" s="96">
        <v>156396.52339399999</v>
      </c>
      <c r="M49" s="98">
        <v>101.77</v>
      </c>
      <c r="N49" s="86"/>
      <c r="O49" s="96">
        <v>159.164747431</v>
      </c>
      <c r="P49" s="97">
        <v>1.3461313174661702E-5</v>
      </c>
      <c r="Q49" s="97">
        <v>1.9652156956010667E-2</v>
      </c>
      <c r="R49" s="97">
        <f>O49/'סכום נכסי הקרן'!$C$42</f>
        <v>5.809379659117599E-3</v>
      </c>
    </row>
    <row r="50" spans="2:18" s="141" customFormat="1">
      <c r="B50" s="88" t="s">
        <v>321</v>
      </c>
      <c r="C50" s="86" t="s">
        <v>322</v>
      </c>
      <c r="D50" s="99" t="s">
        <v>128</v>
      </c>
      <c r="E50" s="86" t="s">
        <v>262</v>
      </c>
      <c r="F50" s="86"/>
      <c r="G50" s="86"/>
      <c r="H50" s="96">
        <v>4.5200000000352833</v>
      </c>
      <c r="I50" s="99" t="s">
        <v>172</v>
      </c>
      <c r="J50" s="100">
        <v>1.4999999999999999E-2</v>
      </c>
      <c r="K50" s="97">
        <v>1.0800000000054282E-2</v>
      </c>
      <c r="L50" s="96">
        <v>28787.739933000001</v>
      </c>
      <c r="M50" s="98">
        <v>102.39</v>
      </c>
      <c r="N50" s="86"/>
      <c r="O50" s="96">
        <v>29.475766997999997</v>
      </c>
      <c r="P50" s="97">
        <v>4.0284484712034281E-6</v>
      </c>
      <c r="Q50" s="97">
        <v>3.6393888018112371E-3</v>
      </c>
      <c r="R50" s="97">
        <f>O50/'סכום נכסי הקרן'!$C$42</f>
        <v>1.0758407499079155E-3</v>
      </c>
    </row>
    <row r="51" spans="2:18" s="141" customFormat="1">
      <c r="B51" s="88" t="s">
        <v>323</v>
      </c>
      <c r="C51" s="86" t="s">
        <v>324</v>
      </c>
      <c r="D51" s="99" t="s">
        <v>128</v>
      </c>
      <c r="E51" s="86" t="s">
        <v>262</v>
      </c>
      <c r="F51" s="86"/>
      <c r="G51" s="86"/>
      <c r="H51" s="96">
        <v>1.8299999999981593</v>
      </c>
      <c r="I51" s="99" t="s">
        <v>172</v>
      </c>
      <c r="J51" s="100">
        <v>5.0000000000000001E-3</v>
      </c>
      <c r="K51" s="97">
        <v>4.8000000000062203E-3</v>
      </c>
      <c r="L51" s="96">
        <v>385294.03260899999</v>
      </c>
      <c r="M51" s="98">
        <v>100.12</v>
      </c>
      <c r="N51" s="86"/>
      <c r="O51" s="96">
        <v>385.75639283700002</v>
      </c>
      <c r="P51" s="97">
        <v>2.7618560950262378E-5</v>
      </c>
      <c r="Q51" s="97">
        <v>4.7629549263750584E-2</v>
      </c>
      <c r="R51" s="97">
        <f>O51/'סכום נכסי הקרן'!$C$42</f>
        <v>1.4079784488040299E-2</v>
      </c>
    </row>
    <row r="52" spans="2:18" s="141" customFormat="1">
      <c r="B52" s="88" t="s">
        <v>325</v>
      </c>
      <c r="C52" s="86" t="s">
        <v>326</v>
      </c>
      <c r="D52" s="99" t="s">
        <v>128</v>
      </c>
      <c r="E52" s="86" t="s">
        <v>262</v>
      </c>
      <c r="F52" s="86"/>
      <c r="G52" s="86"/>
      <c r="H52" s="96">
        <v>2.7000000000020199</v>
      </c>
      <c r="I52" s="99" t="s">
        <v>172</v>
      </c>
      <c r="J52" s="100">
        <v>5.5E-2</v>
      </c>
      <c r="K52" s="97">
        <v>6.8000000000030302E-3</v>
      </c>
      <c r="L52" s="96">
        <v>346213.533926</v>
      </c>
      <c r="M52" s="98">
        <v>114.42</v>
      </c>
      <c r="N52" s="86"/>
      <c r="O52" s="96">
        <v>396.13752931599993</v>
      </c>
      <c r="P52" s="97">
        <v>1.9279816944975694E-5</v>
      </c>
      <c r="Q52" s="97">
        <v>4.8911313767259851E-2</v>
      </c>
      <c r="R52" s="97">
        <f>O52/'סכום נכסי הקרן'!$C$42</f>
        <v>1.4458687254343938E-2</v>
      </c>
    </row>
    <row r="53" spans="2:18" s="141" customFormat="1">
      <c r="B53" s="88" t="s">
        <v>327</v>
      </c>
      <c r="C53" s="86" t="s">
        <v>328</v>
      </c>
      <c r="D53" s="99" t="s">
        <v>128</v>
      </c>
      <c r="E53" s="86" t="s">
        <v>262</v>
      </c>
      <c r="F53" s="86"/>
      <c r="G53" s="86"/>
      <c r="H53" s="96">
        <v>15.100000000015068</v>
      </c>
      <c r="I53" s="99" t="s">
        <v>172</v>
      </c>
      <c r="J53" s="100">
        <v>5.5E-2</v>
      </c>
      <c r="K53" s="97">
        <v>2.7700000000016014E-2</v>
      </c>
      <c r="L53" s="96">
        <v>289715.88513499999</v>
      </c>
      <c r="M53" s="98">
        <v>146.6</v>
      </c>
      <c r="N53" s="86"/>
      <c r="O53" s="96">
        <v>424.72348641600001</v>
      </c>
      <c r="P53" s="97">
        <v>1.5845647090735723E-5</v>
      </c>
      <c r="Q53" s="97">
        <v>5.2440837262470535E-2</v>
      </c>
      <c r="R53" s="97">
        <f>O53/'סכום נכסי הקרן'!$C$42</f>
        <v>1.5502050689988762E-2</v>
      </c>
    </row>
    <row r="54" spans="2:18" s="141" customFormat="1">
      <c r="B54" s="88" t="s">
        <v>329</v>
      </c>
      <c r="C54" s="86" t="s">
        <v>330</v>
      </c>
      <c r="D54" s="99" t="s">
        <v>128</v>
      </c>
      <c r="E54" s="86" t="s">
        <v>262</v>
      </c>
      <c r="F54" s="86"/>
      <c r="G54" s="86"/>
      <c r="H54" s="96">
        <v>3.7800000000177598</v>
      </c>
      <c r="I54" s="99" t="s">
        <v>172</v>
      </c>
      <c r="J54" s="100">
        <v>4.2500000000000003E-2</v>
      </c>
      <c r="K54" s="97">
        <v>9.400000000074479E-3</v>
      </c>
      <c r="L54" s="96">
        <v>92713.664759000007</v>
      </c>
      <c r="M54" s="98">
        <v>112.96</v>
      </c>
      <c r="N54" s="86"/>
      <c r="O54" s="96">
        <v>104.729355713</v>
      </c>
      <c r="P54" s="97">
        <v>5.1749000331831326E-6</v>
      </c>
      <c r="Q54" s="97">
        <v>1.2930989868004452E-2</v>
      </c>
      <c r="R54" s="97">
        <f>O54/'סכום נכסי הקרן'!$C$42</f>
        <v>3.8225335610534523E-3</v>
      </c>
    </row>
    <row r="55" spans="2:18" s="141" customFormat="1">
      <c r="B55" s="88" t="s">
        <v>331</v>
      </c>
      <c r="C55" s="86" t="s">
        <v>332</v>
      </c>
      <c r="D55" s="99" t="s">
        <v>128</v>
      </c>
      <c r="E55" s="86" t="s">
        <v>262</v>
      </c>
      <c r="F55" s="86"/>
      <c r="G55" s="86"/>
      <c r="H55" s="96">
        <v>7.4799999999926454</v>
      </c>
      <c r="I55" s="99" t="s">
        <v>172</v>
      </c>
      <c r="J55" s="100">
        <v>0.02</v>
      </c>
      <c r="K55" s="97">
        <v>1.6199999999987908E-2</v>
      </c>
      <c r="L55" s="96">
        <v>386171.71870899998</v>
      </c>
      <c r="M55" s="98">
        <v>102.81</v>
      </c>
      <c r="N55" s="86"/>
      <c r="O55" s="96">
        <v>397.02314400400002</v>
      </c>
      <c r="P55" s="97">
        <v>2.7072657294113341E-5</v>
      </c>
      <c r="Q55" s="97">
        <v>4.9020661089025752E-2</v>
      </c>
      <c r="R55" s="97">
        <f>O55/'סכום נכסי הקרן'!$C$42</f>
        <v>1.4491011446964002E-2</v>
      </c>
    </row>
    <row r="56" spans="2:18" s="141" customFormat="1">
      <c r="B56" s="88" t="s">
        <v>333</v>
      </c>
      <c r="C56" s="86" t="s">
        <v>334</v>
      </c>
      <c r="D56" s="99" t="s">
        <v>128</v>
      </c>
      <c r="E56" s="86" t="s">
        <v>262</v>
      </c>
      <c r="F56" s="86"/>
      <c r="G56" s="86"/>
      <c r="H56" s="96">
        <v>2.0500000000011847</v>
      </c>
      <c r="I56" s="99" t="s">
        <v>172</v>
      </c>
      <c r="J56" s="100">
        <v>0.01</v>
      </c>
      <c r="K56" s="97">
        <v>5.1000000000125242E-3</v>
      </c>
      <c r="L56" s="96">
        <v>289814.95402300003</v>
      </c>
      <c r="M56" s="98">
        <v>101.93</v>
      </c>
      <c r="N56" s="86"/>
      <c r="O56" s="96">
        <v>295.40839551300002</v>
      </c>
      <c r="P56" s="97">
        <v>1.9899948798590571E-5</v>
      </c>
      <c r="Q56" s="97">
        <v>3.6474233449598978E-2</v>
      </c>
      <c r="R56" s="97">
        <f>O56/'סכום נכסי הקרן'!$C$42</f>
        <v>1.0782158434736046E-2</v>
      </c>
    </row>
    <row r="57" spans="2:18" s="141" customFormat="1">
      <c r="B57" s="88" t="s">
        <v>335</v>
      </c>
      <c r="C57" s="86" t="s">
        <v>336</v>
      </c>
      <c r="D57" s="99" t="s">
        <v>128</v>
      </c>
      <c r="E57" s="86" t="s">
        <v>262</v>
      </c>
      <c r="F57" s="86"/>
      <c r="G57" s="86"/>
      <c r="H57" s="96">
        <v>0.40999999999849152</v>
      </c>
      <c r="I57" s="99" t="s">
        <v>172</v>
      </c>
      <c r="J57" s="100">
        <v>0</v>
      </c>
      <c r="K57" s="97">
        <v>2.9000000000150863E-3</v>
      </c>
      <c r="L57" s="96">
        <v>265474.3</v>
      </c>
      <c r="M57" s="98">
        <v>99.88</v>
      </c>
      <c r="N57" s="86"/>
      <c r="O57" s="96">
        <v>265.15573083999999</v>
      </c>
      <c r="P57" s="97">
        <v>1.2145890151177212E-4</v>
      </c>
      <c r="Q57" s="97">
        <v>3.2738920674079436E-2</v>
      </c>
      <c r="R57" s="97">
        <f>O57/'סכום נכסי הקרן'!$C$42</f>
        <v>9.6779615719123756E-3</v>
      </c>
    </row>
    <row r="58" spans="2:18" s="141" customFormat="1">
      <c r="B58" s="88" t="s">
        <v>337</v>
      </c>
      <c r="C58" s="86" t="s">
        <v>338</v>
      </c>
      <c r="D58" s="99" t="s">
        <v>128</v>
      </c>
      <c r="E58" s="86" t="s">
        <v>262</v>
      </c>
      <c r="F58" s="86"/>
      <c r="G58" s="86"/>
      <c r="H58" s="96">
        <v>6.0799999999940191</v>
      </c>
      <c r="I58" s="99" t="s">
        <v>172</v>
      </c>
      <c r="J58" s="100">
        <v>1.7500000000000002E-2</v>
      </c>
      <c r="K58" s="97">
        <v>1.3999999999992708E-2</v>
      </c>
      <c r="L58" s="96">
        <v>265833.69329700002</v>
      </c>
      <c r="M58" s="98">
        <v>103.15</v>
      </c>
      <c r="N58" s="86"/>
      <c r="O58" s="96">
        <v>274.20746228299998</v>
      </c>
      <c r="P58" s="97">
        <v>1.4459061582084264E-5</v>
      </c>
      <c r="Q58" s="97">
        <v>3.3856542822907391E-2</v>
      </c>
      <c r="R58" s="97">
        <f>O58/'סכום נכסי הקרן'!$C$42</f>
        <v>1.0008342170465178E-2</v>
      </c>
    </row>
    <row r="59" spans="2:18" s="141" customFormat="1">
      <c r="B59" s="88" t="s">
        <v>339</v>
      </c>
      <c r="C59" s="86" t="s">
        <v>340</v>
      </c>
      <c r="D59" s="99" t="s">
        <v>128</v>
      </c>
      <c r="E59" s="86" t="s">
        <v>262</v>
      </c>
      <c r="F59" s="86"/>
      <c r="G59" s="86"/>
      <c r="H59" s="96">
        <v>8.5899999999900771</v>
      </c>
      <c r="I59" s="99" t="s">
        <v>172</v>
      </c>
      <c r="J59" s="100">
        <v>2.2499999999999999E-2</v>
      </c>
      <c r="K59" s="97">
        <v>1.8299999999986386E-2</v>
      </c>
      <c r="L59" s="96">
        <v>245319.491144</v>
      </c>
      <c r="M59" s="98">
        <v>104.76</v>
      </c>
      <c r="N59" s="86"/>
      <c r="O59" s="96">
        <v>256.99669354499997</v>
      </c>
      <c r="P59" s="97">
        <v>2.6485432511616011E-5</v>
      </c>
      <c r="Q59" s="97">
        <v>3.1731519951750546E-2</v>
      </c>
      <c r="R59" s="97">
        <f>O59/'סכום נכסי הקרן'!$C$42</f>
        <v>9.3801635603262806E-3</v>
      </c>
    </row>
    <row r="60" spans="2:18" s="141" customFormat="1">
      <c r="B60" s="88" t="s">
        <v>341</v>
      </c>
      <c r="C60" s="86" t="s">
        <v>342</v>
      </c>
      <c r="D60" s="99" t="s">
        <v>128</v>
      </c>
      <c r="E60" s="86" t="s">
        <v>262</v>
      </c>
      <c r="F60" s="86"/>
      <c r="G60" s="86"/>
      <c r="H60" s="96">
        <v>0.84000000000098451</v>
      </c>
      <c r="I60" s="99" t="s">
        <v>172</v>
      </c>
      <c r="J60" s="100">
        <v>0.05</v>
      </c>
      <c r="K60" s="97">
        <v>2.8999999999934369E-3</v>
      </c>
      <c r="L60" s="96">
        <v>581803.88805900002</v>
      </c>
      <c r="M60" s="98">
        <v>104.75</v>
      </c>
      <c r="N60" s="86"/>
      <c r="O60" s="96">
        <v>609.43956795999998</v>
      </c>
      <c r="P60" s="97">
        <v>3.1433278102637777E-5</v>
      </c>
      <c r="Q60" s="97">
        <v>7.5247831181621108E-2</v>
      </c>
      <c r="R60" s="97">
        <f>O60/'סכום נכסי הקרן'!$C$42</f>
        <v>2.2244032593354755E-2</v>
      </c>
    </row>
    <row r="61" spans="2:18" s="141" customFormat="1">
      <c r="B61" s="89"/>
      <c r="C61" s="86"/>
      <c r="D61" s="86"/>
      <c r="E61" s="86"/>
      <c r="F61" s="86"/>
      <c r="G61" s="86"/>
      <c r="H61" s="86"/>
      <c r="I61" s="86"/>
      <c r="J61" s="86"/>
      <c r="K61" s="97"/>
      <c r="L61" s="96"/>
      <c r="M61" s="98"/>
      <c r="N61" s="86"/>
      <c r="O61" s="86"/>
      <c r="P61" s="86"/>
      <c r="Q61" s="97"/>
      <c r="R61" s="86"/>
    </row>
    <row r="62" spans="2:18" s="141" customFormat="1">
      <c r="B62" s="87" t="s">
        <v>25</v>
      </c>
      <c r="C62" s="84"/>
      <c r="D62" s="84"/>
      <c r="E62" s="84"/>
      <c r="F62" s="84"/>
      <c r="G62" s="84"/>
      <c r="H62" s="93">
        <v>1.1699999999632407</v>
      </c>
      <c r="I62" s="84"/>
      <c r="J62" s="84"/>
      <c r="K62" s="94">
        <v>2.8999999995273796E-3</v>
      </c>
      <c r="L62" s="93"/>
      <c r="M62" s="95"/>
      <c r="N62" s="84"/>
      <c r="O62" s="93">
        <v>3.8085558420000001</v>
      </c>
      <c r="P62" s="84"/>
      <c r="Q62" s="94">
        <v>4.7024443785934587E-4</v>
      </c>
      <c r="R62" s="94">
        <f>O62/'סכום נכסי הקרן'!$C$42</f>
        <v>1.390090908712052E-4</v>
      </c>
    </row>
    <row r="63" spans="2:18" s="141" customFormat="1">
      <c r="B63" s="88" t="s">
        <v>343</v>
      </c>
      <c r="C63" s="86" t="s">
        <v>344</v>
      </c>
      <c r="D63" s="99" t="s">
        <v>128</v>
      </c>
      <c r="E63" s="86" t="s">
        <v>262</v>
      </c>
      <c r="F63" s="86"/>
      <c r="G63" s="86"/>
      <c r="H63" s="96">
        <v>1.1699999999632407</v>
      </c>
      <c r="I63" s="99" t="s">
        <v>172</v>
      </c>
      <c r="J63" s="100">
        <v>2.8999999999999998E-3</v>
      </c>
      <c r="K63" s="97">
        <v>2.8999999995273796E-3</v>
      </c>
      <c r="L63" s="96">
        <v>3807.7942779999998</v>
      </c>
      <c r="M63" s="98">
        <v>100.02</v>
      </c>
      <c r="N63" s="86"/>
      <c r="O63" s="96">
        <v>3.8085558420000001</v>
      </c>
      <c r="P63" s="97">
        <v>2.0667828814706422E-7</v>
      </c>
      <c r="Q63" s="97">
        <v>4.7024443785934587E-4</v>
      </c>
      <c r="R63" s="97">
        <f>O63/'סכום נכסי הקרן'!$C$42</f>
        <v>1.390090908712052E-4</v>
      </c>
    </row>
    <row r="64" spans="2:18" s="141" customFormat="1">
      <c r="B64" s="144"/>
    </row>
    <row r="65" spans="2:4" s="141" customFormat="1">
      <c r="B65" s="144"/>
    </row>
    <row r="66" spans="2:4" s="141" customFormat="1">
      <c r="B66" s="144"/>
    </row>
    <row r="67" spans="2:4" s="141" customFormat="1">
      <c r="B67" s="145" t="s">
        <v>119</v>
      </c>
      <c r="C67" s="140"/>
      <c r="D67" s="140"/>
    </row>
    <row r="68" spans="2:4" s="141" customFormat="1">
      <c r="B68" s="145" t="s">
        <v>239</v>
      </c>
      <c r="C68" s="140"/>
      <c r="D68" s="140"/>
    </row>
    <row r="69" spans="2:4">
      <c r="B69" s="158" t="s">
        <v>247</v>
      </c>
      <c r="C69" s="158"/>
      <c r="D69" s="158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69:D69"/>
  </mergeCells>
  <phoneticPr fontId="3" type="noConversion"/>
  <dataValidations count="1">
    <dataValidation allowBlank="1" showInputMessage="1" showErrorMessage="1" sqref="N10:Q10 N9 N1:N7 N32:N1048576 C5:C29 O1:Q9 O11:Q1048576 B70:B1048576 J1:M1048576 E1:I30 B67:B69 D1:D29 R1:AF1048576 AJ1:XFD1048576 AG1:AI27 AG31:AI1048576 C67:D68 A1:A1048576 B1:B66 E32:I1048576 C32:D66 C7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187</v>
      </c>
      <c r="C1" s="80" t="s" vm="1">
        <v>257</v>
      </c>
    </row>
    <row r="2" spans="2:67">
      <c r="B2" s="58" t="s">
        <v>186</v>
      </c>
      <c r="C2" s="80" t="s">
        <v>258</v>
      </c>
    </row>
    <row r="3" spans="2:67">
      <c r="B3" s="58" t="s">
        <v>188</v>
      </c>
      <c r="C3" s="80" t="s">
        <v>259</v>
      </c>
    </row>
    <row r="4" spans="2:67">
      <c r="B4" s="58" t="s">
        <v>189</v>
      </c>
      <c r="C4" s="80">
        <v>9455</v>
      </c>
    </row>
    <row r="6" spans="2:67" ht="26.25" customHeight="1">
      <c r="B6" s="155" t="s">
        <v>217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60"/>
      <c r="BO6" s="3"/>
    </row>
    <row r="7" spans="2:67" ht="26.25" customHeight="1">
      <c r="B7" s="155" t="s">
        <v>93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60"/>
      <c r="AZ7" s="45"/>
      <c r="BJ7" s="3"/>
      <c r="BO7" s="3"/>
    </row>
    <row r="8" spans="2:67" s="3" customFormat="1" ht="78.75">
      <c r="B8" s="39" t="s">
        <v>122</v>
      </c>
      <c r="C8" s="14" t="s">
        <v>47</v>
      </c>
      <c r="D8" s="14" t="s">
        <v>127</v>
      </c>
      <c r="E8" s="14" t="s">
        <v>233</v>
      </c>
      <c r="F8" s="14" t="s">
        <v>124</v>
      </c>
      <c r="G8" s="14" t="s">
        <v>67</v>
      </c>
      <c r="H8" s="14" t="s">
        <v>15</v>
      </c>
      <c r="I8" s="14" t="s">
        <v>68</v>
      </c>
      <c r="J8" s="14" t="s">
        <v>108</v>
      </c>
      <c r="K8" s="14" t="s">
        <v>18</v>
      </c>
      <c r="L8" s="14" t="s">
        <v>107</v>
      </c>
      <c r="M8" s="14" t="s">
        <v>17</v>
      </c>
      <c r="N8" s="14" t="s">
        <v>19</v>
      </c>
      <c r="O8" s="14" t="s">
        <v>241</v>
      </c>
      <c r="P8" s="14" t="s">
        <v>240</v>
      </c>
      <c r="Q8" s="14" t="s">
        <v>64</v>
      </c>
      <c r="R8" s="14" t="s">
        <v>61</v>
      </c>
      <c r="S8" s="14" t="s">
        <v>190</v>
      </c>
      <c r="T8" s="40" t="s">
        <v>192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248</v>
      </c>
      <c r="P9" s="17"/>
      <c r="Q9" s="17" t="s">
        <v>244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0" t="s">
        <v>121</v>
      </c>
      <c r="S10" s="47" t="s">
        <v>193</v>
      </c>
      <c r="T10" s="75" t="s">
        <v>234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256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247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0" zoomScaleNormal="80" workbookViewId="0">
      <selection activeCell="C151" sqref="C151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6.2851562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7109375" style="1" bestFit="1" customWidth="1"/>
    <col min="12" max="12" width="9.28515625" style="1" bestFit="1" customWidth="1"/>
    <col min="13" max="13" width="7.42578125" style="1" bestFit="1" customWidth="1"/>
    <col min="14" max="14" width="10" style="1" bestFit="1" customWidth="1"/>
    <col min="15" max="15" width="12.28515625" style="1" bestFit="1" customWidth="1"/>
    <col min="16" max="16" width="17.28515625" style="1" customWidth="1"/>
    <col min="17" max="17" width="8.85546875" style="1" bestFit="1" customWidth="1"/>
    <col min="18" max="18" width="9.85546875" style="1" bestFit="1" customWidth="1"/>
    <col min="19" max="19" width="11.42578125" style="1" bestFit="1" customWidth="1"/>
    <col min="20" max="20" width="13" style="1" bestFit="1" customWidth="1"/>
    <col min="21" max="21" width="10.7109375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187</v>
      </c>
      <c r="C1" s="80" t="s" vm="1">
        <v>257</v>
      </c>
    </row>
    <row r="2" spans="2:66">
      <c r="B2" s="58" t="s">
        <v>186</v>
      </c>
      <c r="C2" s="80" t="s">
        <v>258</v>
      </c>
    </row>
    <row r="3" spans="2:66">
      <c r="B3" s="58" t="s">
        <v>188</v>
      </c>
      <c r="C3" s="80" t="s">
        <v>259</v>
      </c>
    </row>
    <row r="4" spans="2:66">
      <c r="B4" s="58" t="s">
        <v>189</v>
      </c>
      <c r="C4" s="80">
        <v>9455</v>
      </c>
    </row>
    <row r="6" spans="2:66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3"/>
    </row>
    <row r="7" spans="2:66" ht="26.25" customHeight="1">
      <c r="B7" s="161" t="s">
        <v>94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3"/>
      <c r="BN7" s="3"/>
    </row>
    <row r="8" spans="2:66" s="3" customFormat="1" ht="78.75">
      <c r="B8" s="23" t="s">
        <v>122</v>
      </c>
      <c r="C8" s="31" t="s">
        <v>47</v>
      </c>
      <c r="D8" s="31" t="s">
        <v>127</v>
      </c>
      <c r="E8" s="31" t="s">
        <v>233</v>
      </c>
      <c r="F8" s="31" t="s">
        <v>124</v>
      </c>
      <c r="G8" s="31" t="s">
        <v>67</v>
      </c>
      <c r="H8" s="31" t="s">
        <v>15</v>
      </c>
      <c r="I8" s="31" t="s">
        <v>68</v>
      </c>
      <c r="J8" s="31" t="s">
        <v>108</v>
      </c>
      <c r="K8" s="31" t="s">
        <v>18</v>
      </c>
      <c r="L8" s="31" t="s">
        <v>107</v>
      </c>
      <c r="M8" s="31" t="s">
        <v>17</v>
      </c>
      <c r="N8" s="31" t="s">
        <v>19</v>
      </c>
      <c r="O8" s="14" t="s">
        <v>241</v>
      </c>
      <c r="P8" s="31" t="s">
        <v>240</v>
      </c>
      <c r="Q8" s="31" t="s">
        <v>255</v>
      </c>
      <c r="R8" s="31" t="s">
        <v>64</v>
      </c>
      <c r="S8" s="14" t="s">
        <v>61</v>
      </c>
      <c r="T8" s="31" t="s">
        <v>190</v>
      </c>
      <c r="U8" s="15" t="s">
        <v>192</v>
      </c>
      <c r="V8" s="1"/>
      <c r="W8" s="1"/>
      <c r="BJ8" s="1"/>
      <c r="BK8" s="1"/>
    </row>
    <row r="9" spans="2:6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248</v>
      </c>
      <c r="P9" s="33"/>
      <c r="Q9" s="17" t="s">
        <v>244</v>
      </c>
      <c r="R9" s="33" t="s">
        <v>244</v>
      </c>
      <c r="S9" s="17" t="s">
        <v>20</v>
      </c>
      <c r="T9" s="33" t="s">
        <v>244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120</v>
      </c>
      <c r="R10" s="20" t="s">
        <v>121</v>
      </c>
      <c r="S10" s="20" t="s">
        <v>193</v>
      </c>
      <c r="T10" s="21" t="s">
        <v>234</v>
      </c>
      <c r="U10" s="21" t="s">
        <v>250</v>
      </c>
      <c r="V10" s="5"/>
      <c r="BI10" s="1"/>
      <c r="BJ10" s="3"/>
      <c r="BK10" s="1"/>
    </row>
    <row r="11" spans="2:66" s="139" customFormat="1" ht="18" customHeight="1">
      <c r="B11" s="81" t="s">
        <v>36</v>
      </c>
      <c r="C11" s="82"/>
      <c r="D11" s="82"/>
      <c r="E11" s="82"/>
      <c r="F11" s="82"/>
      <c r="G11" s="82"/>
      <c r="H11" s="82"/>
      <c r="I11" s="82"/>
      <c r="J11" s="82"/>
      <c r="K11" s="90">
        <v>4.2566475135567563</v>
      </c>
      <c r="L11" s="82"/>
      <c r="M11" s="82"/>
      <c r="N11" s="105">
        <v>1.2548317334893732E-2</v>
      </c>
      <c r="O11" s="90"/>
      <c r="P11" s="92"/>
      <c r="Q11" s="90">
        <v>17.810933956</v>
      </c>
      <c r="R11" s="90">
        <v>8521.5905601569939</v>
      </c>
      <c r="S11" s="82"/>
      <c r="T11" s="91">
        <v>1</v>
      </c>
      <c r="U11" s="91">
        <f>R11/'סכום נכסי הקרן'!$C$42</f>
        <v>0.31103090139332346</v>
      </c>
      <c r="V11" s="142"/>
      <c r="BI11" s="141"/>
      <c r="BJ11" s="143"/>
      <c r="BK11" s="141"/>
      <c r="BN11" s="141"/>
    </row>
    <row r="12" spans="2:66" s="141" customFormat="1">
      <c r="B12" s="83" t="s">
        <v>238</v>
      </c>
      <c r="C12" s="84"/>
      <c r="D12" s="84"/>
      <c r="E12" s="84"/>
      <c r="F12" s="84"/>
      <c r="G12" s="84"/>
      <c r="H12" s="84"/>
      <c r="I12" s="84"/>
      <c r="J12" s="84"/>
      <c r="K12" s="93">
        <v>4.2566475135567572</v>
      </c>
      <c r="L12" s="84"/>
      <c r="M12" s="84"/>
      <c r="N12" s="106">
        <v>1.2548317334893738E-2</v>
      </c>
      <c r="O12" s="93"/>
      <c r="P12" s="95"/>
      <c r="Q12" s="93">
        <v>17.810933956</v>
      </c>
      <c r="R12" s="93">
        <v>8521.5905601569939</v>
      </c>
      <c r="S12" s="84"/>
      <c r="T12" s="94">
        <v>1</v>
      </c>
      <c r="U12" s="94">
        <f>R12/'סכום נכסי הקרן'!$C$42</f>
        <v>0.31103090139332346</v>
      </c>
      <c r="BJ12" s="143"/>
    </row>
    <row r="13" spans="2:66" s="141" customFormat="1" ht="20.25">
      <c r="B13" s="104" t="s">
        <v>35</v>
      </c>
      <c r="C13" s="84"/>
      <c r="D13" s="84"/>
      <c r="E13" s="84"/>
      <c r="F13" s="84"/>
      <c r="G13" s="84"/>
      <c r="H13" s="84"/>
      <c r="I13" s="84"/>
      <c r="J13" s="84"/>
      <c r="K13" s="93">
        <v>4.3121132911594637</v>
      </c>
      <c r="L13" s="84"/>
      <c r="M13" s="84"/>
      <c r="N13" s="106">
        <v>7.4051823648911899E-3</v>
      </c>
      <c r="O13" s="93"/>
      <c r="P13" s="95"/>
      <c r="Q13" s="93">
        <v>15.926796708999998</v>
      </c>
      <c r="R13" s="93">
        <v>6461.0738345669988</v>
      </c>
      <c r="S13" s="84"/>
      <c r="T13" s="94">
        <v>0.75820045435836636</v>
      </c>
      <c r="U13" s="94">
        <f>R13/'סכום נכסי הקרן'!$C$42</f>
        <v>0.23582377075591007</v>
      </c>
      <c r="BJ13" s="139"/>
    </row>
    <row r="14" spans="2:66" s="141" customFormat="1">
      <c r="B14" s="89" t="s">
        <v>345</v>
      </c>
      <c r="C14" s="86" t="s">
        <v>346</v>
      </c>
      <c r="D14" s="99" t="s">
        <v>128</v>
      </c>
      <c r="E14" s="99" t="s">
        <v>347</v>
      </c>
      <c r="F14" s="86" t="s">
        <v>348</v>
      </c>
      <c r="G14" s="99" t="s">
        <v>349</v>
      </c>
      <c r="H14" s="86" t="s">
        <v>350</v>
      </c>
      <c r="I14" s="86" t="s">
        <v>351</v>
      </c>
      <c r="J14" s="86"/>
      <c r="K14" s="96">
        <v>3.5500000000178225</v>
      </c>
      <c r="L14" s="99" t="s">
        <v>172</v>
      </c>
      <c r="M14" s="100">
        <v>6.1999999999999998E-3</v>
      </c>
      <c r="N14" s="100">
        <v>-7.0000000003564477E-4</v>
      </c>
      <c r="O14" s="96">
        <v>108256.30022999999</v>
      </c>
      <c r="P14" s="98">
        <v>103.66</v>
      </c>
      <c r="Q14" s="86"/>
      <c r="R14" s="96">
        <v>112.21847518</v>
      </c>
      <c r="S14" s="97">
        <v>2.2965969962471651E-5</v>
      </c>
      <c r="T14" s="97">
        <v>1.3168724123484828E-2</v>
      </c>
      <c r="U14" s="97">
        <f>R14/'סכום נכסי הקרן'!$C$42</f>
        <v>4.0958801343274889E-3</v>
      </c>
    </row>
    <row r="15" spans="2:66" s="141" customFormat="1">
      <c r="B15" s="89" t="s">
        <v>352</v>
      </c>
      <c r="C15" s="86" t="s">
        <v>353</v>
      </c>
      <c r="D15" s="99" t="s">
        <v>128</v>
      </c>
      <c r="E15" s="99" t="s">
        <v>347</v>
      </c>
      <c r="F15" s="86" t="s">
        <v>354</v>
      </c>
      <c r="G15" s="99" t="s">
        <v>355</v>
      </c>
      <c r="H15" s="86" t="s">
        <v>350</v>
      </c>
      <c r="I15" s="86" t="s">
        <v>168</v>
      </c>
      <c r="J15" s="86"/>
      <c r="K15" s="96">
        <v>1.2400000000027112</v>
      </c>
      <c r="L15" s="99" t="s">
        <v>172</v>
      </c>
      <c r="M15" s="100">
        <v>5.8999999999999999E-3</v>
      </c>
      <c r="N15" s="100">
        <v>-9.8999999999706302E-3</v>
      </c>
      <c r="O15" s="96">
        <v>129765.697375</v>
      </c>
      <c r="P15" s="98">
        <v>102.33</v>
      </c>
      <c r="Q15" s="86"/>
      <c r="R15" s="96">
        <v>132.78923636099998</v>
      </c>
      <c r="S15" s="97">
        <v>2.430910953530539E-5</v>
      </c>
      <c r="T15" s="97">
        <v>1.5582682061945205E-2</v>
      </c>
      <c r="U15" s="97">
        <f>R15/'סכום נכסי הקרן'!$C$42</f>
        <v>4.8466956478523887E-3</v>
      </c>
    </row>
    <row r="16" spans="2:66" s="141" customFormat="1">
      <c r="B16" s="89" t="s">
        <v>356</v>
      </c>
      <c r="C16" s="86" t="s">
        <v>357</v>
      </c>
      <c r="D16" s="99" t="s">
        <v>128</v>
      </c>
      <c r="E16" s="99" t="s">
        <v>347</v>
      </c>
      <c r="F16" s="86" t="s">
        <v>354</v>
      </c>
      <c r="G16" s="99" t="s">
        <v>355</v>
      </c>
      <c r="H16" s="86" t="s">
        <v>350</v>
      </c>
      <c r="I16" s="86" t="s">
        <v>168</v>
      </c>
      <c r="J16" s="86"/>
      <c r="K16" s="96">
        <v>6.0799999999520056</v>
      </c>
      <c r="L16" s="99" t="s">
        <v>172</v>
      </c>
      <c r="M16" s="100">
        <v>8.3000000000000001E-3</v>
      </c>
      <c r="N16" s="100">
        <v>4.2999999999200093E-3</v>
      </c>
      <c r="O16" s="96">
        <v>43647.641518000004</v>
      </c>
      <c r="P16" s="98">
        <v>103.11</v>
      </c>
      <c r="Q16" s="86"/>
      <c r="R16" s="96">
        <v>45.005082852000001</v>
      </c>
      <c r="S16" s="97">
        <v>3.3941415054783551E-5</v>
      </c>
      <c r="T16" s="97">
        <v>5.2813007776298122E-3</v>
      </c>
      <c r="U16" s="97">
        <f>R16/'סכום נכסי הקרן'!$C$42</f>
        <v>1.6426477413954605E-3</v>
      </c>
    </row>
    <row r="17" spans="2:61" s="141" customFormat="1" ht="20.25">
      <c r="B17" s="89" t="s">
        <v>358</v>
      </c>
      <c r="C17" s="86" t="s">
        <v>359</v>
      </c>
      <c r="D17" s="99" t="s">
        <v>128</v>
      </c>
      <c r="E17" s="99" t="s">
        <v>347</v>
      </c>
      <c r="F17" s="86" t="s">
        <v>360</v>
      </c>
      <c r="G17" s="99" t="s">
        <v>355</v>
      </c>
      <c r="H17" s="86" t="s">
        <v>350</v>
      </c>
      <c r="I17" s="86" t="s">
        <v>168</v>
      </c>
      <c r="J17" s="86"/>
      <c r="K17" s="96">
        <v>2.2300000000035785</v>
      </c>
      <c r="L17" s="99" t="s">
        <v>172</v>
      </c>
      <c r="M17" s="100">
        <v>0.04</v>
      </c>
      <c r="N17" s="100">
        <v>-4.7000000000039762E-3</v>
      </c>
      <c r="O17" s="96">
        <v>65666.036473</v>
      </c>
      <c r="P17" s="98">
        <v>114.9</v>
      </c>
      <c r="Q17" s="86"/>
      <c r="R17" s="96">
        <v>75.450275051000006</v>
      </c>
      <c r="S17" s="97">
        <v>3.1696753033746263E-5</v>
      </c>
      <c r="T17" s="97">
        <v>8.8540131702373147E-3</v>
      </c>
      <c r="U17" s="97">
        <f>R17/'סכום נכסי הקרן'!$C$42</f>
        <v>2.7538716972872693E-3</v>
      </c>
      <c r="BI17" s="139"/>
    </row>
    <row r="18" spans="2:61" s="141" customFormat="1">
      <c r="B18" s="89" t="s">
        <v>361</v>
      </c>
      <c r="C18" s="86" t="s">
        <v>362</v>
      </c>
      <c r="D18" s="99" t="s">
        <v>128</v>
      </c>
      <c r="E18" s="99" t="s">
        <v>347</v>
      </c>
      <c r="F18" s="86" t="s">
        <v>360</v>
      </c>
      <c r="G18" s="99" t="s">
        <v>355</v>
      </c>
      <c r="H18" s="86" t="s">
        <v>350</v>
      </c>
      <c r="I18" s="86" t="s">
        <v>168</v>
      </c>
      <c r="J18" s="86"/>
      <c r="K18" s="96">
        <v>3.4299999999900996</v>
      </c>
      <c r="L18" s="99" t="s">
        <v>172</v>
      </c>
      <c r="M18" s="100">
        <v>9.8999999999999991E-3</v>
      </c>
      <c r="N18" s="100">
        <v>-2.2000000000440005E-3</v>
      </c>
      <c r="O18" s="96">
        <v>86005.345095000011</v>
      </c>
      <c r="P18" s="98">
        <v>105.7</v>
      </c>
      <c r="Q18" s="86"/>
      <c r="R18" s="96">
        <v>90.907652130000002</v>
      </c>
      <c r="S18" s="97">
        <v>2.8536476672548359E-5</v>
      </c>
      <c r="T18" s="97">
        <v>1.0667920676105003E-2</v>
      </c>
      <c r="U18" s="97">
        <f>R18/'סכום נכסי הקרן'!$C$42</f>
        <v>3.318052983881411E-3</v>
      </c>
    </row>
    <row r="19" spans="2:61" s="141" customFormat="1">
      <c r="B19" s="89" t="s">
        <v>363</v>
      </c>
      <c r="C19" s="86" t="s">
        <v>364</v>
      </c>
      <c r="D19" s="99" t="s">
        <v>128</v>
      </c>
      <c r="E19" s="99" t="s">
        <v>347</v>
      </c>
      <c r="F19" s="86" t="s">
        <v>360</v>
      </c>
      <c r="G19" s="99" t="s">
        <v>355</v>
      </c>
      <c r="H19" s="86" t="s">
        <v>350</v>
      </c>
      <c r="I19" s="86" t="s">
        <v>168</v>
      </c>
      <c r="J19" s="86"/>
      <c r="K19" s="96">
        <v>5.3800000000299946</v>
      </c>
      <c r="L19" s="99" t="s">
        <v>172</v>
      </c>
      <c r="M19" s="100">
        <v>8.6E-3</v>
      </c>
      <c r="N19" s="100">
        <v>3.7000000000650323E-3</v>
      </c>
      <c r="O19" s="96">
        <v>72344.723192999998</v>
      </c>
      <c r="P19" s="98">
        <v>104.15</v>
      </c>
      <c r="Q19" s="86"/>
      <c r="R19" s="96">
        <v>75.347026223</v>
      </c>
      <c r="S19" s="97">
        <v>2.8922259688064569E-5</v>
      </c>
      <c r="T19" s="97">
        <v>8.841897025103242E-3</v>
      </c>
      <c r="U19" s="97">
        <f>R19/'סכום נכסי הקרן'!$C$42</f>
        <v>2.7501032017448065E-3</v>
      </c>
      <c r="BI19" s="143"/>
    </row>
    <row r="20" spans="2:61" s="141" customFormat="1">
      <c r="B20" s="89" t="s">
        <v>365</v>
      </c>
      <c r="C20" s="86" t="s">
        <v>366</v>
      </c>
      <c r="D20" s="99" t="s">
        <v>128</v>
      </c>
      <c r="E20" s="99" t="s">
        <v>347</v>
      </c>
      <c r="F20" s="86" t="s">
        <v>360</v>
      </c>
      <c r="G20" s="99" t="s">
        <v>355</v>
      </c>
      <c r="H20" s="86" t="s">
        <v>350</v>
      </c>
      <c r="I20" s="86" t="s">
        <v>168</v>
      </c>
      <c r="J20" s="86"/>
      <c r="K20" s="96">
        <v>8.0800000006441071</v>
      </c>
      <c r="L20" s="99" t="s">
        <v>172</v>
      </c>
      <c r="M20" s="100">
        <v>1.2199999999999999E-2</v>
      </c>
      <c r="N20" s="100">
        <v>8.9000000016452741E-3</v>
      </c>
      <c r="O20" s="96">
        <v>2738.37</v>
      </c>
      <c r="P20" s="98">
        <v>104.32</v>
      </c>
      <c r="Q20" s="86"/>
      <c r="R20" s="96">
        <v>2.8566674769999998</v>
      </c>
      <c r="S20" s="97">
        <v>3.4160961467450421E-6</v>
      </c>
      <c r="T20" s="97">
        <v>3.3522702796311902E-4</v>
      </c>
      <c r="U20" s="97">
        <f>R20/'סכום נכסי הקרן'!$C$42</f>
        <v>1.0426596467877376E-4</v>
      </c>
    </row>
    <row r="21" spans="2:61" s="141" customFormat="1">
      <c r="B21" s="89" t="s">
        <v>367</v>
      </c>
      <c r="C21" s="86" t="s">
        <v>368</v>
      </c>
      <c r="D21" s="99" t="s">
        <v>128</v>
      </c>
      <c r="E21" s="99" t="s">
        <v>347</v>
      </c>
      <c r="F21" s="86" t="s">
        <v>360</v>
      </c>
      <c r="G21" s="99" t="s">
        <v>355</v>
      </c>
      <c r="H21" s="86" t="s">
        <v>350</v>
      </c>
      <c r="I21" s="86" t="s">
        <v>168</v>
      </c>
      <c r="J21" s="86"/>
      <c r="K21" s="96">
        <v>10.849999999887316</v>
      </c>
      <c r="L21" s="99" t="s">
        <v>172</v>
      </c>
      <c r="M21" s="100">
        <v>5.6000000000000008E-3</v>
      </c>
      <c r="N21" s="100">
        <v>4.4999999999133207E-3</v>
      </c>
      <c r="O21" s="96">
        <v>39521.4133</v>
      </c>
      <c r="P21" s="98">
        <v>102.17</v>
      </c>
      <c r="Q21" s="86"/>
      <c r="R21" s="96">
        <v>40.379027263000005</v>
      </c>
      <c r="S21" s="97">
        <v>5.6304164535628349E-5</v>
      </c>
      <c r="T21" s="97">
        <v>4.7384378512379619E-3</v>
      </c>
      <c r="U21" s="97">
        <f>R21/'סכום נכסי הקרן'!$C$42</f>
        <v>1.4738005960667859E-3</v>
      </c>
    </row>
    <row r="22" spans="2:61" s="141" customFormat="1">
      <c r="B22" s="89" t="s">
        <v>369</v>
      </c>
      <c r="C22" s="86" t="s">
        <v>370</v>
      </c>
      <c r="D22" s="99" t="s">
        <v>128</v>
      </c>
      <c r="E22" s="99" t="s">
        <v>347</v>
      </c>
      <c r="F22" s="86" t="s">
        <v>360</v>
      </c>
      <c r="G22" s="99" t="s">
        <v>355</v>
      </c>
      <c r="H22" s="86" t="s">
        <v>350</v>
      </c>
      <c r="I22" s="86" t="s">
        <v>168</v>
      </c>
      <c r="J22" s="86"/>
      <c r="K22" s="96">
        <v>1.4500000000775075</v>
      </c>
      <c r="L22" s="99" t="s">
        <v>172</v>
      </c>
      <c r="M22" s="100">
        <v>4.0999999999999995E-3</v>
      </c>
      <c r="N22" s="100">
        <v>-8.9000000000073812E-3</v>
      </c>
      <c r="O22" s="96">
        <v>13303.624613999998</v>
      </c>
      <c r="P22" s="98">
        <v>101.83</v>
      </c>
      <c r="Q22" s="86"/>
      <c r="R22" s="96">
        <v>13.547081491</v>
      </c>
      <c r="S22" s="97">
        <v>1.0791064967043713E-5</v>
      </c>
      <c r="T22" s="97">
        <v>1.589736258198073E-3</v>
      </c>
      <c r="U22" s="97">
        <f>R22/'סכום נכסי הקרן'!$C$42</f>
        <v>4.9445710136499584E-4</v>
      </c>
    </row>
    <row r="23" spans="2:61" s="141" customFormat="1">
      <c r="B23" s="89" t="s">
        <v>371</v>
      </c>
      <c r="C23" s="86" t="s">
        <v>372</v>
      </c>
      <c r="D23" s="99" t="s">
        <v>128</v>
      </c>
      <c r="E23" s="99" t="s">
        <v>347</v>
      </c>
      <c r="F23" s="86" t="s">
        <v>360</v>
      </c>
      <c r="G23" s="99" t="s">
        <v>355</v>
      </c>
      <c r="H23" s="86" t="s">
        <v>350</v>
      </c>
      <c r="I23" s="86" t="s">
        <v>168</v>
      </c>
      <c r="J23" s="86"/>
      <c r="K23" s="96">
        <v>0.83999999999272901</v>
      </c>
      <c r="L23" s="99" t="s">
        <v>172</v>
      </c>
      <c r="M23" s="100">
        <v>6.4000000000000003E-3</v>
      </c>
      <c r="N23" s="100">
        <v>-1.1399999999970061E-2</v>
      </c>
      <c r="O23" s="96">
        <v>92038.920865000007</v>
      </c>
      <c r="P23" s="98">
        <v>101.61</v>
      </c>
      <c r="Q23" s="86"/>
      <c r="R23" s="96">
        <v>93.520744651999991</v>
      </c>
      <c r="S23" s="97">
        <v>2.9217823864042199E-5</v>
      </c>
      <c r="T23" s="97">
        <v>1.0974564430408054E-2</v>
      </c>
      <c r="U23" s="97">
        <f>R23/'סכום נכסי הקרן'!$C$42</f>
        <v>3.4134286671889222E-3</v>
      </c>
    </row>
    <row r="24" spans="2:61" s="141" customFormat="1">
      <c r="B24" s="89" t="s">
        <v>373</v>
      </c>
      <c r="C24" s="86" t="s">
        <v>374</v>
      </c>
      <c r="D24" s="99" t="s">
        <v>128</v>
      </c>
      <c r="E24" s="99" t="s">
        <v>347</v>
      </c>
      <c r="F24" s="86" t="s">
        <v>375</v>
      </c>
      <c r="G24" s="99" t="s">
        <v>355</v>
      </c>
      <c r="H24" s="86" t="s">
        <v>350</v>
      </c>
      <c r="I24" s="86" t="s">
        <v>168</v>
      </c>
      <c r="J24" s="86"/>
      <c r="K24" s="96">
        <v>3.1499999999989279</v>
      </c>
      <c r="L24" s="99" t="s">
        <v>172</v>
      </c>
      <c r="M24" s="100">
        <v>0.05</v>
      </c>
      <c r="N24" s="100">
        <v>-3.0999999999635568E-3</v>
      </c>
      <c r="O24" s="96">
        <v>114193.88881999999</v>
      </c>
      <c r="P24" s="98">
        <v>122.55</v>
      </c>
      <c r="Q24" s="86"/>
      <c r="R24" s="96">
        <v>139.944612621</v>
      </c>
      <c r="S24" s="97">
        <v>3.6233543338366741E-5</v>
      </c>
      <c r="T24" s="97">
        <v>1.6422358200981414E-2</v>
      </c>
      <c r="U24" s="97">
        <f>R24/'סכום נכסי הקרן'!$C$42</f>
        <v>5.1078608742552867E-3</v>
      </c>
    </row>
    <row r="25" spans="2:61" s="141" customFormat="1">
      <c r="B25" s="89" t="s">
        <v>376</v>
      </c>
      <c r="C25" s="86" t="s">
        <v>377</v>
      </c>
      <c r="D25" s="99" t="s">
        <v>128</v>
      </c>
      <c r="E25" s="99" t="s">
        <v>347</v>
      </c>
      <c r="F25" s="86" t="s">
        <v>375</v>
      </c>
      <c r="G25" s="99" t="s">
        <v>355</v>
      </c>
      <c r="H25" s="86" t="s">
        <v>350</v>
      </c>
      <c r="I25" s="86" t="s">
        <v>168</v>
      </c>
      <c r="J25" s="86"/>
      <c r="K25" s="96">
        <v>0.95999999993186391</v>
      </c>
      <c r="L25" s="99" t="s">
        <v>172</v>
      </c>
      <c r="M25" s="100">
        <v>1.6E-2</v>
      </c>
      <c r="N25" s="100">
        <v>-1.0500000000077425E-2</v>
      </c>
      <c r="O25" s="96">
        <v>6261.6710679999997</v>
      </c>
      <c r="P25" s="98">
        <v>103.13</v>
      </c>
      <c r="Q25" s="86"/>
      <c r="R25" s="96">
        <v>6.4576614390000007</v>
      </c>
      <c r="S25" s="97">
        <v>2.9828703772023056E-6</v>
      </c>
      <c r="T25" s="97">
        <v>7.578000132032899E-4</v>
      </c>
      <c r="U25" s="97">
        <f>R25/'סכום נכסי הקרן'!$C$42</f>
        <v>2.3569922118249167E-4</v>
      </c>
    </row>
    <row r="26" spans="2:61" s="141" customFormat="1">
      <c r="B26" s="89" t="s">
        <v>378</v>
      </c>
      <c r="C26" s="86" t="s">
        <v>379</v>
      </c>
      <c r="D26" s="99" t="s">
        <v>128</v>
      </c>
      <c r="E26" s="99" t="s">
        <v>347</v>
      </c>
      <c r="F26" s="86" t="s">
        <v>375</v>
      </c>
      <c r="G26" s="99" t="s">
        <v>355</v>
      </c>
      <c r="H26" s="86" t="s">
        <v>350</v>
      </c>
      <c r="I26" s="86" t="s">
        <v>168</v>
      </c>
      <c r="J26" s="86"/>
      <c r="K26" s="96">
        <v>2.4799999999833435</v>
      </c>
      <c r="L26" s="99" t="s">
        <v>172</v>
      </c>
      <c r="M26" s="100">
        <v>6.9999999999999993E-3</v>
      </c>
      <c r="N26" s="100">
        <v>-3.2999999999375378E-3</v>
      </c>
      <c r="O26" s="96">
        <v>46075.675304999997</v>
      </c>
      <c r="P26" s="98">
        <v>104.24</v>
      </c>
      <c r="Q26" s="86"/>
      <c r="R26" s="96">
        <v>48.029283509999999</v>
      </c>
      <c r="S26" s="97">
        <v>1.6204520294536909E-5</v>
      </c>
      <c r="T26" s="97">
        <v>5.6361876542816618E-3</v>
      </c>
      <c r="U26" s="97">
        <f>R26/'סכום נכסי הקרן'!$C$42</f>
        <v>1.7530285265331465E-3</v>
      </c>
    </row>
    <row r="27" spans="2:61" s="141" customFormat="1">
      <c r="B27" s="89" t="s">
        <v>380</v>
      </c>
      <c r="C27" s="86" t="s">
        <v>381</v>
      </c>
      <c r="D27" s="99" t="s">
        <v>128</v>
      </c>
      <c r="E27" s="99" t="s">
        <v>347</v>
      </c>
      <c r="F27" s="86" t="s">
        <v>375</v>
      </c>
      <c r="G27" s="99" t="s">
        <v>355</v>
      </c>
      <c r="H27" s="86" t="s">
        <v>350</v>
      </c>
      <c r="I27" s="86" t="s">
        <v>168</v>
      </c>
      <c r="J27" s="86"/>
      <c r="K27" s="96">
        <v>4.5299999998495659</v>
      </c>
      <c r="L27" s="99" t="s">
        <v>172</v>
      </c>
      <c r="M27" s="100">
        <v>6.0000000000000001E-3</v>
      </c>
      <c r="N27" s="100">
        <v>1.4000000003836595E-3</v>
      </c>
      <c r="O27" s="96">
        <v>9570.6031500000008</v>
      </c>
      <c r="P27" s="98">
        <v>103.49</v>
      </c>
      <c r="Q27" s="86"/>
      <c r="R27" s="96">
        <v>9.9046176329999991</v>
      </c>
      <c r="S27" s="97">
        <v>4.3030482050405894E-6</v>
      </c>
      <c r="T27" s="97">
        <v>1.16229682276797E-3</v>
      </c>
      <c r="U27" s="97">
        <f>R27/'סכום נכסי הקרן'!$C$42</f>
        <v>3.6151022847211758E-4</v>
      </c>
    </row>
    <row r="28" spans="2:61" s="141" customFormat="1">
      <c r="B28" s="89" t="s">
        <v>382</v>
      </c>
      <c r="C28" s="86" t="s">
        <v>383</v>
      </c>
      <c r="D28" s="99" t="s">
        <v>128</v>
      </c>
      <c r="E28" s="99" t="s">
        <v>347</v>
      </c>
      <c r="F28" s="86" t="s">
        <v>375</v>
      </c>
      <c r="G28" s="99" t="s">
        <v>355</v>
      </c>
      <c r="H28" s="86" t="s">
        <v>350</v>
      </c>
      <c r="I28" s="86" t="s">
        <v>168</v>
      </c>
      <c r="J28" s="86"/>
      <c r="K28" s="96">
        <v>5.9300000000020487</v>
      </c>
      <c r="L28" s="99" t="s">
        <v>172</v>
      </c>
      <c r="M28" s="100">
        <v>1.7500000000000002E-2</v>
      </c>
      <c r="N28" s="100">
        <v>4.8999999999644181E-3</v>
      </c>
      <c r="O28" s="96">
        <v>86258.654999999999</v>
      </c>
      <c r="P28" s="98">
        <v>107.52</v>
      </c>
      <c r="Q28" s="86"/>
      <c r="R28" s="96">
        <v>92.745309917</v>
      </c>
      <c r="S28" s="97">
        <v>4.3091686911482818E-5</v>
      </c>
      <c r="T28" s="97">
        <v>1.0883567951578672E-2</v>
      </c>
      <c r="U28" s="97">
        <f>R28/'סכום נכסי הקרן'!$C$42</f>
        <v>3.385125950355001E-3</v>
      </c>
    </row>
    <row r="29" spans="2:61" s="141" customFormat="1">
      <c r="B29" s="89" t="s">
        <v>384</v>
      </c>
      <c r="C29" s="86" t="s">
        <v>385</v>
      </c>
      <c r="D29" s="99" t="s">
        <v>128</v>
      </c>
      <c r="E29" s="99" t="s">
        <v>347</v>
      </c>
      <c r="F29" s="86" t="s">
        <v>386</v>
      </c>
      <c r="G29" s="99" t="s">
        <v>355</v>
      </c>
      <c r="H29" s="86" t="s">
        <v>387</v>
      </c>
      <c r="I29" s="86" t="s">
        <v>168</v>
      </c>
      <c r="J29" s="86"/>
      <c r="K29" s="96">
        <v>1.4999999999812281</v>
      </c>
      <c r="L29" s="99" t="s">
        <v>172</v>
      </c>
      <c r="M29" s="100">
        <v>8.0000000000000002E-3</v>
      </c>
      <c r="N29" s="100">
        <v>-5.399999999917404E-3</v>
      </c>
      <c r="O29" s="96">
        <v>25692.483518000005</v>
      </c>
      <c r="P29" s="98">
        <v>103.67</v>
      </c>
      <c r="Q29" s="86"/>
      <c r="R29" s="96">
        <v>26.635397092999995</v>
      </c>
      <c r="S29" s="97">
        <v>5.9792574586202551E-5</v>
      </c>
      <c r="T29" s="97">
        <v>3.1256368051211895E-3</v>
      </c>
      <c r="U29" s="97">
        <f>R29/'סכום נכסי הקרן'!$C$42</f>
        <v>9.7216963292499122E-4</v>
      </c>
    </row>
    <row r="30" spans="2:61" s="141" customFormat="1">
      <c r="B30" s="89" t="s">
        <v>388</v>
      </c>
      <c r="C30" s="86" t="s">
        <v>389</v>
      </c>
      <c r="D30" s="99" t="s">
        <v>128</v>
      </c>
      <c r="E30" s="99" t="s">
        <v>347</v>
      </c>
      <c r="F30" s="86" t="s">
        <v>354</v>
      </c>
      <c r="G30" s="99" t="s">
        <v>355</v>
      </c>
      <c r="H30" s="86" t="s">
        <v>387</v>
      </c>
      <c r="I30" s="86" t="s">
        <v>168</v>
      </c>
      <c r="J30" s="86"/>
      <c r="K30" s="96">
        <v>1.5800000000204706</v>
      </c>
      <c r="L30" s="99" t="s">
        <v>172</v>
      </c>
      <c r="M30" s="100">
        <v>3.4000000000000002E-2</v>
      </c>
      <c r="N30" s="100">
        <v>-6.3999999999714363E-3</v>
      </c>
      <c r="O30" s="96">
        <v>37705.377914999997</v>
      </c>
      <c r="P30" s="98">
        <v>111.42</v>
      </c>
      <c r="Q30" s="86"/>
      <c r="R30" s="96">
        <v>42.011333532999998</v>
      </c>
      <c r="S30" s="97">
        <v>2.0155273922955827E-5</v>
      </c>
      <c r="T30" s="97">
        <v>4.9299873346914267E-3</v>
      </c>
      <c r="U30" s="97">
        <f>R30/'סכום נכסי הקרן'!$C$42</f>
        <v>1.5333784045667425E-3</v>
      </c>
    </row>
    <row r="31" spans="2:61" s="141" customFormat="1">
      <c r="B31" s="89" t="s">
        <v>390</v>
      </c>
      <c r="C31" s="86" t="s">
        <v>391</v>
      </c>
      <c r="D31" s="99" t="s">
        <v>128</v>
      </c>
      <c r="E31" s="99" t="s">
        <v>347</v>
      </c>
      <c r="F31" s="86" t="s">
        <v>360</v>
      </c>
      <c r="G31" s="99" t="s">
        <v>355</v>
      </c>
      <c r="H31" s="86" t="s">
        <v>387</v>
      </c>
      <c r="I31" s="86" t="s">
        <v>168</v>
      </c>
      <c r="J31" s="86"/>
      <c r="K31" s="96">
        <v>0.46999999999579456</v>
      </c>
      <c r="L31" s="99" t="s">
        <v>172</v>
      </c>
      <c r="M31" s="100">
        <v>0.03</v>
      </c>
      <c r="N31" s="100">
        <v>-1.9499999999983829E-2</v>
      </c>
      <c r="O31" s="96">
        <v>27896.397421999998</v>
      </c>
      <c r="P31" s="98">
        <v>110.81</v>
      </c>
      <c r="Q31" s="86"/>
      <c r="R31" s="96">
        <v>30.911996678999998</v>
      </c>
      <c r="S31" s="97">
        <v>5.8117494629166665E-5</v>
      </c>
      <c r="T31" s="97">
        <v>3.6274914243744779E-3</v>
      </c>
      <c r="U31" s="97">
        <f>R31/'סכום נכסי הקרן'!$C$42</f>
        <v>1.1282619275197446E-3</v>
      </c>
    </row>
    <row r="32" spans="2:61" s="141" customFormat="1">
      <c r="B32" s="89" t="s">
        <v>392</v>
      </c>
      <c r="C32" s="86" t="s">
        <v>393</v>
      </c>
      <c r="D32" s="99" t="s">
        <v>128</v>
      </c>
      <c r="E32" s="99" t="s">
        <v>347</v>
      </c>
      <c r="F32" s="86" t="s">
        <v>394</v>
      </c>
      <c r="G32" s="99" t="s">
        <v>395</v>
      </c>
      <c r="H32" s="86" t="s">
        <v>387</v>
      </c>
      <c r="I32" s="86" t="s">
        <v>168</v>
      </c>
      <c r="J32" s="86"/>
      <c r="K32" s="96">
        <v>6.2200000000104518</v>
      </c>
      <c r="L32" s="99" t="s">
        <v>172</v>
      </c>
      <c r="M32" s="100">
        <v>8.3000000000000001E-3</v>
      </c>
      <c r="N32" s="100">
        <v>4.7000000000070197E-3</v>
      </c>
      <c r="O32" s="96">
        <v>124000.032968</v>
      </c>
      <c r="P32" s="98">
        <v>103.4</v>
      </c>
      <c r="Q32" s="86"/>
      <c r="R32" s="96">
        <v>128.21602975299999</v>
      </c>
      <c r="S32" s="97">
        <v>8.0970518229462549E-5</v>
      </c>
      <c r="T32" s="97">
        <v>1.50460209098145E-2</v>
      </c>
      <c r="U32" s="97">
        <f>R32/'סכום נכסי הקרן'!$C$42</f>
        <v>4.6797774459623959E-3</v>
      </c>
    </row>
    <row r="33" spans="2:21" s="141" customFormat="1">
      <c r="B33" s="89" t="s">
        <v>396</v>
      </c>
      <c r="C33" s="86" t="s">
        <v>397</v>
      </c>
      <c r="D33" s="99" t="s">
        <v>128</v>
      </c>
      <c r="E33" s="99" t="s">
        <v>347</v>
      </c>
      <c r="F33" s="86" t="s">
        <v>394</v>
      </c>
      <c r="G33" s="99" t="s">
        <v>395</v>
      </c>
      <c r="H33" s="86" t="s">
        <v>387</v>
      </c>
      <c r="I33" s="86" t="s">
        <v>168</v>
      </c>
      <c r="J33" s="86"/>
      <c r="K33" s="96">
        <v>9.8699999998931283</v>
      </c>
      <c r="L33" s="99" t="s">
        <v>172</v>
      </c>
      <c r="M33" s="100">
        <v>1.6500000000000001E-2</v>
      </c>
      <c r="N33" s="100">
        <v>1.3999999999691712E-2</v>
      </c>
      <c r="O33" s="96">
        <v>18737.044568000001</v>
      </c>
      <c r="P33" s="98">
        <v>103.87</v>
      </c>
      <c r="Q33" s="86"/>
      <c r="R33" s="96">
        <v>19.462168183999999</v>
      </c>
      <c r="S33" s="97">
        <v>4.4309755047119058E-5</v>
      </c>
      <c r="T33" s="97">
        <v>2.2838656758511814E-3</v>
      </c>
      <c r="U33" s="97">
        <f>R33/'סכום נכסי הקרן'!$C$42</f>
        <v>7.103527998212647E-4</v>
      </c>
    </row>
    <row r="34" spans="2:21" s="141" customFormat="1">
      <c r="B34" s="89" t="s">
        <v>398</v>
      </c>
      <c r="C34" s="86" t="s">
        <v>399</v>
      </c>
      <c r="D34" s="99" t="s">
        <v>128</v>
      </c>
      <c r="E34" s="99" t="s">
        <v>347</v>
      </c>
      <c r="F34" s="86" t="s">
        <v>400</v>
      </c>
      <c r="G34" s="99" t="s">
        <v>401</v>
      </c>
      <c r="H34" s="86" t="s">
        <v>387</v>
      </c>
      <c r="I34" s="86" t="s">
        <v>168</v>
      </c>
      <c r="J34" s="86"/>
      <c r="K34" s="96">
        <v>9.5399999983637169</v>
      </c>
      <c r="L34" s="99" t="s">
        <v>172</v>
      </c>
      <c r="M34" s="100">
        <v>2.6499999999999999E-2</v>
      </c>
      <c r="N34" s="100">
        <v>1.4099999997613754E-2</v>
      </c>
      <c r="O34" s="96">
        <v>2579.7910900000002</v>
      </c>
      <c r="P34" s="98">
        <v>113.71</v>
      </c>
      <c r="Q34" s="86"/>
      <c r="R34" s="96">
        <v>2.9334804700000006</v>
      </c>
      <c r="S34" s="97">
        <v>2.1964417231714421E-6</v>
      </c>
      <c r="T34" s="97">
        <v>3.4424095470106191E-4</v>
      </c>
      <c r="U34" s="97">
        <f>R34/'סכום נכסי הקרן'!$C$42</f>
        <v>1.070695744371695E-4</v>
      </c>
    </row>
    <row r="35" spans="2:21" s="141" customFormat="1">
      <c r="B35" s="89" t="s">
        <v>402</v>
      </c>
      <c r="C35" s="86" t="s">
        <v>403</v>
      </c>
      <c r="D35" s="99" t="s">
        <v>128</v>
      </c>
      <c r="E35" s="99" t="s">
        <v>347</v>
      </c>
      <c r="F35" s="86" t="s">
        <v>404</v>
      </c>
      <c r="G35" s="99" t="s">
        <v>405</v>
      </c>
      <c r="H35" s="86" t="s">
        <v>387</v>
      </c>
      <c r="I35" s="86" t="s">
        <v>351</v>
      </c>
      <c r="J35" s="86"/>
      <c r="K35" s="96">
        <v>3.4800000000117728</v>
      </c>
      <c r="L35" s="99" t="s">
        <v>172</v>
      </c>
      <c r="M35" s="100">
        <v>6.5000000000000006E-3</v>
      </c>
      <c r="N35" s="97">
        <v>-1E-4</v>
      </c>
      <c r="O35" s="96">
        <v>42587.276746000003</v>
      </c>
      <c r="P35" s="98">
        <v>102.25</v>
      </c>
      <c r="Q35" s="96">
        <v>7.2593560479999999</v>
      </c>
      <c r="R35" s="96">
        <v>50.964548805</v>
      </c>
      <c r="S35" s="97">
        <v>5.4853332837629018E-5</v>
      </c>
      <c r="T35" s="97">
        <v>5.9806380563842861E-3</v>
      </c>
      <c r="U35" s="97">
        <f>R35/'סכום נכסי הקרן'!$C$42</f>
        <v>1.8601632455844182E-3</v>
      </c>
    </row>
    <row r="36" spans="2:21" s="141" customFormat="1">
      <c r="B36" s="89" t="s">
        <v>406</v>
      </c>
      <c r="C36" s="86" t="s">
        <v>407</v>
      </c>
      <c r="D36" s="99" t="s">
        <v>128</v>
      </c>
      <c r="E36" s="99" t="s">
        <v>347</v>
      </c>
      <c r="F36" s="86" t="s">
        <v>404</v>
      </c>
      <c r="G36" s="99" t="s">
        <v>405</v>
      </c>
      <c r="H36" s="86" t="s">
        <v>387</v>
      </c>
      <c r="I36" s="86" t="s">
        <v>351</v>
      </c>
      <c r="J36" s="86"/>
      <c r="K36" s="96">
        <v>4.1500000000046988</v>
      </c>
      <c r="L36" s="99" t="s">
        <v>172</v>
      </c>
      <c r="M36" s="100">
        <v>1.6399999999999998E-2</v>
      </c>
      <c r="N36" s="100">
        <v>2.9999999999895583E-3</v>
      </c>
      <c r="O36" s="96">
        <v>90323.663899000006</v>
      </c>
      <c r="P36" s="98">
        <v>106.03</v>
      </c>
      <c r="Q36" s="86"/>
      <c r="R36" s="96">
        <v>95.770180837000012</v>
      </c>
      <c r="S36" s="97">
        <v>8.4752532455328219E-5</v>
      </c>
      <c r="T36" s="97">
        <v>1.1238533482795686E-2</v>
      </c>
      <c r="U36" s="97">
        <f>R36/'סכום נכסי הקרן'!$C$42</f>
        <v>3.4955311994929886E-3</v>
      </c>
    </row>
    <row r="37" spans="2:21" s="141" customFormat="1">
      <c r="B37" s="89" t="s">
        <v>408</v>
      </c>
      <c r="C37" s="86" t="s">
        <v>409</v>
      </c>
      <c r="D37" s="99" t="s">
        <v>128</v>
      </c>
      <c r="E37" s="99" t="s">
        <v>347</v>
      </c>
      <c r="F37" s="86" t="s">
        <v>404</v>
      </c>
      <c r="G37" s="99" t="s">
        <v>405</v>
      </c>
      <c r="H37" s="86" t="s">
        <v>387</v>
      </c>
      <c r="I37" s="86" t="s">
        <v>168</v>
      </c>
      <c r="J37" s="86"/>
      <c r="K37" s="96">
        <v>5.5499999999933625</v>
      </c>
      <c r="L37" s="99" t="s">
        <v>172</v>
      </c>
      <c r="M37" s="100">
        <v>1.34E-2</v>
      </c>
      <c r="N37" s="100">
        <v>7.6999999999892519E-3</v>
      </c>
      <c r="O37" s="96">
        <v>301729.18278600002</v>
      </c>
      <c r="P37" s="98">
        <v>104.85</v>
      </c>
      <c r="Q37" s="86"/>
      <c r="R37" s="96">
        <v>316.36304004200002</v>
      </c>
      <c r="S37" s="97">
        <v>7.2164101837332196E-5</v>
      </c>
      <c r="T37" s="97">
        <v>3.712488153575072E-2</v>
      </c>
      <c r="U37" s="97">
        <f>R37/'סכום נכסי הקרן'!$C$42</f>
        <v>1.1546985368184897E-2</v>
      </c>
    </row>
    <row r="38" spans="2:21" s="141" customFormat="1">
      <c r="B38" s="89" t="s">
        <v>410</v>
      </c>
      <c r="C38" s="86" t="s">
        <v>411</v>
      </c>
      <c r="D38" s="99" t="s">
        <v>128</v>
      </c>
      <c r="E38" s="99" t="s">
        <v>347</v>
      </c>
      <c r="F38" s="86" t="s">
        <v>404</v>
      </c>
      <c r="G38" s="99" t="s">
        <v>405</v>
      </c>
      <c r="H38" s="86" t="s">
        <v>387</v>
      </c>
      <c r="I38" s="86" t="s">
        <v>168</v>
      </c>
      <c r="J38" s="86"/>
      <c r="K38" s="96">
        <v>6.8800000000095576</v>
      </c>
      <c r="L38" s="99" t="s">
        <v>172</v>
      </c>
      <c r="M38" s="100">
        <v>1.77E-2</v>
      </c>
      <c r="N38" s="100">
        <v>1.19000000000146E-2</v>
      </c>
      <c r="O38" s="96">
        <v>72164.559947999995</v>
      </c>
      <c r="P38" s="98">
        <v>104.39</v>
      </c>
      <c r="Q38" s="86"/>
      <c r="R38" s="96">
        <v>75.332583931000002</v>
      </c>
      <c r="S38" s="97">
        <v>5.9347856258311338E-5</v>
      </c>
      <c r="T38" s="97">
        <v>8.8402022368007493E-3</v>
      </c>
      <c r="U38" s="97">
        <f>R38/'סכום נכסי הקרן'!$C$42</f>
        <v>2.749576070211411E-3</v>
      </c>
    </row>
    <row r="39" spans="2:21" s="141" customFormat="1">
      <c r="B39" s="89" t="s">
        <v>412</v>
      </c>
      <c r="C39" s="86" t="s">
        <v>413</v>
      </c>
      <c r="D39" s="99" t="s">
        <v>128</v>
      </c>
      <c r="E39" s="99" t="s">
        <v>347</v>
      </c>
      <c r="F39" s="86" t="s">
        <v>404</v>
      </c>
      <c r="G39" s="99" t="s">
        <v>405</v>
      </c>
      <c r="H39" s="86" t="s">
        <v>387</v>
      </c>
      <c r="I39" s="86" t="s">
        <v>168</v>
      </c>
      <c r="J39" s="86"/>
      <c r="K39" s="96">
        <v>10.040000000392277</v>
      </c>
      <c r="L39" s="99" t="s">
        <v>172</v>
      </c>
      <c r="M39" s="100">
        <v>2.4799999999999999E-2</v>
      </c>
      <c r="N39" s="100">
        <v>1.8800000000275284E-2</v>
      </c>
      <c r="O39" s="96">
        <v>5447.7834009999988</v>
      </c>
      <c r="P39" s="98">
        <v>106.69</v>
      </c>
      <c r="Q39" s="86"/>
      <c r="R39" s="96">
        <v>5.8122399429999989</v>
      </c>
      <c r="S39" s="97">
        <v>2.0683883929486713E-5</v>
      </c>
      <c r="T39" s="97">
        <v>6.8206045596409402E-4</v>
      </c>
      <c r="U39" s="97">
        <f>R39/'סכום נכסי הקרן'!$C$42</f>
        <v>2.1214187842325335E-4</v>
      </c>
    </row>
    <row r="40" spans="2:21" s="141" customFormat="1">
      <c r="B40" s="89" t="s">
        <v>414</v>
      </c>
      <c r="C40" s="86" t="s">
        <v>415</v>
      </c>
      <c r="D40" s="99" t="s">
        <v>128</v>
      </c>
      <c r="E40" s="99" t="s">
        <v>347</v>
      </c>
      <c r="F40" s="86" t="s">
        <v>375</v>
      </c>
      <c r="G40" s="99" t="s">
        <v>355</v>
      </c>
      <c r="H40" s="86" t="s">
        <v>387</v>
      </c>
      <c r="I40" s="86" t="s">
        <v>168</v>
      </c>
      <c r="J40" s="86"/>
      <c r="K40" s="96">
        <v>2.9600000000213882</v>
      </c>
      <c r="L40" s="99" t="s">
        <v>172</v>
      </c>
      <c r="M40" s="100">
        <v>4.2000000000000003E-2</v>
      </c>
      <c r="N40" s="100">
        <v>-3.2000000002940883E-3</v>
      </c>
      <c r="O40" s="96">
        <v>12440.975181</v>
      </c>
      <c r="P40" s="98">
        <v>120.26</v>
      </c>
      <c r="Q40" s="86"/>
      <c r="R40" s="96">
        <v>14.961516332999999</v>
      </c>
      <c r="S40" s="97">
        <v>1.2469230457216052E-5</v>
      </c>
      <c r="T40" s="97">
        <v>1.7557187507873367E-3</v>
      </c>
      <c r="U40" s="97">
        <f>R40/'סכום נכסי הקרן'!$C$42</f>
        <v>5.4608278565054509E-4</v>
      </c>
    </row>
    <row r="41" spans="2:21" s="141" customFormat="1">
      <c r="B41" s="89" t="s">
        <v>416</v>
      </c>
      <c r="C41" s="86" t="s">
        <v>417</v>
      </c>
      <c r="D41" s="99" t="s">
        <v>128</v>
      </c>
      <c r="E41" s="99" t="s">
        <v>347</v>
      </c>
      <c r="F41" s="86" t="s">
        <v>375</v>
      </c>
      <c r="G41" s="99" t="s">
        <v>355</v>
      </c>
      <c r="H41" s="86" t="s">
        <v>387</v>
      </c>
      <c r="I41" s="86" t="s">
        <v>168</v>
      </c>
      <c r="J41" s="86"/>
      <c r="K41" s="96">
        <v>1.4900000000031752</v>
      </c>
      <c r="L41" s="99" t="s">
        <v>172</v>
      </c>
      <c r="M41" s="100">
        <v>4.0999999999999995E-2</v>
      </c>
      <c r="N41" s="100">
        <v>-4.400000000058208E-3</v>
      </c>
      <c r="O41" s="96">
        <v>58302.785367999997</v>
      </c>
      <c r="P41" s="98">
        <v>129.65</v>
      </c>
      <c r="Q41" s="86"/>
      <c r="R41" s="96">
        <v>75.589560324000004</v>
      </c>
      <c r="S41" s="97">
        <v>3.7416206057310933E-5</v>
      </c>
      <c r="T41" s="97">
        <v>8.8703581556032196E-3</v>
      </c>
      <c r="U41" s="97">
        <f>R41/'סכום נכסי הקרן'!$C$42</f>
        <v>2.7589554928188873E-3</v>
      </c>
    </row>
    <row r="42" spans="2:21" s="141" customFormat="1">
      <c r="B42" s="89" t="s">
        <v>418</v>
      </c>
      <c r="C42" s="86" t="s">
        <v>419</v>
      </c>
      <c r="D42" s="99" t="s">
        <v>128</v>
      </c>
      <c r="E42" s="99" t="s">
        <v>347</v>
      </c>
      <c r="F42" s="86" t="s">
        <v>375</v>
      </c>
      <c r="G42" s="99" t="s">
        <v>355</v>
      </c>
      <c r="H42" s="86" t="s">
        <v>387</v>
      </c>
      <c r="I42" s="86" t="s">
        <v>168</v>
      </c>
      <c r="J42" s="86"/>
      <c r="K42" s="96">
        <v>2.1200000000045378</v>
      </c>
      <c r="L42" s="99" t="s">
        <v>172</v>
      </c>
      <c r="M42" s="100">
        <v>0.04</v>
      </c>
      <c r="N42" s="100">
        <v>-4.6000000000388968E-3</v>
      </c>
      <c r="O42" s="96">
        <v>52401.266314</v>
      </c>
      <c r="P42" s="98">
        <v>117.75</v>
      </c>
      <c r="Q42" s="86"/>
      <c r="R42" s="96">
        <v>61.702491655999999</v>
      </c>
      <c r="S42" s="97">
        <v>1.8040382045433812E-5</v>
      </c>
      <c r="T42" s="97">
        <v>7.2407247473836919E-3</v>
      </c>
      <c r="U42" s="97">
        <f>R42/'סכום נכסי הקרן'!$C$42</f>
        <v>2.2520891449196935E-3</v>
      </c>
    </row>
    <row r="43" spans="2:21" s="141" customFormat="1">
      <c r="B43" s="89" t="s">
        <v>420</v>
      </c>
      <c r="C43" s="86" t="s">
        <v>421</v>
      </c>
      <c r="D43" s="99" t="s">
        <v>128</v>
      </c>
      <c r="E43" s="99" t="s">
        <v>347</v>
      </c>
      <c r="F43" s="86" t="s">
        <v>422</v>
      </c>
      <c r="G43" s="99" t="s">
        <v>405</v>
      </c>
      <c r="H43" s="86" t="s">
        <v>423</v>
      </c>
      <c r="I43" s="86" t="s">
        <v>351</v>
      </c>
      <c r="J43" s="86"/>
      <c r="K43" s="96">
        <v>0.88000000003192069</v>
      </c>
      <c r="L43" s="99" t="s">
        <v>172</v>
      </c>
      <c r="M43" s="100">
        <v>1.6399999999999998E-2</v>
      </c>
      <c r="N43" s="100">
        <v>-6.6000000002394039E-3</v>
      </c>
      <c r="O43" s="96">
        <v>19660.448649999998</v>
      </c>
      <c r="P43" s="98">
        <v>101.98</v>
      </c>
      <c r="Q43" s="86"/>
      <c r="R43" s="96">
        <v>20.049725972000001</v>
      </c>
      <c r="S43" s="97">
        <v>3.9914510287593218E-5</v>
      </c>
      <c r="T43" s="97">
        <v>2.3528149857073894E-3</v>
      </c>
      <c r="U43" s="97">
        <f>R43/'סכום נכסי הקרן'!$C$42</f>
        <v>7.3179816581628863E-4</v>
      </c>
    </row>
    <row r="44" spans="2:21" s="141" customFormat="1">
      <c r="B44" s="89" t="s">
        <v>424</v>
      </c>
      <c r="C44" s="86" t="s">
        <v>425</v>
      </c>
      <c r="D44" s="99" t="s">
        <v>128</v>
      </c>
      <c r="E44" s="99" t="s">
        <v>347</v>
      </c>
      <c r="F44" s="86" t="s">
        <v>422</v>
      </c>
      <c r="G44" s="99" t="s">
        <v>405</v>
      </c>
      <c r="H44" s="86" t="s">
        <v>423</v>
      </c>
      <c r="I44" s="86" t="s">
        <v>351</v>
      </c>
      <c r="J44" s="86"/>
      <c r="K44" s="96">
        <v>5.2500000000187637</v>
      </c>
      <c r="L44" s="99" t="s">
        <v>172</v>
      </c>
      <c r="M44" s="100">
        <v>2.3399999999999997E-2</v>
      </c>
      <c r="N44" s="100">
        <v>8.1000000000200165E-3</v>
      </c>
      <c r="O44" s="96">
        <v>147833.28683500001</v>
      </c>
      <c r="P44" s="98">
        <v>108.15</v>
      </c>
      <c r="Q44" s="86"/>
      <c r="R44" s="96">
        <v>159.881700728</v>
      </c>
      <c r="S44" s="97">
        <v>6.2255793082906604E-5</v>
      </c>
      <c r="T44" s="97">
        <v>1.876195524759576E-2</v>
      </c>
      <c r="U44" s="97">
        <f>R44/'סכום נכסי הקרן'!$C$42</f>
        <v>5.8355478525609038E-3</v>
      </c>
    </row>
    <row r="45" spans="2:21" s="141" customFormat="1">
      <c r="B45" s="89" t="s">
        <v>426</v>
      </c>
      <c r="C45" s="86" t="s">
        <v>427</v>
      </c>
      <c r="D45" s="99" t="s">
        <v>128</v>
      </c>
      <c r="E45" s="99" t="s">
        <v>347</v>
      </c>
      <c r="F45" s="86" t="s">
        <v>422</v>
      </c>
      <c r="G45" s="99" t="s">
        <v>405</v>
      </c>
      <c r="H45" s="86" t="s">
        <v>423</v>
      </c>
      <c r="I45" s="86" t="s">
        <v>351</v>
      </c>
      <c r="J45" s="86"/>
      <c r="K45" s="96">
        <v>2.0799999999939192</v>
      </c>
      <c r="L45" s="99" t="s">
        <v>172</v>
      </c>
      <c r="M45" s="100">
        <v>0.03</v>
      </c>
      <c r="N45" s="100">
        <v>-4.3000000000057012E-3</v>
      </c>
      <c r="O45" s="96">
        <v>48278.48002599999</v>
      </c>
      <c r="P45" s="98">
        <v>109</v>
      </c>
      <c r="Q45" s="86"/>
      <c r="R45" s="96">
        <v>52.623542578999995</v>
      </c>
      <c r="S45" s="97">
        <v>1.0033086041841312E-4</v>
      </c>
      <c r="T45" s="97">
        <v>6.1753192913355029E-3</v>
      </c>
      <c r="U45" s="97">
        <f>R45/'סכום נכסי הקרן'!$C$42</f>
        <v>1.9207151255756607E-3</v>
      </c>
    </row>
    <row r="46" spans="2:21" s="141" customFormat="1">
      <c r="B46" s="89" t="s">
        <v>428</v>
      </c>
      <c r="C46" s="86" t="s">
        <v>429</v>
      </c>
      <c r="D46" s="99" t="s">
        <v>128</v>
      </c>
      <c r="E46" s="99" t="s">
        <v>347</v>
      </c>
      <c r="F46" s="86" t="s">
        <v>430</v>
      </c>
      <c r="G46" s="99" t="s">
        <v>405</v>
      </c>
      <c r="H46" s="86" t="s">
        <v>423</v>
      </c>
      <c r="I46" s="86" t="s">
        <v>168</v>
      </c>
      <c r="J46" s="86"/>
      <c r="K46" s="96">
        <v>0.26000000004158214</v>
      </c>
      <c r="L46" s="99" t="s">
        <v>172</v>
      </c>
      <c r="M46" s="100">
        <v>4.9500000000000002E-2</v>
      </c>
      <c r="N46" s="100">
        <v>-2.5800000003326572E-2</v>
      </c>
      <c r="O46" s="96">
        <v>1530.5511140000003</v>
      </c>
      <c r="P46" s="98">
        <v>125.7</v>
      </c>
      <c r="Q46" s="86"/>
      <c r="R46" s="96">
        <v>1.923902792</v>
      </c>
      <c r="S46" s="97">
        <v>1.1866175056714238E-5</v>
      </c>
      <c r="T46" s="97">
        <v>2.2576803924319921E-4</v>
      </c>
      <c r="U46" s="97">
        <f>R46/'סכום נכסי הקרן'!$C$42</f>
        <v>7.0220836751615467E-5</v>
      </c>
    </row>
    <row r="47" spans="2:21" s="141" customFormat="1">
      <c r="B47" s="89" t="s">
        <v>431</v>
      </c>
      <c r="C47" s="86" t="s">
        <v>432</v>
      </c>
      <c r="D47" s="99" t="s">
        <v>128</v>
      </c>
      <c r="E47" s="99" t="s">
        <v>347</v>
      </c>
      <c r="F47" s="86" t="s">
        <v>430</v>
      </c>
      <c r="G47" s="99" t="s">
        <v>405</v>
      </c>
      <c r="H47" s="86" t="s">
        <v>423</v>
      </c>
      <c r="I47" s="86" t="s">
        <v>168</v>
      </c>
      <c r="J47" s="86"/>
      <c r="K47" s="96">
        <v>1.9699999999926632</v>
      </c>
      <c r="L47" s="99" t="s">
        <v>172</v>
      </c>
      <c r="M47" s="100">
        <v>4.8000000000000001E-2</v>
      </c>
      <c r="N47" s="100">
        <v>-4.6999999999867694E-3</v>
      </c>
      <c r="O47" s="96">
        <v>142387.63373199999</v>
      </c>
      <c r="P47" s="98">
        <v>116.78</v>
      </c>
      <c r="Q47" s="86"/>
      <c r="R47" s="96">
        <v>166.28027702599999</v>
      </c>
      <c r="S47" s="97">
        <v>1.0473175143172794E-4</v>
      </c>
      <c r="T47" s="97">
        <v>1.9512821679493669E-2</v>
      </c>
      <c r="U47" s="97">
        <f>R47/'סכום נכסי הקרן'!$C$42</f>
        <v>6.069090515700099E-3</v>
      </c>
    </row>
    <row r="48" spans="2:21" s="141" customFormat="1">
      <c r="B48" s="89" t="s">
        <v>433</v>
      </c>
      <c r="C48" s="86" t="s">
        <v>434</v>
      </c>
      <c r="D48" s="99" t="s">
        <v>128</v>
      </c>
      <c r="E48" s="99" t="s">
        <v>347</v>
      </c>
      <c r="F48" s="86" t="s">
        <v>430</v>
      </c>
      <c r="G48" s="99" t="s">
        <v>405</v>
      </c>
      <c r="H48" s="86" t="s">
        <v>423</v>
      </c>
      <c r="I48" s="86" t="s">
        <v>168</v>
      </c>
      <c r="J48" s="86"/>
      <c r="K48" s="96">
        <v>5.9499999999799069</v>
      </c>
      <c r="L48" s="99" t="s">
        <v>172</v>
      </c>
      <c r="M48" s="100">
        <v>3.2000000000000001E-2</v>
      </c>
      <c r="N48" s="100">
        <v>1.0199999999998637E-2</v>
      </c>
      <c r="O48" s="96">
        <v>126713.389836</v>
      </c>
      <c r="P48" s="98">
        <v>115.87</v>
      </c>
      <c r="Q48" s="86"/>
      <c r="R48" s="96">
        <v>146.82281070100001</v>
      </c>
      <c r="S48" s="97">
        <v>7.6813870522594356E-5</v>
      </c>
      <c r="T48" s="97">
        <v>1.7229507762022197E-2</v>
      </c>
      <c r="U48" s="97">
        <f>R48/'סכום נכסי הקרן'!$C$42</f>
        <v>5.3589093297850268E-3</v>
      </c>
    </row>
    <row r="49" spans="2:21" s="141" customFormat="1">
      <c r="B49" s="89" t="s">
        <v>435</v>
      </c>
      <c r="C49" s="86" t="s">
        <v>436</v>
      </c>
      <c r="D49" s="99" t="s">
        <v>128</v>
      </c>
      <c r="E49" s="99" t="s">
        <v>347</v>
      </c>
      <c r="F49" s="86" t="s">
        <v>430</v>
      </c>
      <c r="G49" s="99" t="s">
        <v>405</v>
      </c>
      <c r="H49" s="86" t="s">
        <v>423</v>
      </c>
      <c r="I49" s="86" t="s">
        <v>168</v>
      </c>
      <c r="J49" s="86"/>
      <c r="K49" s="96">
        <v>1.2399999999608637</v>
      </c>
      <c r="L49" s="99" t="s">
        <v>172</v>
      </c>
      <c r="M49" s="100">
        <v>4.9000000000000002E-2</v>
      </c>
      <c r="N49" s="100">
        <v>-1.0599999999773419E-2</v>
      </c>
      <c r="O49" s="96">
        <v>16482.121437000002</v>
      </c>
      <c r="P49" s="98">
        <v>117.82</v>
      </c>
      <c r="Q49" s="86"/>
      <c r="R49" s="96">
        <v>19.419234824</v>
      </c>
      <c r="S49" s="97">
        <v>8.3199449453077445E-5</v>
      </c>
      <c r="T49" s="97">
        <v>2.2788274896467496E-3</v>
      </c>
      <c r="U49" s="97">
        <f>R49/'סכום נכסי הקרן'!$C$42</f>
        <v>7.0878576822471287E-4</v>
      </c>
    </row>
    <row r="50" spans="2:21" s="141" customFormat="1">
      <c r="B50" s="89" t="s">
        <v>437</v>
      </c>
      <c r="C50" s="86" t="s">
        <v>438</v>
      </c>
      <c r="D50" s="99" t="s">
        <v>128</v>
      </c>
      <c r="E50" s="99" t="s">
        <v>347</v>
      </c>
      <c r="F50" s="86" t="s">
        <v>439</v>
      </c>
      <c r="G50" s="99" t="s">
        <v>440</v>
      </c>
      <c r="H50" s="86" t="s">
        <v>423</v>
      </c>
      <c r="I50" s="86" t="s">
        <v>168</v>
      </c>
      <c r="J50" s="86"/>
      <c r="K50" s="96">
        <v>2.1100000000048937</v>
      </c>
      <c r="L50" s="99" t="s">
        <v>172</v>
      </c>
      <c r="M50" s="100">
        <v>3.7000000000000005E-2</v>
      </c>
      <c r="N50" s="100">
        <v>-4.0000000000543724E-3</v>
      </c>
      <c r="O50" s="96">
        <v>96612.699201999989</v>
      </c>
      <c r="P50" s="98">
        <v>114.22</v>
      </c>
      <c r="Q50" s="86"/>
      <c r="R50" s="96">
        <v>110.35102778599999</v>
      </c>
      <c r="S50" s="97">
        <v>4.0255538117388465E-5</v>
      </c>
      <c r="T50" s="97">
        <v>1.2949581067876017E-2</v>
      </c>
      <c r="U50" s="97">
        <f>R50/'סכום נכסי הקרן'!$C$42</f>
        <v>4.027719872207393E-3</v>
      </c>
    </row>
    <row r="51" spans="2:21" s="141" customFormat="1">
      <c r="B51" s="89" t="s">
        <v>441</v>
      </c>
      <c r="C51" s="86" t="s">
        <v>442</v>
      </c>
      <c r="D51" s="99" t="s">
        <v>128</v>
      </c>
      <c r="E51" s="99" t="s">
        <v>347</v>
      </c>
      <c r="F51" s="86" t="s">
        <v>439</v>
      </c>
      <c r="G51" s="99" t="s">
        <v>440</v>
      </c>
      <c r="H51" s="86" t="s">
        <v>423</v>
      </c>
      <c r="I51" s="86" t="s">
        <v>168</v>
      </c>
      <c r="J51" s="86"/>
      <c r="K51" s="96">
        <v>5.1599999999845885</v>
      </c>
      <c r="L51" s="99" t="s">
        <v>172</v>
      </c>
      <c r="M51" s="100">
        <v>2.2000000000000002E-2</v>
      </c>
      <c r="N51" s="100">
        <v>1.10999999999932E-2</v>
      </c>
      <c r="O51" s="96">
        <v>82716.342753000004</v>
      </c>
      <c r="P51" s="98">
        <v>106.68</v>
      </c>
      <c r="Q51" s="86"/>
      <c r="R51" s="96">
        <v>88.241794045999995</v>
      </c>
      <c r="S51" s="97">
        <v>9.3816334157970619E-5</v>
      </c>
      <c r="T51" s="97">
        <v>1.0355084936675755E-2</v>
      </c>
      <c r="U51" s="97">
        <f>R51/'סכום נכסי הקרן'!$C$42</f>
        <v>3.2207514018586856E-3</v>
      </c>
    </row>
    <row r="52" spans="2:21" s="141" customFormat="1">
      <c r="B52" s="89" t="s">
        <v>443</v>
      </c>
      <c r="C52" s="86" t="s">
        <v>444</v>
      </c>
      <c r="D52" s="99" t="s">
        <v>128</v>
      </c>
      <c r="E52" s="99" t="s">
        <v>347</v>
      </c>
      <c r="F52" s="86" t="s">
        <v>445</v>
      </c>
      <c r="G52" s="99" t="s">
        <v>405</v>
      </c>
      <c r="H52" s="86" t="s">
        <v>423</v>
      </c>
      <c r="I52" s="86" t="s">
        <v>351</v>
      </c>
      <c r="J52" s="86"/>
      <c r="K52" s="96">
        <v>6.5400000000274341</v>
      </c>
      <c r="L52" s="99" t="s">
        <v>172</v>
      </c>
      <c r="M52" s="100">
        <v>1.8200000000000001E-2</v>
      </c>
      <c r="N52" s="100">
        <v>1.309999999990967E-2</v>
      </c>
      <c r="O52" s="96">
        <v>28710.651748</v>
      </c>
      <c r="P52" s="98">
        <v>104.11</v>
      </c>
      <c r="Q52" s="86"/>
      <c r="R52" s="96">
        <v>29.890659216999996</v>
      </c>
      <c r="S52" s="97">
        <v>1.0916597622813688E-4</v>
      </c>
      <c r="T52" s="97">
        <v>3.5076385102042872E-3</v>
      </c>
      <c r="U52" s="97">
        <f>R52/'סכום נכסי הקרן'!$C$42</f>
        <v>1.0909839675907736E-3</v>
      </c>
    </row>
    <row r="53" spans="2:21" s="141" customFormat="1">
      <c r="B53" s="89" t="s">
        <v>446</v>
      </c>
      <c r="C53" s="86" t="s">
        <v>447</v>
      </c>
      <c r="D53" s="99" t="s">
        <v>128</v>
      </c>
      <c r="E53" s="99" t="s">
        <v>347</v>
      </c>
      <c r="F53" s="86" t="s">
        <v>386</v>
      </c>
      <c r="G53" s="99" t="s">
        <v>355</v>
      </c>
      <c r="H53" s="86" t="s">
        <v>423</v>
      </c>
      <c r="I53" s="86" t="s">
        <v>168</v>
      </c>
      <c r="J53" s="86"/>
      <c r="K53" s="96">
        <v>1.3200000000139906</v>
      </c>
      <c r="L53" s="99" t="s">
        <v>172</v>
      </c>
      <c r="M53" s="100">
        <v>3.1E-2</v>
      </c>
      <c r="N53" s="100">
        <v>-9.3000000000058296E-3</v>
      </c>
      <c r="O53" s="96">
        <v>15289.058158</v>
      </c>
      <c r="P53" s="98">
        <v>112.2</v>
      </c>
      <c r="Q53" s="86"/>
      <c r="R53" s="96">
        <v>17.154322343</v>
      </c>
      <c r="S53" s="97">
        <v>4.4440440786804126E-5</v>
      </c>
      <c r="T53" s="97">
        <v>2.0130423096370834E-3</v>
      </c>
      <c r="U53" s="97">
        <f>R53/'סכום נכסי הקרן'!$C$42</f>
        <v>6.2611836410931968E-4</v>
      </c>
    </row>
    <row r="54" spans="2:21" s="141" customFormat="1">
      <c r="B54" s="89" t="s">
        <v>448</v>
      </c>
      <c r="C54" s="86" t="s">
        <v>449</v>
      </c>
      <c r="D54" s="99" t="s">
        <v>128</v>
      </c>
      <c r="E54" s="99" t="s">
        <v>347</v>
      </c>
      <c r="F54" s="86" t="s">
        <v>386</v>
      </c>
      <c r="G54" s="99" t="s">
        <v>355</v>
      </c>
      <c r="H54" s="86" t="s">
        <v>423</v>
      </c>
      <c r="I54" s="86" t="s">
        <v>168</v>
      </c>
      <c r="J54" s="86"/>
      <c r="K54" s="96">
        <v>0.26999999999478386</v>
      </c>
      <c r="L54" s="99" t="s">
        <v>172</v>
      </c>
      <c r="M54" s="100">
        <v>2.7999999999999997E-2</v>
      </c>
      <c r="N54" s="100">
        <v>-2.299999999986959E-2</v>
      </c>
      <c r="O54" s="96">
        <v>58138.43129</v>
      </c>
      <c r="P54" s="98">
        <v>105.52</v>
      </c>
      <c r="Q54" s="86"/>
      <c r="R54" s="96">
        <v>61.347669516000003</v>
      </c>
      <c r="S54" s="97">
        <v>5.9111825724200411E-5</v>
      </c>
      <c r="T54" s="97">
        <v>7.1990867295165838E-3</v>
      </c>
      <c r="U54" s="97">
        <f>R54/'סכום נכסי הקרן'!$C$42</f>
        <v>2.2391384346902559E-3</v>
      </c>
    </row>
    <row r="55" spans="2:21" s="141" customFormat="1">
      <c r="B55" s="89" t="s">
        <v>450</v>
      </c>
      <c r="C55" s="86" t="s">
        <v>451</v>
      </c>
      <c r="D55" s="99" t="s">
        <v>128</v>
      </c>
      <c r="E55" s="99" t="s">
        <v>347</v>
      </c>
      <c r="F55" s="86" t="s">
        <v>386</v>
      </c>
      <c r="G55" s="99" t="s">
        <v>355</v>
      </c>
      <c r="H55" s="86" t="s">
        <v>423</v>
      </c>
      <c r="I55" s="86" t="s">
        <v>168</v>
      </c>
      <c r="J55" s="86"/>
      <c r="K55" s="96">
        <v>1.4499999996948278</v>
      </c>
      <c r="L55" s="99" t="s">
        <v>172</v>
      </c>
      <c r="M55" s="100">
        <v>4.2000000000000003E-2</v>
      </c>
      <c r="N55" s="100">
        <v>-2.2000000029645259E-3</v>
      </c>
      <c r="O55" s="96">
        <v>886.31767000000002</v>
      </c>
      <c r="P55" s="98">
        <v>129.4</v>
      </c>
      <c r="Q55" s="86"/>
      <c r="R55" s="96">
        <v>1.146895003</v>
      </c>
      <c r="S55" s="97">
        <v>1.6990332208718323E-5</v>
      </c>
      <c r="T55" s="97">
        <v>1.3458696412408608E-4</v>
      </c>
      <c r="U55" s="97">
        <f>R55/'סכום נכסי הקרן'!$C$42</f>
        <v>4.1860704767305376E-5</v>
      </c>
    </row>
    <row r="56" spans="2:21" s="141" customFormat="1">
      <c r="B56" s="89" t="s">
        <v>452</v>
      </c>
      <c r="C56" s="86" t="s">
        <v>453</v>
      </c>
      <c r="D56" s="99" t="s">
        <v>128</v>
      </c>
      <c r="E56" s="99" t="s">
        <v>347</v>
      </c>
      <c r="F56" s="86" t="s">
        <v>354</v>
      </c>
      <c r="G56" s="99" t="s">
        <v>355</v>
      </c>
      <c r="H56" s="86" t="s">
        <v>423</v>
      </c>
      <c r="I56" s="86" t="s">
        <v>168</v>
      </c>
      <c r="J56" s="86"/>
      <c r="K56" s="96">
        <v>1.7799999999919269</v>
      </c>
      <c r="L56" s="99" t="s">
        <v>172</v>
      </c>
      <c r="M56" s="100">
        <v>0.04</v>
      </c>
      <c r="N56" s="100">
        <v>-3.200000000023065E-3</v>
      </c>
      <c r="O56" s="96">
        <v>73696.583580000006</v>
      </c>
      <c r="P56" s="98">
        <v>117.66</v>
      </c>
      <c r="Q56" s="86"/>
      <c r="R56" s="96">
        <v>86.711399365000005</v>
      </c>
      <c r="S56" s="97">
        <v>5.4590142785396724E-5</v>
      </c>
      <c r="T56" s="97">
        <v>1.0175494674717452E-2</v>
      </c>
      <c r="U56" s="97">
        <f>R56/'סכום נכסי הקרן'!$C$42</f>
        <v>3.1648932808003316E-3</v>
      </c>
    </row>
    <row r="57" spans="2:21" s="141" customFormat="1">
      <c r="B57" s="89" t="s">
        <v>454</v>
      </c>
      <c r="C57" s="86" t="s">
        <v>455</v>
      </c>
      <c r="D57" s="99" t="s">
        <v>128</v>
      </c>
      <c r="E57" s="99" t="s">
        <v>347</v>
      </c>
      <c r="F57" s="86" t="s">
        <v>456</v>
      </c>
      <c r="G57" s="99" t="s">
        <v>405</v>
      </c>
      <c r="H57" s="86" t="s">
        <v>423</v>
      </c>
      <c r="I57" s="86" t="s">
        <v>168</v>
      </c>
      <c r="J57" s="86"/>
      <c r="K57" s="96">
        <v>4.18999999999608</v>
      </c>
      <c r="L57" s="99" t="s">
        <v>172</v>
      </c>
      <c r="M57" s="100">
        <v>4.7500000000000001E-2</v>
      </c>
      <c r="N57" s="100">
        <v>4.4999999999776729E-3</v>
      </c>
      <c r="O57" s="96">
        <v>139480.59623299999</v>
      </c>
      <c r="P57" s="98">
        <v>144.5</v>
      </c>
      <c r="Q57" s="86"/>
      <c r="R57" s="96">
        <v>201.54946214099999</v>
      </c>
      <c r="S57" s="97">
        <v>7.3904835602712867E-5</v>
      </c>
      <c r="T57" s="97">
        <v>2.3651624742844584E-2</v>
      </c>
      <c r="U57" s="97">
        <f>R57/'סכום נכסי הקרן'!$C$42</f>
        <v>7.3563861631835824E-3</v>
      </c>
    </row>
    <row r="58" spans="2:21" s="141" customFormat="1">
      <c r="B58" s="89" t="s">
        <v>457</v>
      </c>
      <c r="C58" s="86" t="s">
        <v>458</v>
      </c>
      <c r="D58" s="99" t="s">
        <v>128</v>
      </c>
      <c r="E58" s="99" t="s">
        <v>347</v>
      </c>
      <c r="F58" s="86" t="s">
        <v>459</v>
      </c>
      <c r="G58" s="99" t="s">
        <v>355</v>
      </c>
      <c r="H58" s="86" t="s">
        <v>423</v>
      </c>
      <c r="I58" s="86" t="s">
        <v>168</v>
      </c>
      <c r="J58" s="86"/>
      <c r="K58" s="96">
        <v>1.6699999999760482</v>
      </c>
      <c r="L58" s="99" t="s">
        <v>172</v>
      </c>
      <c r="M58" s="100">
        <v>3.85E-2</v>
      </c>
      <c r="N58" s="100">
        <v>-8.4999999995509015E-3</v>
      </c>
      <c r="O58" s="96">
        <v>11332.694796</v>
      </c>
      <c r="P58" s="98">
        <v>117.89</v>
      </c>
      <c r="Q58" s="86"/>
      <c r="R58" s="96">
        <v>13.360114496</v>
      </c>
      <c r="S58" s="97">
        <v>2.6606754574076206E-5</v>
      </c>
      <c r="T58" s="97">
        <v>1.5677958711681947E-3</v>
      </c>
      <c r="U58" s="97">
        <f>R58/'סכום נכסי הקרן'!$C$42</f>
        <v>4.8763296301017442E-4</v>
      </c>
    </row>
    <row r="59" spans="2:21" s="141" customFormat="1">
      <c r="B59" s="89" t="s">
        <v>460</v>
      </c>
      <c r="C59" s="86" t="s">
        <v>461</v>
      </c>
      <c r="D59" s="99" t="s">
        <v>128</v>
      </c>
      <c r="E59" s="99" t="s">
        <v>347</v>
      </c>
      <c r="F59" s="86" t="s">
        <v>459</v>
      </c>
      <c r="G59" s="99" t="s">
        <v>355</v>
      </c>
      <c r="H59" s="86" t="s">
        <v>423</v>
      </c>
      <c r="I59" s="86" t="s">
        <v>168</v>
      </c>
      <c r="J59" s="86"/>
      <c r="K59" s="96">
        <v>2.0400000000159535</v>
      </c>
      <c r="L59" s="99" t="s">
        <v>172</v>
      </c>
      <c r="M59" s="100">
        <v>4.7500000000000001E-2</v>
      </c>
      <c r="N59" s="100">
        <v>-7.600000000039883E-3</v>
      </c>
      <c r="O59" s="96">
        <v>7473.340956</v>
      </c>
      <c r="P59" s="98">
        <v>134.19999999999999</v>
      </c>
      <c r="Q59" s="86"/>
      <c r="R59" s="96">
        <v>10.029223471</v>
      </c>
      <c r="S59" s="97">
        <v>2.5748938308730605E-5</v>
      </c>
      <c r="T59" s="97">
        <v>1.1769191913411092E-3</v>
      </c>
      <c r="U59" s="97">
        <f>R59/'סכום נכסי הקרן'!$C$42</f>
        <v>3.6605823694992653E-4</v>
      </c>
    </row>
    <row r="60" spans="2:21" s="141" customFormat="1">
      <c r="B60" s="89" t="s">
        <v>462</v>
      </c>
      <c r="C60" s="86" t="s">
        <v>463</v>
      </c>
      <c r="D60" s="99" t="s">
        <v>128</v>
      </c>
      <c r="E60" s="99" t="s">
        <v>347</v>
      </c>
      <c r="F60" s="86" t="s">
        <v>464</v>
      </c>
      <c r="G60" s="99" t="s">
        <v>355</v>
      </c>
      <c r="H60" s="86" t="s">
        <v>423</v>
      </c>
      <c r="I60" s="86" t="s">
        <v>351</v>
      </c>
      <c r="J60" s="86"/>
      <c r="K60" s="96">
        <v>2.2799999999259324</v>
      </c>
      <c r="L60" s="99" t="s">
        <v>172</v>
      </c>
      <c r="M60" s="100">
        <v>3.5499999999999997E-2</v>
      </c>
      <c r="N60" s="100">
        <v>-4.7999999998765532E-3</v>
      </c>
      <c r="O60" s="96">
        <v>13421.798747000001</v>
      </c>
      <c r="P60" s="98">
        <v>120.71</v>
      </c>
      <c r="Q60" s="86"/>
      <c r="R60" s="96">
        <v>16.201452714999999</v>
      </c>
      <c r="S60" s="97">
        <v>3.7662868489109716E-5</v>
      </c>
      <c r="T60" s="97">
        <v>1.9012240262692834E-3</v>
      </c>
      <c r="U60" s="97">
        <f>R60/'סכום נכסי הקרן'!$C$42</f>
        <v>5.9133942264117886E-4</v>
      </c>
    </row>
    <row r="61" spans="2:21" s="141" customFormat="1">
      <c r="B61" s="89" t="s">
        <v>465</v>
      </c>
      <c r="C61" s="86" t="s">
        <v>466</v>
      </c>
      <c r="D61" s="99" t="s">
        <v>128</v>
      </c>
      <c r="E61" s="99" t="s">
        <v>347</v>
      </c>
      <c r="F61" s="86" t="s">
        <v>464</v>
      </c>
      <c r="G61" s="99" t="s">
        <v>355</v>
      </c>
      <c r="H61" s="86" t="s">
        <v>423</v>
      </c>
      <c r="I61" s="86" t="s">
        <v>351</v>
      </c>
      <c r="J61" s="86"/>
      <c r="K61" s="96">
        <v>1.179999999964596</v>
      </c>
      <c r="L61" s="99" t="s">
        <v>172</v>
      </c>
      <c r="M61" s="100">
        <v>4.6500000000000007E-2</v>
      </c>
      <c r="N61" s="100">
        <v>-1.089999999982298E-2</v>
      </c>
      <c r="O61" s="96">
        <v>6930.8667699999987</v>
      </c>
      <c r="P61" s="98">
        <v>130.41</v>
      </c>
      <c r="Q61" s="86"/>
      <c r="R61" s="96">
        <v>9.0385430240000009</v>
      </c>
      <c r="S61" s="97">
        <v>3.1684939069916104E-5</v>
      </c>
      <c r="T61" s="97">
        <v>1.0606638467541537E-3</v>
      </c>
      <c r="U61" s="97">
        <f>R61/'סכום נכסי הקרן'!$C$42</f>
        <v>3.2989923233125431E-4</v>
      </c>
    </row>
    <row r="62" spans="2:21" s="141" customFormat="1">
      <c r="B62" s="89" t="s">
        <v>467</v>
      </c>
      <c r="C62" s="86" t="s">
        <v>468</v>
      </c>
      <c r="D62" s="99" t="s">
        <v>128</v>
      </c>
      <c r="E62" s="99" t="s">
        <v>347</v>
      </c>
      <c r="F62" s="86" t="s">
        <v>464</v>
      </c>
      <c r="G62" s="99" t="s">
        <v>355</v>
      </c>
      <c r="H62" s="86" t="s">
        <v>423</v>
      </c>
      <c r="I62" s="86" t="s">
        <v>351</v>
      </c>
      <c r="J62" s="86"/>
      <c r="K62" s="96">
        <v>5.6600000000714905</v>
      </c>
      <c r="L62" s="99" t="s">
        <v>172</v>
      </c>
      <c r="M62" s="100">
        <v>1.4999999999999999E-2</v>
      </c>
      <c r="N62" s="100">
        <v>5.0000000000000001E-3</v>
      </c>
      <c r="O62" s="96">
        <v>32219.877765000001</v>
      </c>
      <c r="P62" s="98">
        <v>105.93</v>
      </c>
      <c r="Q62" s="86"/>
      <c r="R62" s="96">
        <v>34.130516516</v>
      </c>
      <c r="S62" s="97">
        <v>6.3030870847675003E-5</v>
      </c>
      <c r="T62" s="97">
        <v>4.0051814593837056E-3</v>
      </c>
      <c r="U62" s="97">
        <f>R62/'סכום נכסי הקרן'!$C$42</f>
        <v>1.2457351995559406E-3</v>
      </c>
    </row>
    <row r="63" spans="2:21" s="141" customFormat="1">
      <c r="B63" s="89" t="s">
        <v>469</v>
      </c>
      <c r="C63" s="86" t="s">
        <v>470</v>
      </c>
      <c r="D63" s="99" t="s">
        <v>128</v>
      </c>
      <c r="E63" s="99" t="s">
        <v>347</v>
      </c>
      <c r="F63" s="86" t="s">
        <v>471</v>
      </c>
      <c r="G63" s="99" t="s">
        <v>472</v>
      </c>
      <c r="H63" s="86" t="s">
        <v>423</v>
      </c>
      <c r="I63" s="86" t="s">
        <v>351</v>
      </c>
      <c r="J63" s="86"/>
      <c r="K63" s="96">
        <v>1.7299999987124819</v>
      </c>
      <c r="L63" s="99" t="s">
        <v>172</v>
      </c>
      <c r="M63" s="100">
        <v>4.6500000000000007E-2</v>
      </c>
      <c r="N63" s="100">
        <v>-6.099999984153625E-3</v>
      </c>
      <c r="O63" s="96">
        <v>303.23434800000001</v>
      </c>
      <c r="P63" s="98">
        <v>133.19</v>
      </c>
      <c r="Q63" s="86"/>
      <c r="R63" s="96">
        <v>0.403877824</v>
      </c>
      <c r="S63" s="97">
        <v>3.9900204470648345E-6</v>
      </c>
      <c r="T63" s="97">
        <v>4.7394652576755499E-5</v>
      </c>
      <c r="U63" s="97">
        <f>R63/'סכום נכסי הקרן'!$C$42</f>
        <v>1.4741201512171661E-5</v>
      </c>
    </row>
    <row r="64" spans="2:21" s="141" customFormat="1">
      <c r="B64" s="89" t="s">
        <v>473</v>
      </c>
      <c r="C64" s="86" t="s">
        <v>474</v>
      </c>
      <c r="D64" s="99" t="s">
        <v>128</v>
      </c>
      <c r="E64" s="99" t="s">
        <v>347</v>
      </c>
      <c r="F64" s="86" t="s">
        <v>475</v>
      </c>
      <c r="G64" s="99" t="s">
        <v>405</v>
      </c>
      <c r="H64" s="86" t="s">
        <v>423</v>
      </c>
      <c r="I64" s="86" t="s">
        <v>351</v>
      </c>
      <c r="J64" s="86"/>
      <c r="K64" s="96">
        <v>1.899999999941731</v>
      </c>
      <c r="L64" s="99" t="s">
        <v>172</v>
      </c>
      <c r="M64" s="100">
        <v>3.6400000000000002E-2</v>
      </c>
      <c r="N64" s="100">
        <v>-2.5000000014567202E-3</v>
      </c>
      <c r="O64" s="96">
        <v>2920.169989</v>
      </c>
      <c r="P64" s="98">
        <v>117.54</v>
      </c>
      <c r="Q64" s="86"/>
      <c r="R64" s="96">
        <v>3.4323676180000002</v>
      </c>
      <c r="S64" s="97">
        <v>3.9730203931972791E-5</v>
      </c>
      <c r="T64" s="97">
        <v>4.0278485498331261E-4</v>
      </c>
      <c r="U64" s="97">
        <f>R64/'סכום נכסי הקרן'!$C$42</f>
        <v>1.2527853651303876E-4</v>
      </c>
    </row>
    <row r="65" spans="2:21" s="141" customFormat="1">
      <c r="B65" s="89" t="s">
        <v>476</v>
      </c>
      <c r="C65" s="86" t="s">
        <v>477</v>
      </c>
      <c r="D65" s="99" t="s">
        <v>128</v>
      </c>
      <c r="E65" s="99" t="s">
        <v>347</v>
      </c>
      <c r="F65" s="86" t="s">
        <v>478</v>
      </c>
      <c r="G65" s="99" t="s">
        <v>479</v>
      </c>
      <c r="H65" s="86" t="s">
        <v>423</v>
      </c>
      <c r="I65" s="86" t="s">
        <v>168</v>
      </c>
      <c r="J65" s="86"/>
      <c r="K65" s="96">
        <v>7.7399999999801663</v>
      </c>
      <c r="L65" s="99" t="s">
        <v>172</v>
      </c>
      <c r="M65" s="100">
        <v>3.85E-2</v>
      </c>
      <c r="N65" s="100">
        <v>1.1799999999991375E-2</v>
      </c>
      <c r="O65" s="96">
        <v>91879.477042999992</v>
      </c>
      <c r="P65" s="98">
        <v>122.99</v>
      </c>
      <c r="Q65" s="96">
        <v>2.7530718660000004</v>
      </c>
      <c r="R65" s="96">
        <v>115.966846445</v>
      </c>
      <c r="S65" s="97">
        <v>3.4108867801885655E-5</v>
      </c>
      <c r="T65" s="97">
        <v>1.3608591685595316E-2</v>
      </c>
      <c r="U65" s="97">
        <f>R65/'סכום נכסי הקרן'!$C$42</f>
        <v>4.2326925386643975E-3</v>
      </c>
    </row>
    <row r="66" spans="2:21" s="141" customFormat="1">
      <c r="B66" s="89" t="s">
        <v>480</v>
      </c>
      <c r="C66" s="86" t="s">
        <v>481</v>
      </c>
      <c r="D66" s="99" t="s">
        <v>128</v>
      </c>
      <c r="E66" s="99" t="s">
        <v>347</v>
      </c>
      <c r="F66" s="86" t="s">
        <v>478</v>
      </c>
      <c r="G66" s="99" t="s">
        <v>479</v>
      </c>
      <c r="H66" s="86" t="s">
        <v>423</v>
      </c>
      <c r="I66" s="86" t="s">
        <v>168</v>
      </c>
      <c r="J66" s="86"/>
      <c r="K66" s="96">
        <v>5.7200000000075111</v>
      </c>
      <c r="L66" s="99" t="s">
        <v>172</v>
      </c>
      <c r="M66" s="100">
        <v>4.4999999999999998E-2</v>
      </c>
      <c r="N66" s="100">
        <v>7.5000000000164709E-3</v>
      </c>
      <c r="O66" s="96">
        <v>241682.47344500001</v>
      </c>
      <c r="P66" s="98">
        <v>125.6</v>
      </c>
      <c r="Q66" s="86"/>
      <c r="R66" s="96">
        <v>303.55317612599998</v>
      </c>
      <c r="S66" s="97">
        <v>8.216344996097208E-5</v>
      </c>
      <c r="T66" s="97">
        <v>3.5621657011459092E-2</v>
      </c>
      <c r="U66" s="97">
        <f>R66/'סכום נכסי הקרן'!$C$42</f>
        <v>1.1079436089397921E-2</v>
      </c>
    </row>
    <row r="67" spans="2:21" s="141" customFormat="1">
      <c r="B67" s="89" t="s">
        <v>482</v>
      </c>
      <c r="C67" s="86" t="s">
        <v>483</v>
      </c>
      <c r="D67" s="99" t="s">
        <v>128</v>
      </c>
      <c r="E67" s="99" t="s">
        <v>347</v>
      </c>
      <c r="F67" s="86" t="s">
        <v>478</v>
      </c>
      <c r="G67" s="99" t="s">
        <v>479</v>
      </c>
      <c r="H67" s="86" t="s">
        <v>423</v>
      </c>
      <c r="I67" s="86" t="s">
        <v>168</v>
      </c>
      <c r="J67" s="86"/>
      <c r="K67" s="96">
        <v>10.329999999992276</v>
      </c>
      <c r="L67" s="99" t="s">
        <v>172</v>
      </c>
      <c r="M67" s="100">
        <v>2.3900000000000001E-2</v>
      </c>
      <c r="N67" s="100">
        <v>1.9600000000000003E-2</v>
      </c>
      <c r="O67" s="96">
        <v>93089.983999999997</v>
      </c>
      <c r="P67" s="98">
        <v>104.32</v>
      </c>
      <c r="Q67" s="86"/>
      <c r="R67" s="96">
        <v>97.111470275000002</v>
      </c>
      <c r="S67" s="97">
        <v>7.5121699756857101E-5</v>
      </c>
      <c r="T67" s="97">
        <v>1.1395932436492338E-2</v>
      </c>
      <c r="U67" s="97">
        <f>R67/'סכום נכסי הקרן'!$C$42</f>
        <v>3.5444871379396244E-3</v>
      </c>
    </row>
    <row r="68" spans="2:21" s="141" customFormat="1">
      <c r="B68" s="89" t="s">
        <v>484</v>
      </c>
      <c r="C68" s="86" t="s">
        <v>485</v>
      </c>
      <c r="D68" s="99" t="s">
        <v>128</v>
      </c>
      <c r="E68" s="99" t="s">
        <v>347</v>
      </c>
      <c r="F68" s="86" t="s">
        <v>486</v>
      </c>
      <c r="G68" s="99" t="s">
        <v>472</v>
      </c>
      <c r="H68" s="86" t="s">
        <v>423</v>
      </c>
      <c r="I68" s="86" t="s">
        <v>168</v>
      </c>
      <c r="J68" s="86"/>
      <c r="K68" s="96">
        <v>1.1399999997470485</v>
      </c>
      <c r="L68" s="99" t="s">
        <v>172</v>
      </c>
      <c r="M68" s="100">
        <v>4.8899999999999999E-2</v>
      </c>
      <c r="N68" s="100">
        <v>-7.1999999924114476E-3</v>
      </c>
      <c r="O68" s="96">
        <v>600.444029</v>
      </c>
      <c r="P68" s="98">
        <v>131.68</v>
      </c>
      <c r="Q68" s="86"/>
      <c r="R68" s="96">
        <v>0.79066468000000001</v>
      </c>
      <c r="S68" s="97">
        <v>1.075798336931278E-5</v>
      </c>
      <c r="T68" s="97">
        <v>9.2783697411699337E-5</v>
      </c>
      <c r="U68" s="97">
        <f>R68/'סכום נכסי הקרן'!$C$42</f>
        <v>2.8858597040566217E-5</v>
      </c>
    </row>
    <row r="69" spans="2:21" s="141" customFormat="1">
      <c r="B69" s="89" t="s">
        <v>487</v>
      </c>
      <c r="C69" s="86" t="s">
        <v>488</v>
      </c>
      <c r="D69" s="99" t="s">
        <v>128</v>
      </c>
      <c r="E69" s="99" t="s">
        <v>347</v>
      </c>
      <c r="F69" s="86" t="s">
        <v>354</v>
      </c>
      <c r="G69" s="99" t="s">
        <v>355</v>
      </c>
      <c r="H69" s="86" t="s">
        <v>423</v>
      </c>
      <c r="I69" s="86" t="s">
        <v>351</v>
      </c>
      <c r="J69" s="86"/>
      <c r="K69" s="96">
        <v>4.1799999999937745</v>
      </c>
      <c r="L69" s="99" t="s">
        <v>172</v>
      </c>
      <c r="M69" s="100">
        <v>1.6399999999999998E-2</v>
      </c>
      <c r="N69" s="100">
        <v>1.2299999999810393E-2</v>
      </c>
      <c r="O69" s="96">
        <f>34640.3805/50000</f>
        <v>0.69280761000000002</v>
      </c>
      <c r="P69" s="98">
        <v>5100544</v>
      </c>
      <c r="Q69" s="86"/>
      <c r="R69" s="96">
        <v>35.336956529000005</v>
      </c>
      <c r="S69" s="97">
        <f>282.179704301075%/50000</f>
        <v>5.6435940860214998E-5</v>
      </c>
      <c r="T69" s="97">
        <v>4.1467559699734022E-3</v>
      </c>
      <c r="U69" s="97">
        <f>R69/'סכום נכסי הקרן'!$C$42</f>
        <v>1.2897692471989725E-3</v>
      </c>
    </row>
    <row r="70" spans="2:21" s="141" customFormat="1">
      <c r="B70" s="89" t="s">
        <v>489</v>
      </c>
      <c r="C70" s="86" t="s">
        <v>490</v>
      </c>
      <c r="D70" s="99" t="s">
        <v>128</v>
      </c>
      <c r="E70" s="99" t="s">
        <v>347</v>
      </c>
      <c r="F70" s="86" t="s">
        <v>354</v>
      </c>
      <c r="G70" s="99" t="s">
        <v>355</v>
      </c>
      <c r="H70" s="86" t="s">
        <v>423</v>
      </c>
      <c r="I70" s="86" t="s">
        <v>351</v>
      </c>
      <c r="J70" s="86"/>
      <c r="K70" s="96">
        <v>8.2300000000186788</v>
      </c>
      <c r="L70" s="99" t="s">
        <v>172</v>
      </c>
      <c r="M70" s="100">
        <v>2.7799999999999998E-2</v>
      </c>
      <c r="N70" s="100">
        <v>2.7200000000000002E-2</v>
      </c>
      <c r="O70" s="96">
        <f>13226.3271/50000</f>
        <v>0.26452654200000003</v>
      </c>
      <c r="P70" s="98">
        <v>5060000</v>
      </c>
      <c r="Q70" s="86"/>
      <c r="R70" s="96">
        <v>13.385043424999999</v>
      </c>
      <c r="S70" s="97">
        <f>316.267984218077%/50000</f>
        <v>6.3253596843615409E-5</v>
      </c>
      <c r="T70" s="97">
        <v>1.5707212556752323E-3</v>
      </c>
      <c r="U70" s="97">
        <f>R70/'סכום נכסי הקרן'!$C$42</f>
        <v>4.8854284799032034E-4</v>
      </c>
    </row>
    <row r="71" spans="2:21" s="141" customFormat="1">
      <c r="B71" s="89" t="s">
        <v>491</v>
      </c>
      <c r="C71" s="86" t="s">
        <v>492</v>
      </c>
      <c r="D71" s="99" t="s">
        <v>128</v>
      </c>
      <c r="E71" s="99" t="s">
        <v>347</v>
      </c>
      <c r="F71" s="86" t="s">
        <v>354</v>
      </c>
      <c r="G71" s="99" t="s">
        <v>355</v>
      </c>
      <c r="H71" s="86" t="s">
        <v>423</v>
      </c>
      <c r="I71" s="86" t="s">
        <v>351</v>
      </c>
      <c r="J71" s="86"/>
      <c r="K71" s="96">
        <v>5.569999999871988</v>
      </c>
      <c r="L71" s="99" t="s">
        <v>172</v>
      </c>
      <c r="M71" s="100">
        <v>2.4199999999999999E-2</v>
      </c>
      <c r="N71" s="100">
        <v>1.9799999999504037E-2</v>
      </c>
      <c r="O71" s="96">
        <f>14513.361/50000</f>
        <v>0.29026721999999999</v>
      </c>
      <c r="P71" s="98">
        <v>5140250</v>
      </c>
      <c r="Q71" s="86"/>
      <c r="R71" s="96">
        <v>14.920460163</v>
      </c>
      <c r="S71" s="97">
        <f>50.3534017971759%/50000</f>
        <v>1.0070680359435181E-5</v>
      </c>
      <c r="T71" s="97">
        <v>1.750900850923436E-3</v>
      </c>
      <c r="U71" s="97">
        <f>R71/'סכום נכסי הקרן'!$C$42</f>
        <v>5.4458426991305325E-4</v>
      </c>
    </row>
    <row r="72" spans="2:21" s="141" customFormat="1">
      <c r="B72" s="89" t="s">
        <v>493</v>
      </c>
      <c r="C72" s="86" t="s">
        <v>494</v>
      </c>
      <c r="D72" s="99" t="s">
        <v>128</v>
      </c>
      <c r="E72" s="99" t="s">
        <v>347</v>
      </c>
      <c r="F72" s="86" t="s">
        <v>354</v>
      </c>
      <c r="G72" s="99" t="s">
        <v>355</v>
      </c>
      <c r="H72" s="86" t="s">
        <v>423</v>
      </c>
      <c r="I72" s="86" t="s">
        <v>168</v>
      </c>
      <c r="J72" s="86"/>
      <c r="K72" s="96">
        <v>1.319999999990505</v>
      </c>
      <c r="L72" s="99" t="s">
        <v>172</v>
      </c>
      <c r="M72" s="100">
        <v>0.05</v>
      </c>
      <c r="N72" s="100">
        <v>-6.8999999999379167E-3</v>
      </c>
      <c r="O72" s="96">
        <v>45809.591344999993</v>
      </c>
      <c r="P72" s="98">
        <v>119.55</v>
      </c>
      <c r="Q72" s="86"/>
      <c r="R72" s="96">
        <v>54.765368086000002</v>
      </c>
      <c r="S72" s="97">
        <v>4.5809637154637151E-5</v>
      </c>
      <c r="T72" s="97">
        <v>6.426660339920281E-3</v>
      </c>
      <c r="U72" s="97">
        <f>R72/'סכום נכסי הקרן'!$C$42</f>
        <v>1.9988899584741271E-3</v>
      </c>
    </row>
    <row r="73" spans="2:21" s="141" customFormat="1">
      <c r="B73" s="89" t="s">
        <v>495</v>
      </c>
      <c r="C73" s="86" t="s">
        <v>496</v>
      </c>
      <c r="D73" s="99" t="s">
        <v>128</v>
      </c>
      <c r="E73" s="99" t="s">
        <v>347</v>
      </c>
      <c r="F73" s="86" t="s">
        <v>497</v>
      </c>
      <c r="G73" s="99" t="s">
        <v>405</v>
      </c>
      <c r="H73" s="86" t="s">
        <v>423</v>
      </c>
      <c r="I73" s="86" t="s">
        <v>351</v>
      </c>
      <c r="J73" s="86"/>
      <c r="K73" s="96">
        <v>1.2199999999897873</v>
      </c>
      <c r="L73" s="99" t="s">
        <v>172</v>
      </c>
      <c r="M73" s="100">
        <v>5.0999999999999997E-2</v>
      </c>
      <c r="N73" s="100">
        <v>-1.1500000000085107E-2</v>
      </c>
      <c r="O73" s="96">
        <v>24223.114429000001</v>
      </c>
      <c r="P73" s="98">
        <v>121.27</v>
      </c>
      <c r="Q73" s="86"/>
      <c r="R73" s="96">
        <v>29.375371265000002</v>
      </c>
      <c r="S73" s="97">
        <v>5.3179760511042637E-5</v>
      </c>
      <c r="T73" s="97">
        <v>3.4471699922248807E-3</v>
      </c>
      <c r="U73" s="97">
        <f>R73/'סכום נכסי הקרן'!$C$42</f>
        <v>1.0721763899377203E-3</v>
      </c>
    </row>
    <row r="74" spans="2:21" s="141" customFormat="1">
      <c r="B74" s="89" t="s">
        <v>498</v>
      </c>
      <c r="C74" s="86" t="s">
        <v>499</v>
      </c>
      <c r="D74" s="99" t="s">
        <v>128</v>
      </c>
      <c r="E74" s="99" t="s">
        <v>347</v>
      </c>
      <c r="F74" s="86" t="s">
        <v>497</v>
      </c>
      <c r="G74" s="99" t="s">
        <v>405</v>
      </c>
      <c r="H74" s="86" t="s">
        <v>423</v>
      </c>
      <c r="I74" s="86" t="s">
        <v>351</v>
      </c>
      <c r="J74" s="86"/>
      <c r="K74" s="96">
        <v>2.5900000000082137</v>
      </c>
      <c r="L74" s="99" t="s">
        <v>172</v>
      </c>
      <c r="M74" s="100">
        <v>2.5499999999999998E-2</v>
      </c>
      <c r="N74" s="100">
        <v>-4.0000000000213354E-3</v>
      </c>
      <c r="O74" s="96">
        <v>85340.545509000018</v>
      </c>
      <c r="P74" s="98">
        <v>109.84</v>
      </c>
      <c r="Q74" s="86"/>
      <c r="R74" s="96">
        <v>93.738056897000007</v>
      </c>
      <c r="S74" s="97">
        <v>9.8404907589261546E-5</v>
      </c>
      <c r="T74" s="97">
        <v>1.1000065801714963E-2</v>
      </c>
      <c r="U74" s="97">
        <f>R74/'סכום נכסי הקרן'!$C$42</f>
        <v>3.421360381693276E-3</v>
      </c>
    </row>
    <row r="75" spans="2:21" s="141" customFormat="1">
      <c r="B75" s="89" t="s">
        <v>500</v>
      </c>
      <c r="C75" s="86" t="s">
        <v>501</v>
      </c>
      <c r="D75" s="99" t="s">
        <v>128</v>
      </c>
      <c r="E75" s="99" t="s">
        <v>347</v>
      </c>
      <c r="F75" s="86" t="s">
        <v>497</v>
      </c>
      <c r="G75" s="99" t="s">
        <v>405</v>
      </c>
      <c r="H75" s="86" t="s">
        <v>423</v>
      </c>
      <c r="I75" s="86" t="s">
        <v>351</v>
      </c>
      <c r="J75" s="86"/>
      <c r="K75" s="96">
        <v>6.8299999999691048</v>
      </c>
      <c r="L75" s="99" t="s">
        <v>172</v>
      </c>
      <c r="M75" s="100">
        <v>2.35E-2</v>
      </c>
      <c r="N75" s="100">
        <v>1.339999999995775E-2</v>
      </c>
      <c r="O75" s="96">
        <v>68410.103491999995</v>
      </c>
      <c r="P75" s="98">
        <v>108.37</v>
      </c>
      <c r="Q75" s="96">
        <v>1.5508063350000001</v>
      </c>
      <c r="R75" s="96">
        <v>75.738452198000005</v>
      </c>
      <c r="S75" s="97">
        <v>8.6225423266726419E-5</v>
      </c>
      <c r="T75" s="97">
        <v>8.8878304658425965E-3</v>
      </c>
      <c r="U75" s="97">
        <f>R75/'סכום נכסי הקרן'!$C$42</f>
        <v>2.7643899212220643E-3</v>
      </c>
    </row>
    <row r="76" spans="2:21" s="141" customFormat="1">
      <c r="B76" s="89" t="s">
        <v>502</v>
      </c>
      <c r="C76" s="86" t="s">
        <v>503</v>
      </c>
      <c r="D76" s="99" t="s">
        <v>128</v>
      </c>
      <c r="E76" s="99" t="s">
        <v>347</v>
      </c>
      <c r="F76" s="86" t="s">
        <v>497</v>
      </c>
      <c r="G76" s="99" t="s">
        <v>405</v>
      </c>
      <c r="H76" s="86" t="s">
        <v>423</v>
      </c>
      <c r="I76" s="86" t="s">
        <v>351</v>
      </c>
      <c r="J76" s="86"/>
      <c r="K76" s="96">
        <v>5.580000000002876</v>
      </c>
      <c r="L76" s="99" t="s">
        <v>172</v>
      </c>
      <c r="M76" s="100">
        <v>1.7600000000000001E-2</v>
      </c>
      <c r="N76" s="100">
        <v>1.0200000000007193E-2</v>
      </c>
      <c r="O76" s="96">
        <v>104672.186887</v>
      </c>
      <c r="P76" s="98">
        <v>106.3</v>
      </c>
      <c r="Q76" s="86"/>
      <c r="R76" s="96">
        <v>111.26653209599999</v>
      </c>
      <c r="S76" s="97">
        <v>8.0148631346107751E-5</v>
      </c>
      <c r="T76" s="97">
        <v>1.3057014569114679E-2</v>
      </c>
      <c r="U76" s="97">
        <f>R76/'סכום נכסי הקרן'!$C$42</f>
        <v>4.0611350109374953E-3</v>
      </c>
    </row>
    <row r="77" spans="2:21" s="141" customFormat="1">
      <c r="B77" s="89" t="s">
        <v>504</v>
      </c>
      <c r="C77" s="86" t="s">
        <v>505</v>
      </c>
      <c r="D77" s="99" t="s">
        <v>128</v>
      </c>
      <c r="E77" s="99" t="s">
        <v>347</v>
      </c>
      <c r="F77" s="86" t="s">
        <v>497</v>
      </c>
      <c r="G77" s="99" t="s">
        <v>405</v>
      </c>
      <c r="H77" s="86" t="s">
        <v>423</v>
      </c>
      <c r="I77" s="86" t="s">
        <v>351</v>
      </c>
      <c r="J77" s="86"/>
      <c r="K77" s="96">
        <v>6.0900000000314085</v>
      </c>
      <c r="L77" s="99" t="s">
        <v>172</v>
      </c>
      <c r="M77" s="100">
        <v>2.1499999999999998E-2</v>
      </c>
      <c r="N77" s="100">
        <v>1.0800000000009701E-2</v>
      </c>
      <c r="O77" s="96">
        <v>75252.221407000005</v>
      </c>
      <c r="P77" s="98">
        <v>109.58</v>
      </c>
      <c r="Q77" s="86"/>
      <c r="R77" s="96">
        <v>82.461383048999991</v>
      </c>
      <c r="S77" s="97">
        <v>9.4969535842138434E-5</v>
      </c>
      <c r="T77" s="97">
        <v>9.6767595752078467E-3</v>
      </c>
      <c r="U77" s="97">
        <f>R77/'סכום נכסי הקרן'!$C$42</f>
        <v>3.0097712532433703E-3</v>
      </c>
    </row>
    <row r="78" spans="2:21" s="141" customFormat="1">
      <c r="B78" s="89" t="s">
        <v>506</v>
      </c>
      <c r="C78" s="86" t="s">
        <v>507</v>
      </c>
      <c r="D78" s="99" t="s">
        <v>128</v>
      </c>
      <c r="E78" s="99" t="s">
        <v>347</v>
      </c>
      <c r="F78" s="86" t="s">
        <v>508</v>
      </c>
      <c r="G78" s="99" t="s">
        <v>472</v>
      </c>
      <c r="H78" s="86" t="s">
        <v>423</v>
      </c>
      <c r="I78" s="86" t="s">
        <v>168</v>
      </c>
      <c r="J78" s="86"/>
      <c r="K78" s="96">
        <v>0.2800000000160574</v>
      </c>
      <c r="L78" s="99" t="s">
        <v>172</v>
      </c>
      <c r="M78" s="100">
        <v>4.2800000000000005E-2</v>
      </c>
      <c r="N78" s="100">
        <v>-8.1999999990365578E-3</v>
      </c>
      <c r="O78" s="96">
        <v>1977.9800170000003</v>
      </c>
      <c r="P78" s="98">
        <v>125.94</v>
      </c>
      <c r="Q78" s="86"/>
      <c r="R78" s="96">
        <v>2.4910681319999997</v>
      </c>
      <c r="S78" s="97">
        <v>2.7653089314676831E-5</v>
      </c>
      <c r="T78" s="97">
        <v>2.9232431603169002E-4</v>
      </c>
      <c r="U78" s="97">
        <f>R78/'סכום נכסי הקרן'!$C$42</f>
        <v>9.09218955145233E-5</v>
      </c>
    </row>
    <row r="79" spans="2:21" s="141" customFormat="1">
      <c r="B79" s="89" t="s">
        <v>509</v>
      </c>
      <c r="C79" s="86" t="s">
        <v>510</v>
      </c>
      <c r="D79" s="99" t="s">
        <v>128</v>
      </c>
      <c r="E79" s="99" t="s">
        <v>347</v>
      </c>
      <c r="F79" s="86" t="s">
        <v>459</v>
      </c>
      <c r="G79" s="99" t="s">
        <v>355</v>
      </c>
      <c r="H79" s="86" t="s">
        <v>423</v>
      </c>
      <c r="I79" s="86" t="s">
        <v>168</v>
      </c>
      <c r="J79" s="86"/>
      <c r="K79" s="96">
        <v>0.66999999987945125</v>
      </c>
      <c r="L79" s="99" t="s">
        <v>172</v>
      </c>
      <c r="M79" s="100">
        <v>5.2499999999999998E-2</v>
      </c>
      <c r="N79" s="100">
        <v>-1.2599999999732114E-2</v>
      </c>
      <c r="O79" s="96">
        <v>3984.2204579999998</v>
      </c>
      <c r="P79" s="98">
        <v>131.16999999999999</v>
      </c>
      <c r="Q79" s="86"/>
      <c r="R79" s="96">
        <v>5.2261021890000006</v>
      </c>
      <c r="S79" s="97">
        <v>3.320183715E-5</v>
      </c>
      <c r="T79" s="97">
        <v>6.1327778565598197E-4</v>
      </c>
      <c r="U79" s="97">
        <f>R79/'סכום נכסי הקרן'!$C$42</f>
        <v>1.9074834247708149E-4</v>
      </c>
    </row>
    <row r="80" spans="2:21" s="141" customFormat="1">
      <c r="B80" s="89" t="s">
        <v>511</v>
      </c>
      <c r="C80" s="86" t="s">
        <v>512</v>
      </c>
      <c r="D80" s="99" t="s">
        <v>128</v>
      </c>
      <c r="E80" s="99" t="s">
        <v>347</v>
      </c>
      <c r="F80" s="86" t="s">
        <v>375</v>
      </c>
      <c r="G80" s="99" t="s">
        <v>355</v>
      </c>
      <c r="H80" s="86" t="s">
        <v>423</v>
      </c>
      <c r="I80" s="86" t="s">
        <v>351</v>
      </c>
      <c r="J80" s="86"/>
      <c r="K80" s="96">
        <v>1.2099999999956195</v>
      </c>
      <c r="L80" s="99" t="s">
        <v>172</v>
      </c>
      <c r="M80" s="100">
        <v>6.5000000000000002E-2</v>
      </c>
      <c r="N80" s="100">
        <v>-8.4000000000000012E-3</v>
      </c>
      <c r="O80" s="96">
        <v>92613.534895000004</v>
      </c>
      <c r="P80" s="98">
        <v>121.44</v>
      </c>
      <c r="Q80" s="96">
        <v>1.673095174</v>
      </c>
      <c r="R80" s="96">
        <v>114.14297865</v>
      </c>
      <c r="S80" s="97">
        <v>5.8802244377777783E-5</v>
      </c>
      <c r="T80" s="97">
        <v>1.3394562651681442E-2</v>
      </c>
      <c r="U80" s="97">
        <f>R80/'סכום נכסי הקרן'!$C$42</f>
        <v>4.1661228953218232E-3</v>
      </c>
    </row>
    <row r="81" spans="2:21" s="141" customFormat="1">
      <c r="B81" s="89" t="s">
        <v>513</v>
      </c>
      <c r="C81" s="86" t="s">
        <v>514</v>
      </c>
      <c r="D81" s="99" t="s">
        <v>128</v>
      </c>
      <c r="E81" s="99" t="s">
        <v>347</v>
      </c>
      <c r="F81" s="86" t="s">
        <v>515</v>
      </c>
      <c r="G81" s="99" t="s">
        <v>405</v>
      </c>
      <c r="H81" s="86" t="s">
        <v>423</v>
      </c>
      <c r="I81" s="86" t="s">
        <v>351</v>
      </c>
      <c r="J81" s="86"/>
      <c r="K81" s="96">
        <v>7.8300000002228263</v>
      </c>
      <c r="L81" s="99" t="s">
        <v>172</v>
      </c>
      <c r="M81" s="100">
        <v>3.5000000000000003E-2</v>
      </c>
      <c r="N81" s="100">
        <v>1.480000000044319E-2</v>
      </c>
      <c r="O81" s="96">
        <v>13681.905258999999</v>
      </c>
      <c r="P81" s="98">
        <v>118.74</v>
      </c>
      <c r="Q81" s="86"/>
      <c r="R81" s="96">
        <v>16.245895586</v>
      </c>
      <c r="S81" s="97">
        <v>5.0513333991736607E-5</v>
      </c>
      <c r="T81" s="97">
        <v>1.9064393520569123E-3</v>
      </c>
      <c r="U81" s="97">
        <f>R81/'סכום נכסי הקרן'!$C$42</f>
        <v>5.9296155012196494E-4</v>
      </c>
    </row>
    <row r="82" spans="2:21" s="141" customFormat="1">
      <c r="B82" s="89" t="s">
        <v>516</v>
      </c>
      <c r="C82" s="86" t="s">
        <v>517</v>
      </c>
      <c r="D82" s="99" t="s">
        <v>128</v>
      </c>
      <c r="E82" s="99" t="s">
        <v>347</v>
      </c>
      <c r="F82" s="86" t="s">
        <v>515</v>
      </c>
      <c r="G82" s="99" t="s">
        <v>405</v>
      </c>
      <c r="H82" s="86" t="s">
        <v>423</v>
      </c>
      <c r="I82" s="86" t="s">
        <v>351</v>
      </c>
      <c r="J82" s="86"/>
      <c r="K82" s="96">
        <v>3.6800000000635631</v>
      </c>
      <c r="L82" s="99" t="s">
        <v>172</v>
      </c>
      <c r="M82" s="100">
        <v>0.04</v>
      </c>
      <c r="N82" s="100">
        <v>1.3999999998637938E-3</v>
      </c>
      <c r="O82" s="96">
        <v>23023.087162</v>
      </c>
      <c r="P82" s="98">
        <v>114.8</v>
      </c>
      <c r="Q82" s="86"/>
      <c r="R82" s="96">
        <v>26.430504574</v>
      </c>
      <c r="S82" s="97">
        <v>3.3667493376004617E-5</v>
      </c>
      <c r="T82" s="97">
        <v>3.1015928760502512E-3</v>
      </c>
      <c r="U82" s="97">
        <f>R82/'סכום נכסי הקרן'!$C$42</f>
        <v>9.6469122799302002E-4</v>
      </c>
    </row>
    <row r="83" spans="2:21" s="141" customFormat="1">
      <c r="B83" s="89" t="s">
        <v>518</v>
      </c>
      <c r="C83" s="86" t="s">
        <v>519</v>
      </c>
      <c r="D83" s="99" t="s">
        <v>128</v>
      </c>
      <c r="E83" s="99" t="s">
        <v>347</v>
      </c>
      <c r="F83" s="86" t="s">
        <v>515</v>
      </c>
      <c r="G83" s="99" t="s">
        <v>405</v>
      </c>
      <c r="H83" s="86" t="s">
        <v>423</v>
      </c>
      <c r="I83" s="86" t="s">
        <v>351</v>
      </c>
      <c r="J83" s="86"/>
      <c r="K83" s="96">
        <v>6.429999999984763</v>
      </c>
      <c r="L83" s="99" t="s">
        <v>172</v>
      </c>
      <c r="M83" s="100">
        <v>0.04</v>
      </c>
      <c r="N83" s="100">
        <v>1.0999999999933752E-2</v>
      </c>
      <c r="O83" s="96">
        <v>74985.649443000002</v>
      </c>
      <c r="P83" s="98">
        <v>120.78</v>
      </c>
      <c r="Q83" s="86"/>
      <c r="R83" s="96">
        <v>90.567666666000008</v>
      </c>
      <c r="S83" s="97">
        <v>7.452345660465398E-5</v>
      </c>
      <c r="T83" s="97">
        <v>1.0628023727102358E-2</v>
      </c>
      <c r="U83" s="97">
        <f>R83/'סכום נכסי הקרן'!$C$42</f>
        <v>3.3056437998702755E-3</v>
      </c>
    </row>
    <row r="84" spans="2:21" s="141" customFormat="1">
      <c r="B84" s="89" t="s">
        <v>520</v>
      </c>
      <c r="C84" s="86" t="s">
        <v>521</v>
      </c>
      <c r="D84" s="99" t="s">
        <v>128</v>
      </c>
      <c r="E84" s="99" t="s">
        <v>347</v>
      </c>
      <c r="F84" s="86" t="s">
        <v>522</v>
      </c>
      <c r="G84" s="99" t="s">
        <v>523</v>
      </c>
      <c r="H84" s="86" t="s">
        <v>524</v>
      </c>
      <c r="I84" s="86" t="s">
        <v>351</v>
      </c>
      <c r="J84" s="86"/>
      <c r="K84" s="96">
        <v>7.9199999999967599</v>
      </c>
      <c r="L84" s="99" t="s">
        <v>172</v>
      </c>
      <c r="M84" s="100">
        <v>5.1500000000000004E-2</v>
      </c>
      <c r="N84" s="100">
        <v>2.2299999999991899E-2</v>
      </c>
      <c r="O84" s="96">
        <v>169995.71559800004</v>
      </c>
      <c r="P84" s="98">
        <v>152.5</v>
      </c>
      <c r="Q84" s="86"/>
      <c r="R84" s="96">
        <v>259.24345732699999</v>
      </c>
      <c r="S84" s="97">
        <v>4.7872335231378469E-5</v>
      </c>
      <c r="T84" s="97">
        <v>3.0421956499424203E-2</v>
      </c>
      <c r="U84" s="97">
        <f>R84/'סכום נכסי הקרן'!$C$42</f>
        <v>9.4621685521643836E-3</v>
      </c>
    </row>
    <row r="85" spans="2:21" s="141" customFormat="1">
      <c r="B85" s="89" t="s">
        <v>525</v>
      </c>
      <c r="C85" s="86" t="s">
        <v>526</v>
      </c>
      <c r="D85" s="99" t="s">
        <v>128</v>
      </c>
      <c r="E85" s="99" t="s">
        <v>347</v>
      </c>
      <c r="F85" s="86" t="s">
        <v>445</v>
      </c>
      <c r="G85" s="99" t="s">
        <v>405</v>
      </c>
      <c r="H85" s="86" t="s">
        <v>524</v>
      </c>
      <c r="I85" s="86" t="s">
        <v>168</v>
      </c>
      <c r="J85" s="86"/>
      <c r="K85" s="96">
        <v>2.5199999999933289</v>
      </c>
      <c r="L85" s="99" t="s">
        <v>172</v>
      </c>
      <c r="M85" s="100">
        <v>2.8500000000000001E-2</v>
      </c>
      <c r="N85" s="100">
        <v>-4.9999999983322738E-4</v>
      </c>
      <c r="O85" s="96">
        <v>21988.227395000002</v>
      </c>
      <c r="P85" s="98">
        <v>109.08</v>
      </c>
      <c r="Q85" s="86"/>
      <c r="R85" s="96">
        <v>23.984758308</v>
      </c>
      <c r="S85" s="97">
        <v>4.7937966773764449E-5</v>
      </c>
      <c r="T85" s="97">
        <v>2.8145870349769687E-3</v>
      </c>
      <c r="U85" s="97">
        <f>R85/'סכום נכסי הקרן'!$C$42</f>
        <v>8.7542354253884811E-4</v>
      </c>
    </row>
    <row r="86" spans="2:21" s="141" customFormat="1">
      <c r="B86" s="89" t="s">
        <v>527</v>
      </c>
      <c r="C86" s="86" t="s">
        <v>528</v>
      </c>
      <c r="D86" s="99" t="s">
        <v>128</v>
      </c>
      <c r="E86" s="99" t="s">
        <v>347</v>
      </c>
      <c r="F86" s="86" t="s">
        <v>445</v>
      </c>
      <c r="G86" s="99" t="s">
        <v>405</v>
      </c>
      <c r="H86" s="86" t="s">
        <v>524</v>
      </c>
      <c r="I86" s="86" t="s">
        <v>168</v>
      </c>
      <c r="J86" s="86"/>
      <c r="K86" s="96">
        <v>0.76999999999537105</v>
      </c>
      <c r="L86" s="99" t="s">
        <v>172</v>
      </c>
      <c r="M86" s="100">
        <v>3.7699999999999997E-2</v>
      </c>
      <c r="N86" s="100">
        <v>-1.5099999999976854E-2</v>
      </c>
      <c r="O86" s="96">
        <v>15095.509099999999</v>
      </c>
      <c r="P86" s="98">
        <v>114.49</v>
      </c>
      <c r="Q86" s="86"/>
      <c r="R86" s="96">
        <v>17.282848804</v>
      </c>
      <c r="S86" s="97">
        <v>4.4219341557923781E-5</v>
      </c>
      <c r="T86" s="97">
        <v>2.0281247593385426E-3</v>
      </c>
      <c r="U86" s="97">
        <f>R86/'סכום נכסי הקרן'!$C$42</f>
        <v>6.3080947203518413E-4</v>
      </c>
    </row>
    <row r="87" spans="2:21" s="141" customFormat="1">
      <c r="B87" s="89" t="s">
        <v>529</v>
      </c>
      <c r="C87" s="86" t="s">
        <v>530</v>
      </c>
      <c r="D87" s="99" t="s">
        <v>128</v>
      </c>
      <c r="E87" s="99" t="s">
        <v>347</v>
      </c>
      <c r="F87" s="86" t="s">
        <v>445</v>
      </c>
      <c r="G87" s="99" t="s">
        <v>405</v>
      </c>
      <c r="H87" s="86" t="s">
        <v>524</v>
      </c>
      <c r="I87" s="86" t="s">
        <v>168</v>
      </c>
      <c r="J87" s="86"/>
      <c r="K87" s="96">
        <v>4.3899999999694881</v>
      </c>
      <c r="L87" s="99" t="s">
        <v>172</v>
      </c>
      <c r="M87" s="100">
        <v>2.5000000000000001E-2</v>
      </c>
      <c r="N87" s="100">
        <v>9.7000000001334925E-3</v>
      </c>
      <c r="O87" s="96">
        <v>19397.877820000002</v>
      </c>
      <c r="P87" s="98">
        <v>108.13</v>
      </c>
      <c r="Q87" s="86"/>
      <c r="R87" s="96">
        <v>20.974924775999998</v>
      </c>
      <c r="S87" s="97">
        <v>4.1444237449611621E-5</v>
      </c>
      <c r="T87" s="97">
        <v>2.4613861259738319E-3</v>
      </c>
      <c r="U87" s="97">
        <f>R87/'סכום נכסי הקרן'!$C$42</f>
        <v>7.6556714543866121E-4</v>
      </c>
    </row>
    <row r="88" spans="2:21" s="141" customFormat="1">
      <c r="B88" s="89" t="s">
        <v>531</v>
      </c>
      <c r="C88" s="86" t="s">
        <v>532</v>
      </c>
      <c r="D88" s="99" t="s">
        <v>128</v>
      </c>
      <c r="E88" s="99" t="s">
        <v>347</v>
      </c>
      <c r="F88" s="86" t="s">
        <v>445</v>
      </c>
      <c r="G88" s="99" t="s">
        <v>405</v>
      </c>
      <c r="H88" s="86" t="s">
        <v>524</v>
      </c>
      <c r="I88" s="86" t="s">
        <v>168</v>
      </c>
      <c r="J88" s="86"/>
      <c r="K88" s="96">
        <v>5.2600000000079952</v>
      </c>
      <c r="L88" s="99" t="s">
        <v>172</v>
      </c>
      <c r="M88" s="100">
        <v>1.34E-2</v>
      </c>
      <c r="N88" s="100">
        <v>8.8000000000399738E-3</v>
      </c>
      <c r="O88" s="96">
        <v>19224.328265</v>
      </c>
      <c r="P88" s="98">
        <v>104.1</v>
      </c>
      <c r="Q88" s="86"/>
      <c r="R88" s="96">
        <v>20.012524234000001</v>
      </c>
      <c r="S88" s="97">
        <v>5.615164032777931E-5</v>
      </c>
      <c r="T88" s="97">
        <v>2.3484493995251641E-3</v>
      </c>
      <c r="U88" s="97">
        <f>R88/'סכום נכסי הקרן'!$C$42</f>
        <v>7.3044033361092096E-4</v>
      </c>
    </row>
    <row r="89" spans="2:21" s="141" customFormat="1">
      <c r="B89" s="89" t="s">
        <v>533</v>
      </c>
      <c r="C89" s="86" t="s">
        <v>534</v>
      </c>
      <c r="D89" s="99" t="s">
        <v>128</v>
      </c>
      <c r="E89" s="99" t="s">
        <v>347</v>
      </c>
      <c r="F89" s="86" t="s">
        <v>445</v>
      </c>
      <c r="G89" s="99" t="s">
        <v>405</v>
      </c>
      <c r="H89" s="86" t="s">
        <v>524</v>
      </c>
      <c r="I89" s="86" t="s">
        <v>168</v>
      </c>
      <c r="J89" s="86"/>
      <c r="K89" s="96">
        <v>5.4599999999371738</v>
      </c>
      <c r="L89" s="99" t="s">
        <v>172</v>
      </c>
      <c r="M89" s="100">
        <v>1.95E-2</v>
      </c>
      <c r="N89" s="100">
        <v>1.4999999999709137E-2</v>
      </c>
      <c r="O89" s="96">
        <v>33067.418369999999</v>
      </c>
      <c r="P89" s="98">
        <v>103.97</v>
      </c>
      <c r="Q89" s="86"/>
      <c r="R89" s="96">
        <v>34.380196095999999</v>
      </c>
      <c r="S89" s="97">
        <v>4.842253846399858E-5</v>
      </c>
      <c r="T89" s="97">
        <v>4.0344811045893072E-3</v>
      </c>
      <c r="U89" s="97">
        <f>R89/'סכום נכסי הקרן'!$C$42</f>
        <v>1.2548482946147432E-3</v>
      </c>
    </row>
    <row r="90" spans="2:21" s="141" customFormat="1">
      <c r="B90" s="89" t="s">
        <v>535</v>
      </c>
      <c r="C90" s="86" t="s">
        <v>536</v>
      </c>
      <c r="D90" s="99" t="s">
        <v>128</v>
      </c>
      <c r="E90" s="99" t="s">
        <v>347</v>
      </c>
      <c r="F90" s="86" t="s">
        <v>445</v>
      </c>
      <c r="G90" s="99" t="s">
        <v>405</v>
      </c>
      <c r="H90" s="86" t="s">
        <v>524</v>
      </c>
      <c r="I90" s="86" t="s">
        <v>168</v>
      </c>
      <c r="J90" s="86"/>
      <c r="K90" s="96">
        <v>6.5300000000722269</v>
      </c>
      <c r="L90" s="99" t="s">
        <v>172</v>
      </c>
      <c r="M90" s="100">
        <v>3.3500000000000002E-2</v>
      </c>
      <c r="N90" s="100">
        <v>2.1100000000031406E-2</v>
      </c>
      <c r="O90" s="96">
        <v>20575.018134999998</v>
      </c>
      <c r="P90" s="98">
        <v>108.34</v>
      </c>
      <c r="Q90" s="86"/>
      <c r="R90" s="96">
        <v>22.290975563</v>
      </c>
      <c r="S90" s="97">
        <v>7.620377087037036E-5</v>
      </c>
      <c r="T90" s="97">
        <v>2.6158233496012193E-3</v>
      </c>
      <c r="U90" s="97">
        <f>R90/'סכום נכסי הקרן'!$C$42</f>
        <v>8.1360189431216995E-4</v>
      </c>
    </row>
    <row r="91" spans="2:21" s="141" customFormat="1">
      <c r="B91" s="89" t="s">
        <v>537</v>
      </c>
      <c r="C91" s="86" t="s">
        <v>538</v>
      </c>
      <c r="D91" s="99" t="s">
        <v>128</v>
      </c>
      <c r="E91" s="99" t="s">
        <v>347</v>
      </c>
      <c r="F91" s="86" t="s">
        <v>539</v>
      </c>
      <c r="G91" s="99" t="s">
        <v>405</v>
      </c>
      <c r="H91" s="86" t="s">
        <v>524</v>
      </c>
      <c r="I91" s="86" t="s">
        <v>168</v>
      </c>
      <c r="J91" s="86"/>
      <c r="K91" s="96">
        <v>0.5</v>
      </c>
      <c r="L91" s="99" t="s">
        <v>172</v>
      </c>
      <c r="M91" s="100">
        <v>6.5000000000000002E-2</v>
      </c>
      <c r="N91" s="100">
        <v>-2.9300000002982163E-2</v>
      </c>
      <c r="O91" s="96">
        <v>2205.357391</v>
      </c>
      <c r="P91" s="98">
        <v>118.6</v>
      </c>
      <c r="Q91" s="86"/>
      <c r="R91" s="96">
        <v>2.6155538539999998</v>
      </c>
      <c r="S91" s="97">
        <v>1.1969402475873201E-5</v>
      </c>
      <c r="T91" s="97">
        <v>3.0693258911418684E-4</v>
      </c>
      <c r="U91" s="97">
        <f>R91/'סכום נכסי הקרן'!$C$42</f>
        <v>9.5465519859172103E-5</v>
      </c>
    </row>
    <row r="92" spans="2:21" s="141" customFormat="1">
      <c r="B92" s="89" t="s">
        <v>540</v>
      </c>
      <c r="C92" s="86" t="s">
        <v>541</v>
      </c>
      <c r="D92" s="99" t="s">
        <v>128</v>
      </c>
      <c r="E92" s="99" t="s">
        <v>347</v>
      </c>
      <c r="F92" s="86" t="s">
        <v>539</v>
      </c>
      <c r="G92" s="99" t="s">
        <v>405</v>
      </c>
      <c r="H92" s="86" t="s">
        <v>524</v>
      </c>
      <c r="I92" s="86" t="s">
        <v>168</v>
      </c>
      <c r="J92" s="86"/>
      <c r="K92" s="96">
        <v>6.010000000019323</v>
      </c>
      <c r="L92" s="99" t="s">
        <v>172</v>
      </c>
      <c r="M92" s="100">
        <v>0.04</v>
      </c>
      <c r="N92" s="100">
        <v>2.3000000000087825E-2</v>
      </c>
      <c r="O92" s="96">
        <v>20434.298303</v>
      </c>
      <c r="P92" s="98">
        <v>111.44</v>
      </c>
      <c r="Q92" s="86"/>
      <c r="R92" s="96">
        <v>22.771982255999998</v>
      </c>
      <c r="S92" s="97">
        <v>6.9086116013213866E-6</v>
      </c>
      <c r="T92" s="97">
        <v>2.672268996643799E-3</v>
      </c>
      <c r="U92" s="97">
        <f>R92/'סכום נכסי הקרן'!$C$42</f>
        <v>8.3115823479155276E-4</v>
      </c>
    </row>
    <row r="93" spans="2:21" s="141" customFormat="1">
      <c r="B93" s="89" t="s">
        <v>542</v>
      </c>
      <c r="C93" s="86" t="s">
        <v>543</v>
      </c>
      <c r="D93" s="99" t="s">
        <v>128</v>
      </c>
      <c r="E93" s="99" t="s">
        <v>347</v>
      </c>
      <c r="F93" s="86" t="s">
        <v>539</v>
      </c>
      <c r="G93" s="99" t="s">
        <v>405</v>
      </c>
      <c r="H93" s="86" t="s">
        <v>524</v>
      </c>
      <c r="I93" s="86" t="s">
        <v>168</v>
      </c>
      <c r="J93" s="86"/>
      <c r="K93" s="96">
        <v>6.2900000000550476</v>
      </c>
      <c r="L93" s="99" t="s">
        <v>172</v>
      </c>
      <c r="M93" s="100">
        <v>2.7799999999999998E-2</v>
      </c>
      <c r="N93" s="100">
        <v>2.4600000000259047E-2</v>
      </c>
      <c r="O93" s="96">
        <v>53378.636873000003</v>
      </c>
      <c r="P93" s="98">
        <v>104.14</v>
      </c>
      <c r="Q93" s="86"/>
      <c r="R93" s="96">
        <v>55.588513585999998</v>
      </c>
      <c r="S93" s="97">
        <v>2.9636522407293282E-5</v>
      </c>
      <c r="T93" s="97">
        <v>6.5232556285801987E-3</v>
      </c>
      <c r="U93" s="97">
        <f>R93/'סכום נכסי הקרן'!$C$42</f>
        <v>2.0289340781763699E-3</v>
      </c>
    </row>
    <row r="94" spans="2:21" s="141" customFormat="1">
      <c r="B94" s="89" t="s">
        <v>544</v>
      </c>
      <c r="C94" s="86" t="s">
        <v>545</v>
      </c>
      <c r="D94" s="99" t="s">
        <v>128</v>
      </c>
      <c r="E94" s="99" t="s">
        <v>347</v>
      </c>
      <c r="F94" s="86" t="s">
        <v>539</v>
      </c>
      <c r="G94" s="99" t="s">
        <v>405</v>
      </c>
      <c r="H94" s="86" t="s">
        <v>524</v>
      </c>
      <c r="I94" s="86" t="s">
        <v>168</v>
      </c>
      <c r="J94" s="86"/>
      <c r="K94" s="96">
        <v>1.5599999999589762</v>
      </c>
      <c r="L94" s="99" t="s">
        <v>172</v>
      </c>
      <c r="M94" s="100">
        <v>5.0999999999999997E-2</v>
      </c>
      <c r="N94" s="100">
        <v>-1.0000000035896213E-4</v>
      </c>
      <c r="O94" s="96">
        <v>6081.130416</v>
      </c>
      <c r="P94" s="98">
        <v>128.27000000000001</v>
      </c>
      <c r="Q94" s="86"/>
      <c r="R94" s="96">
        <v>7.8002659719999992</v>
      </c>
      <c r="S94" s="97">
        <v>5.1302853504753306E-6</v>
      </c>
      <c r="T94" s="97">
        <v>9.1535329196293781E-4</v>
      </c>
      <c r="U94" s="97">
        <f>R94/'סכום נכסי הקרן'!$C$42</f>
        <v>2.8470315949257846E-4</v>
      </c>
    </row>
    <row r="95" spans="2:21" s="141" customFormat="1">
      <c r="B95" s="89" t="s">
        <v>546</v>
      </c>
      <c r="C95" s="86" t="s">
        <v>547</v>
      </c>
      <c r="D95" s="99" t="s">
        <v>128</v>
      </c>
      <c r="E95" s="99" t="s">
        <v>347</v>
      </c>
      <c r="F95" s="86" t="s">
        <v>459</v>
      </c>
      <c r="G95" s="99" t="s">
        <v>355</v>
      </c>
      <c r="H95" s="86" t="s">
        <v>524</v>
      </c>
      <c r="I95" s="86" t="s">
        <v>351</v>
      </c>
      <c r="J95" s="86"/>
      <c r="K95" s="96">
        <v>1.0199999999996001</v>
      </c>
      <c r="L95" s="99" t="s">
        <v>172</v>
      </c>
      <c r="M95" s="100">
        <v>6.4000000000000001E-2</v>
      </c>
      <c r="N95" s="100">
        <v>-9.2999999999640107E-3</v>
      </c>
      <c r="O95" s="96">
        <v>80998.504457999996</v>
      </c>
      <c r="P95" s="98">
        <v>123.5</v>
      </c>
      <c r="Q95" s="86"/>
      <c r="R95" s="96">
        <v>100.033156852</v>
      </c>
      <c r="S95" s="97">
        <v>6.4696298750659457E-5</v>
      </c>
      <c r="T95" s="97">
        <v>1.1738789389824554E-2</v>
      </c>
      <c r="U95" s="97">
        <f>R95/'סכום נכסי הקרן'!$C$42</f>
        <v>3.6511262451835126E-3</v>
      </c>
    </row>
    <row r="96" spans="2:21" s="141" customFormat="1">
      <c r="B96" s="89" t="s">
        <v>548</v>
      </c>
      <c r="C96" s="86" t="s">
        <v>549</v>
      </c>
      <c r="D96" s="99" t="s">
        <v>128</v>
      </c>
      <c r="E96" s="99" t="s">
        <v>347</v>
      </c>
      <c r="F96" s="86" t="s">
        <v>471</v>
      </c>
      <c r="G96" s="99" t="s">
        <v>472</v>
      </c>
      <c r="H96" s="86" t="s">
        <v>524</v>
      </c>
      <c r="I96" s="86" t="s">
        <v>351</v>
      </c>
      <c r="J96" s="86"/>
      <c r="K96" s="96">
        <v>3.8699999999687695</v>
      </c>
      <c r="L96" s="99" t="s">
        <v>172</v>
      </c>
      <c r="M96" s="100">
        <v>3.85E-2</v>
      </c>
      <c r="N96" s="100">
        <v>-1.5000000002381921E-3</v>
      </c>
      <c r="O96" s="96">
        <v>15503.266802</v>
      </c>
      <c r="P96" s="98">
        <v>121.86</v>
      </c>
      <c r="Q96" s="86"/>
      <c r="R96" s="96">
        <v>18.892280857000003</v>
      </c>
      <c r="S96" s="97">
        <v>6.471913473471247E-5</v>
      </c>
      <c r="T96" s="97">
        <v>2.2169899766519585E-3</v>
      </c>
      <c r="U96" s="97">
        <f>R96/'סכום נכסי הקרן'!$C$42</f>
        <v>6.8955239081802168E-4</v>
      </c>
    </row>
    <row r="97" spans="2:21" s="141" customFormat="1">
      <c r="B97" s="89" t="s">
        <v>550</v>
      </c>
      <c r="C97" s="86" t="s">
        <v>551</v>
      </c>
      <c r="D97" s="99" t="s">
        <v>128</v>
      </c>
      <c r="E97" s="99" t="s">
        <v>347</v>
      </c>
      <c r="F97" s="86" t="s">
        <v>471</v>
      </c>
      <c r="G97" s="99" t="s">
        <v>472</v>
      </c>
      <c r="H97" s="86" t="s">
        <v>524</v>
      </c>
      <c r="I97" s="86" t="s">
        <v>351</v>
      </c>
      <c r="J97" s="86"/>
      <c r="K97" s="96">
        <v>1.1400000000451409</v>
      </c>
      <c r="L97" s="99" t="s">
        <v>172</v>
      </c>
      <c r="M97" s="100">
        <v>3.9E-2</v>
      </c>
      <c r="N97" s="100">
        <v>-9.7000000005600783E-3</v>
      </c>
      <c r="O97" s="96">
        <v>10318.792641</v>
      </c>
      <c r="P97" s="98">
        <v>115.93</v>
      </c>
      <c r="Q97" s="86"/>
      <c r="R97" s="96">
        <v>11.962575789000001</v>
      </c>
      <c r="S97" s="97">
        <v>5.1844762242347353E-5</v>
      </c>
      <c r="T97" s="97">
        <v>1.4037961228660126E-3</v>
      </c>
      <c r="U97" s="97">
        <f>R97/'סכום נכסי הקרן'!$C$42</f>
        <v>4.366239734674685E-4</v>
      </c>
    </row>
    <row r="98" spans="2:21" s="141" customFormat="1">
      <c r="B98" s="89" t="s">
        <v>552</v>
      </c>
      <c r="C98" s="86" t="s">
        <v>553</v>
      </c>
      <c r="D98" s="99" t="s">
        <v>128</v>
      </c>
      <c r="E98" s="99" t="s">
        <v>347</v>
      </c>
      <c r="F98" s="86" t="s">
        <v>471</v>
      </c>
      <c r="G98" s="99" t="s">
        <v>472</v>
      </c>
      <c r="H98" s="86" t="s">
        <v>524</v>
      </c>
      <c r="I98" s="86" t="s">
        <v>351</v>
      </c>
      <c r="J98" s="86"/>
      <c r="K98" s="96">
        <v>2.0800000000441821</v>
      </c>
      <c r="L98" s="99" t="s">
        <v>172</v>
      </c>
      <c r="M98" s="100">
        <v>3.9E-2</v>
      </c>
      <c r="N98" s="100">
        <v>-2.8000000000401653E-3</v>
      </c>
      <c r="O98" s="96">
        <v>16656.404558999999</v>
      </c>
      <c r="P98" s="98">
        <v>119.58</v>
      </c>
      <c r="Q98" s="86"/>
      <c r="R98" s="96">
        <v>19.917727663999997</v>
      </c>
      <c r="S98" s="97">
        <v>4.1741974799045187E-5</v>
      </c>
      <c r="T98" s="97">
        <v>2.3373251182855531E-3</v>
      </c>
      <c r="U98" s="97">
        <f>R98/'סכום נכסי הקרן'!$C$42</f>
        <v>7.269803383896118E-4</v>
      </c>
    </row>
    <row r="99" spans="2:21" s="141" customFormat="1">
      <c r="B99" s="89" t="s">
        <v>554</v>
      </c>
      <c r="C99" s="86" t="s">
        <v>555</v>
      </c>
      <c r="D99" s="99" t="s">
        <v>128</v>
      </c>
      <c r="E99" s="99" t="s">
        <v>347</v>
      </c>
      <c r="F99" s="86" t="s">
        <v>471</v>
      </c>
      <c r="G99" s="99" t="s">
        <v>472</v>
      </c>
      <c r="H99" s="86" t="s">
        <v>524</v>
      </c>
      <c r="I99" s="86" t="s">
        <v>351</v>
      </c>
      <c r="J99" s="86"/>
      <c r="K99" s="96">
        <v>4.729999999954881</v>
      </c>
      <c r="L99" s="99" t="s">
        <v>172</v>
      </c>
      <c r="M99" s="100">
        <v>3.85E-2</v>
      </c>
      <c r="N99" s="100">
        <v>3.299999999859977E-3</v>
      </c>
      <c r="O99" s="96">
        <v>15652.601271</v>
      </c>
      <c r="P99" s="98">
        <v>123.19</v>
      </c>
      <c r="Q99" s="86"/>
      <c r="R99" s="96">
        <v>19.282439418999999</v>
      </c>
      <c r="S99" s="97">
        <v>6.2610405083999993E-5</v>
      </c>
      <c r="T99" s="97">
        <v>2.2627746877626046E-3</v>
      </c>
      <c r="U99" s="97">
        <f>R99/'סכום נכסי הקרן'!$C$42</f>
        <v>7.037928507847988E-4</v>
      </c>
    </row>
    <row r="100" spans="2:21" s="141" customFormat="1">
      <c r="B100" s="89" t="s">
        <v>556</v>
      </c>
      <c r="C100" s="86" t="s">
        <v>557</v>
      </c>
      <c r="D100" s="99" t="s">
        <v>128</v>
      </c>
      <c r="E100" s="99" t="s">
        <v>347</v>
      </c>
      <c r="F100" s="86" t="s">
        <v>558</v>
      </c>
      <c r="G100" s="99" t="s">
        <v>405</v>
      </c>
      <c r="H100" s="86" t="s">
        <v>524</v>
      </c>
      <c r="I100" s="86" t="s">
        <v>168</v>
      </c>
      <c r="J100" s="86"/>
      <c r="K100" s="96">
        <v>5.8299999999376775</v>
      </c>
      <c r="L100" s="99" t="s">
        <v>172</v>
      </c>
      <c r="M100" s="100">
        <v>1.5800000000000002E-2</v>
      </c>
      <c r="N100" s="100">
        <v>9.399999999830027E-3</v>
      </c>
      <c r="O100" s="96">
        <v>33488.150941</v>
      </c>
      <c r="P100" s="98">
        <v>105.41</v>
      </c>
      <c r="Q100" s="86"/>
      <c r="R100" s="96">
        <v>35.299858139999998</v>
      </c>
      <c r="S100" s="97">
        <v>6.9877037461084536E-5</v>
      </c>
      <c r="T100" s="97">
        <v>4.1424025116913931E-3</v>
      </c>
      <c r="U100" s="97">
        <f>R100/'סכום נכסי הקרן'!$C$42</f>
        <v>1.2884151871453411E-3</v>
      </c>
    </row>
    <row r="101" spans="2:21" s="141" customFormat="1">
      <c r="B101" s="89" t="s">
        <v>559</v>
      </c>
      <c r="C101" s="86" t="s">
        <v>560</v>
      </c>
      <c r="D101" s="99" t="s">
        <v>128</v>
      </c>
      <c r="E101" s="99" t="s">
        <v>347</v>
      </c>
      <c r="F101" s="86" t="s">
        <v>558</v>
      </c>
      <c r="G101" s="99" t="s">
        <v>405</v>
      </c>
      <c r="H101" s="86" t="s">
        <v>524</v>
      </c>
      <c r="I101" s="86" t="s">
        <v>168</v>
      </c>
      <c r="J101" s="86"/>
      <c r="K101" s="96">
        <v>7.0699999999889984</v>
      </c>
      <c r="L101" s="99" t="s">
        <v>172</v>
      </c>
      <c r="M101" s="100">
        <v>2.4E-2</v>
      </c>
      <c r="N101" s="100">
        <v>1.9899999999864589E-2</v>
      </c>
      <c r="O101" s="96">
        <v>45301.882773999998</v>
      </c>
      <c r="P101" s="98">
        <v>104.33</v>
      </c>
      <c r="Q101" s="86"/>
      <c r="R101" s="96">
        <v>47.263453036000001</v>
      </c>
      <c r="S101" s="97">
        <v>8.3232682360955695E-5</v>
      </c>
      <c r="T101" s="97">
        <v>5.5463182257291252E-3</v>
      </c>
      <c r="U101" s="97">
        <f>R101/'סכום נכסי הקרן'!$C$42</f>
        <v>1.7250763571627482E-3</v>
      </c>
    </row>
    <row r="102" spans="2:21" s="141" customFormat="1">
      <c r="B102" s="89" t="s">
        <v>561</v>
      </c>
      <c r="C102" s="86" t="s">
        <v>562</v>
      </c>
      <c r="D102" s="99" t="s">
        <v>128</v>
      </c>
      <c r="E102" s="99" t="s">
        <v>347</v>
      </c>
      <c r="F102" s="86" t="s">
        <v>558</v>
      </c>
      <c r="G102" s="99" t="s">
        <v>405</v>
      </c>
      <c r="H102" s="86" t="s">
        <v>524</v>
      </c>
      <c r="I102" s="86" t="s">
        <v>168</v>
      </c>
      <c r="J102" s="86"/>
      <c r="K102" s="96">
        <v>3.060000000617821</v>
      </c>
      <c r="L102" s="99" t="s">
        <v>172</v>
      </c>
      <c r="M102" s="100">
        <v>3.4799999999999998E-2</v>
      </c>
      <c r="N102" s="100">
        <v>2.7999999979405965E-3</v>
      </c>
      <c r="O102" s="96">
        <v>879.11210100000017</v>
      </c>
      <c r="P102" s="98">
        <v>110.47</v>
      </c>
      <c r="Q102" s="86"/>
      <c r="R102" s="96">
        <v>0.97115513999999992</v>
      </c>
      <c r="S102" s="97">
        <v>1.8903634746704956E-6</v>
      </c>
      <c r="T102" s="97">
        <v>1.1396406963515368E-4</v>
      </c>
      <c r="U102" s="97">
        <f>R102/'סכום נכסי הקרן'!$C$42</f>
        <v>3.5446347305073331E-5</v>
      </c>
    </row>
    <row r="103" spans="2:21" s="141" customFormat="1">
      <c r="B103" s="89" t="s">
        <v>563</v>
      </c>
      <c r="C103" s="86" t="s">
        <v>564</v>
      </c>
      <c r="D103" s="99" t="s">
        <v>128</v>
      </c>
      <c r="E103" s="99" t="s">
        <v>347</v>
      </c>
      <c r="F103" s="86" t="s">
        <v>486</v>
      </c>
      <c r="G103" s="99" t="s">
        <v>472</v>
      </c>
      <c r="H103" s="86" t="s">
        <v>524</v>
      </c>
      <c r="I103" s="86" t="s">
        <v>168</v>
      </c>
      <c r="J103" s="86"/>
      <c r="K103" s="96">
        <v>2.2500000000162914</v>
      </c>
      <c r="L103" s="99" t="s">
        <v>172</v>
      </c>
      <c r="M103" s="100">
        <v>3.7499999999999999E-2</v>
      </c>
      <c r="N103" s="100">
        <v>-3.9000000000260653E-3</v>
      </c>
      <c r="O103" s="96">
        <v>51702.603626999997</v>
      </c>
      <c r="P103" s="98">
        <v>118.72</v>
      </c>
      <c r="Q103" s="86"/>
      <c r="R103" s="96">
        <v>61.381327856000006</v>
      </c>
      <c r="S103" s="97">
        <v>6.6738758916896364E-5</v>
      </c>
      <c r="T103" s="97">
        <v>7.2030365015412299E-3</v>
      </c>
      <c r="U103" s="97">
        <f>R103/'סכום נכסי הקרן'!$C$42</f>
        <v>2.2403669358433799E-3</v>
      </c>
    </row>
    <row r="104" spans="2:21" s="141" customFormat="1">
      <c r="B104" s="89" t="s">
        <v>565</v>
      </c>
      <c r="C104" s="86" t="s">
        <v>566</v>
      </c>
      <c r="D104" s="99" t="s">
        <v>128</v>
      </c>
      <c r="E104" s="99" t="s">
        <v>347</v>
      </c>
      <c r="F104" s="86" t="s">
        <v>486</v>
      </c>
      <c r="G104" s="99" t="s">
        <v>472</v>
      </c>
      <c r="H104" s="86" t="s">
        <v>524</v>
      </c>
      <c r="I104" s="86" t="s">
        <v>168</v>
      </c>
      <c r="J104" s="86"/>
      <c r="K104" s="96">
        <v>5.9100000000617499</v>
      </c>
      <c r="L104" s="99" t="s">
        <v>172</v>
      </c>
      <c r="M104" s="100">
        <v>2.4799999999999999E-2</v>
      </c>
      <c r="N104" s="100">
        <v>9.6000000002002712E-3</v>
      </c>
      <c r="O104" s="96">
        <v>27255.354993000001</v>
      </c>
      <c r="P104" s="98">
        <v>109.92</v>
      </c>
      <c r="Q104" s="86"/>
      <c r="R104" s="96">
        <v>29.959087565000001</v>
      </c>
      <c r="S104" s="97">
        <v>6.4359486295056725E-5</v>
      </c>
      <c r="T104" s="97">
        <v>3.5156685073646698E-3</v>
      </c>
      <c r="U104" s="97">
        <f>R104/'סכום נכסי הקרן'!$C$42</f>
        <v>1.0934815448457532E-3</v>
      </c>
    </row>
    <row r="105" spans="2:21" s="141" customFormat="1">
      <c r="B105" s="89" t="s">
        <v>567</v>
      </c>
      <c r="C105" s="86" t="s">
        <v>568</v>
      </c>
      <c r="D105" s="99" t="s">
        <v>128</v>
      </c>
      <c r="E105" s="99" t="s">
        <v>347</v>
      </c>
      <c r="F105" s="86" t="s">
        <v>569</v>
      </c>
      <c r="G105" s="99" t="s">
        <v>405</v>
      </c>
      <c r="H105" s="86" t="s">
        <v>524</v>
      </c>
      <c r="I105" s="86" t="s">
        <v>351</v>
      </c>
      <c r="J105" s="86"/>
      <c r="K105" s="96">
        <v>4.4600000000084243</v>
      </c>
      <c r="L105" s="99" t="s">
        <v>172</v>
      </c>
      <c r="M105" s="100">
        <v>2.8500000000000001E-2</v>
      </c>
      <c r="N105" s="100">
        <v>6.100000000039566E-3</v>
      </c>
      <c r="O105" s="96">
        <v>68775.095897000007</v>
      </c>
      <c r="P105" s="98">
        <v>113.92</v>
      </c>
      <c r="Q105" s="86"/>
      <c r="R105" s="96">
        <v>78.348592828999998</v>
      </c>
      <c r="S105" s="97">
        <v>1.0069560160614935E-4</v>
      </c>
      <c r="T105" s="97">
        <v>9.1941278187339451E-3</v>
      </c>
      <c r="U105" s="97">
        <f>R105/'סכום נכסי הקרן'!$C$42</f>
        <v>2.8596578629862496E-3</v>
      </c>
    </row>
    <row r="106" spans="2:21" s="141" customFormat="1">
      <c r="B106" s="89" t="s">
        <v>570</v>
      </c>
      <c r="C106" s="86" t="s">
        <v>571</v>
      </c>
      <c r="D106" s="99" t="s">
        <v>128</v>
      </c>
      <c r="E106" s="99" t="s">
        <v>347</v>
      </c>
      <c r="F106" s="86" t="s">
        <v>572</v>
      </c>
      <c r="G106" s="99" t="s">
        <v>405</v>
      </c>
      <c r="H106" s="86" t="s">
        <v>524</v>
      </c>
      <c r="I106" s="86" t="s">
        <v>351</v>
      </c>
      <c r="J106" s="86"/>
      <c r="K106" s="96">
        <v>6.5099999999612201</v>
      </c>
      <c r="L106" s="99" t="s">
        <v>172</v>
      </c>
      <c r="M106" s="100">
        <v>1.3999999999999999E-2</v>
      </c>
      <c r="N106" s="100">
        <v>1.3499999999907666E-2</v>
      </c>
      <c r="O106" s="96">
        <v>26852.880000000001</v>
      </c>
      <c r="P106" s="98">
        <v>100.83</v>
      </c>
      <c r="Q106" s="86"/>
      <c r="R106" s="96">
        <v>27.075758855</v>
      </c>
      <c r="S106" s="97">
        <v>1.0588675078864353E-4</v>
      </c>
      <c r="T106" s="97">
        <v>3.1773128107789751E-3</v>
      </c>
      <c r="U106" s="97">
        <f>R106/'סכום נכסי הקרן'!$C$42</f>
        <v>9.8824246754513874E-4</v>
      </c>
    </row>
    <row r="107" spans="2:21" s="141" customFormat="1">
      <c r="B107" s="89" t="s">
        <v>573</v>
      </c>
      <c r="C107" s="86" t="s">
        <v>574</v>
      </c>
      <c r="D107" s="99" t="s">
        <v>128</v>
      </c>
      <c r="E107" s="99" t="s">
        <v>347</v>
      </c>
      <c r="F107" s="86" t="s">
        <v>360</v>
      </c>
      <c r="G107" s="99" t="s">
        <v>355</v>
      </c>
      <c r="H107" s="86" t="s">
        <v>524</v>
      </c>
      <c r="I107" s="86" t="s">
        <v>168</v>
      </c>
      <c r="J107" s="86"/>
      <c r="K107" s="96">
        <v>4.3899999999750294</v>
      </c>
      <c r="L107" s="99" t="s">
        <v>172</v>
      </c>
      <c r="M107" s="100">
        <v>1.8200000000000001E-2</v>
      </c>
      <c r="N107" s="100">
        <v>1.5100000000057621E-2</v>
      </c>
      <c r="O107" s="96">
        <f>25562.68395/50000</f>
        <v>0.51125367899999996</v>
      </c>
      <c r="P107" s="98">
        <v>5091667</v>
      </c>
      <c r="Q107" s="86"/>
      <c r="R107" s="96">
        <v>26.031335835</v>
      </c>
      <c r="S107" s="97">
        <f>179.879557736964%/50000</f>
        <v>3.5975911547392798E-5</v>
      </c>
      <c r="T107" s="97">
        <v>3.0547508298169657E-3</v>
      </c>
      <c r="U107" s="97">
        <f>R107/'סכום נכסי הקרן'!$C$42</f>
        <v>9.5012190412997364E-4</v>
      </c>
    </row>
    <row r="108" spans="2:21" s="141" customFormat="1">
      <c r="B108" s="89" t="s">
        <v>575</v>
      </c>
      <c r="C108" s="86" t="s">
        <v>576</v>
      </c>
      <c r="D108" s="99" t="s">
        <v>128</v>
      </c>
      <c r="E108" s="99" t="s">
        <v>347</v>
      </c>
      <c r="F108" s="86" t="s">
        <v>360</v>
      </c>
      <c r="G108" s="99" t="s">
        <v>355</v>
      </c>
      <c r="H108" s="86" t="s">
        <v>524</v>
      </c>
      <c r="I108" s="86" t="s">
        <v>168</v>
      </c>
      <c r="J108" s="86"/>
      <c r="K108" s="96">
        <v>3.6500000000511998</v>
      </c>
      <c r="L108" s="99" t="s">
        <v>172</v>
      </c>
      <c r="M108" s="100">
        <v>1.06E-2</v>
      </c>
      <c r="N108" s="100">
        <v>1.3300000000102398E-2</v>
      </c>
      <c r="O108" s="96">
        <f>32162.15565/50000</f>
        <v>0.64324311300000003</v>
      </c>
      <c r="P108" s="98">
        <v>5010002</v>
      </c>
      <c r="Q108" s="86"/>
      <c r="R108" s="96">
        <v>32.226494299000002</v>
      </c>
      <c r="S108" s="97">
        <f>236.852166212534%/50000</f>
        <v>4.7370433242506807E-5</v>
      </c>
      <c r="T108" s="97">
        <v>3.7817463854313942E-3</v>
      </c>
      <c r="U108" s="97">
        <f>R108/'סכום נכסי הקרן'!$C$42</f>
        <v>1.1762399871016692E-3</v>
      </c>
    </row>
    <row r="109" spans="2:21" s="141" customFormat="1">
      <c r="B109" s="89" t="s">
        <v>577</v>
      </c>
      <c r="C109" s="86" t="s">
        <v>578</v>
      </c>
      <c r="D109" s="99" t="s">
        <v>128</v>
      </c>
      <c r="E109" s="99" t="s">
        <v>347</v>
      </c>
      <c r="F109" s="86" t="s">
        <v>497</v>
      </c>
      <c r="G109" s="99" t="s">
        <v>405</v>
      </c>
      <c r="H109" s="86" t="s">
        <v>524</v>
      </c>
      <c r="I109" s="86" t="s">
        <v>351</v>
      </c>
      <c r="J109" s="86"/>
      <c r="K109" s="96">
        <v>2.4599999999777546</v>
      </c>
      <c r="L109" s="99" t="s">
        <v>172</v>
      </c>
      <c r="M109" s="100">
        <v>4.9000000000000002E-2</v>
      </c>
      <c r="N109" s="100">
        <v>-9.9999999907703324E-5</v>
      </c>
      <c r="O109" s="96">
        <v>35732.078398999998</v>
      </c>
      <c r="P109" s="98">
        <v>115.73</v>
      </c>
      <c r="Q109" s="96">
        <v>0.90231482800000007</v>
      </c>
      <c r="R109" s="96">
        <v>42.255048738999996</v>
      </c>
      <c r="S109" s="97">
        <v>5.3731375789565248E-5</v>
      </c>
      <c r="T109" s="97">
        <v>4.9585870666639404E-3</v>
      </c>
      <c r="U109" s="97">
        <f>R109/'סכום נכסי הקרן'!$C$42</f>
        <v>1.542273804981761E-3</v>
      </c>
    </row>
    <row r="110" spans="2:21" s="141" customFormat="1">
      <c r="B110" s="89" t="s">
        <v>579</v>
      </c>
      <c r="C110" s="86" t="s">
        <v>580</v>
      </c>
      <c r="D110" s="99" t="s">
        <v>128</v>
      </c>
      <c r="E110" s="99" t="s">
        <v>347</v>
      </c>
      <c r="F110" s="86" t="s">
        <v>497</v>
      </c>
      <c r="G110" s="99" t="s">
        <v>405</v>
      </c>
      <c r="H110" s="86" t="s">
        <v>524</v>
      </c>
      <c r="I110" s="86" t="s">
        <v>351</v>
      </c>
      <c r="J110" s="86"/>
      <c r="K110" s="96">
        <v>2.0899999999771928</v>
      </c>
      <c r="L110" s="99" t="s">
        <v>172</v>
      </c>
      <c r="M110" s="100">
        <v>5.8499999999999996E-2</v>
      </c>
      <c r="N110" s="100">
        <v>-1.7999999998696723E-3</v>
      </c>
      <c r="O110" s="96">
        <v>24620.468148</v>
      </c>
      <c r="P110" s="98">
        <v>124.66</v>
      </c>
      <c r="Q110" s="86"/>
      <c r="R110" s="96">
        <v>30.691876430000001</v>
      </c>
      <c r="S110" s="97">
        <v>2.3222976184075867E-5</v>
      </c>
      <c r="T110" s="97">
        <v>3.6016605366492242E-3</v>
      </c>
      <c r="U110" s="97">
        <f>R110/'סכום נכסי הקרן'!$C$42</f>
        <v>1.1202277232267692E-3</v>
      </c>
    </row>
    <row r="111" spans="2:21" s="141" customFormat="1">
      <c r="B111" s="89" t="s">
        <v>581</v>
      </c>
      <c r="C111" s="86" t="s">
        <v>582</v>
      </c>
      <c r="D111" s="99" t="s">
        <v>128</v>
      </c>
      <c r="E111" s="99" t="s">
        <v>347</v>
      </c>
      <c r="F111" s="86" t="s">
        <v>497</v>
      </c>
      <c r="G111" s="99" t="s">
        <v>405</v>
      </c>
      <c r="H111" s="86" t="s">
        <v>524</v>
      </c>
      <c r="I111" s="86" t="s">
        <v>351</v>
      </c>
      <c r="J111" s="86"/>
      <c r="K111" s="96">
        <v>7.0000000001422116</v>
      </c>
      <c r="L111" s="99" t="s">
        <v>172</v>
      </c>
      <c r="M111" s="100">
        <v>2.2499999999999999E-2</v>
      </c>
      <c r="N111" s="100">
        <v>1.9900000000194356E-2</v>
      </c>
      <c r="O111" s="96">
        <v>20330.859219000002</v>
      </c>
      <c r="P111" s="98">
        <v>103.76</v>
      </c>
      <c r="Q111" s="86"/>
      <c r="R111" s="96">
        <v>21.095299840999999</v>
      </c>
      <c r="S111" s="97">
        <v>1.0977044567806046E-4</v>
      </c>
      <c r="T111" s="97">
        <v>2.4755120176310559E-3</v>
      </c>
      <c r="U111" s="97">
        <f>R111/'סכום נכסי הקרן'!$C$42</f>
        <v>7.6996073425379208E-4</v>
      </c>
    </row>
    <row r="112" spans="2:21" s="141" customFormat="1">
      <c r="B112" s="89" t="s">
        <v>583</v>
      </c>
      <c r="C112" s="86" t="s">
        <v>584</v>
      </c>
      <c r="D112" s="99" t="s">
        <v>128</v>
      </c>
      <c r="E112" s="99" t="s">
        <v>347</v>
      </c>
      <c r="F112" s="86" t="s">
        <v>508</v>
      </c>
      <c r="G112" s="99" t="s">
        <v>472</v>
      </c>
      <c r="H112" s="86" t="s">
        <v>524</v>
      </c>
      <c r="I112" s="86" t="s">
        <v>168</v>
      </c>
      <c r="J112" s="86"/>
      <c r="K112" s="96">
        <v>1.7200000000266831</v>
      </c>
      <c r="L112" s="99" t="s">
        <v>172</v>
      </c>
      <c r="M112" s="100">
        <v>4.0500000000000001E-2</v>
      </c>
      <c r="N112" s="100">
        <v>-1.0700000000409776E-2</v>
      </c>
      <c r="O112" s="96">
        <v>7763.8642970000001</v>
      </c>
      <c r="P112" s="98">
        <v>135.16</v>
      </c>
      <c r="Q112" s="86"/>
      <c r="R112" s="96">
        <v>10.493639350999999</v>
      </c>
      <c r="S112" s="97">
        <v>5.3376473633046146E-5</v>
      </c>
      <c r="T112" s="97">
        <v>1.2314179233233044E-3</v>
      </c>
      <c r="U112" s="97">
        <f>R112/'סכום נכסי הקרן'!$C$42</f>
        <v>3.8300902668314177E-4</v>
      </c>
    </row>
    <row r="113" spans="2:21" s="141" customFormat="1">
      <c r="B113" s="89" t="s">
        <v>585</v>
      </c>
      <c r="C113" s="86" t="s">
        <v>586</v>
      </c>
      <c r="D113" s="99" t="s">
        <v>128</v>
      </c>
      <c r="E113" s="99" t="s">
        <v>347</v>
      </c>
      <c r="F113" s="86" t="s">
        <v>587</v>
      </c>
      <c r="G113" s="99" t="s">
        <v>405</v>
      </c>
      <c r="H113" s="86" t="s">
        <v>524</v>
      </c>
      <c r="I113" s="86" t="s">
        <v>168</v>
      </c>
      <c r="J113" s="86"/>
      <c r="K113" s="96">
        <v>6.5199999999421605</v>
      </c>
      <c r="L113" s="99" t="s">
        <v>172</v>
      </c>
      <c r="M113" s="100">
        <v>1.9599999999999999E-2</v>
      </c>
      <c r="N113" s="100">
        <v>1.4399999999781145E-2</v>
      </c>
      <c r="O113" s="96">
        <v>24369.377787999998</v>
      </c>
      <c r="P113" s="98">
        <v>105</v>
      </c>
      <c r="Q113" s="86"/>
      <c r="R113" s="96">
        <v>25.587847473999997</v>
      </c>
      <c r="S113" s="97">
        <v>3.7835208459156335E-5</v>
      </c>
      <c r="T113" s="97">
        <v>3.0027079209410633E-3</v>
      </c>
      <c r="U113" s="97">
        <f>R113/'סכום נכסי הקרן'!$C$42</f>
        <v>9.3393495127117097E-4</v>
      </c>
    </row>
    <row r="114" spans="2:21" s="141" customFormat="1">
      <c r="B114" s="89" t="s">
        <v>588</v>
      </c>
      <c r="C114" s="86" t="s">
        <v>589</v>
      </c>
      <c r="D114" s="99" t="s">
        <v>128</v>
      </c>
      <c r="E114" s="99" t="s">
        <v>347</v>
      </c>
      <c r="F114" s="86" t="s">
        <v>587</v>
      </c>
      <c r="G114" s="99" t="s">
        <v>405</v>
      </c>
      <c r="H114" s="86" t="s">
        <v>524</v>
      </c>
      <c r="I114" s="86" t="s">
        <v>168</v>
      </c>
      <c r="J114" s="86"/>
      <c r="K114" s="96">
        <v>3.7499999999287397</v>
      </c>
      <c r="L114" s="99" t="s">
        <v>172</v>
      </c>
      <c r="M114" s="100">
        <v>2.75E-2</v>
      </c>
      <c r="N114" s="100">
        <v>4.5999999998289753E-3</v>
      </c>
      <c r="O114" s="96">
        <v>9532.4930810000005</v>
      </c>
      <c r="P114" s="98">
        <v>110.41</v>
      </c>
      <c r="Q114" s="86"/>
      <c r="R114" s="96">
        <v>10.524825933000001</v>
      </c>
      <c r="S114" s="97">
        <v>2.0992039335038483E-5</v>
      </c>
      <c r="T114" s="97">
        <v>1.2350776370563033E-3</v>
      </c>
      <c r="U114" s="97">
        <f>R114/'סכום נכסי הקרן'!$C$42</f>
        <v>3.8414731074435803E-4</v>
      </c>
    </row>
    <row r="115" spans="2:21" s="141" customFormat="1">
      <c r="B115" s="89" t="s">
        <v>590</v>
      </c>
      <c r="C115" s="86" t="s">
        <v>591</v>
      </c>
      <c r="D115" s="99" t="s">
        <v>128</v>
      </c>
      <c r="E115" s="99" t="s">
        <v>347</v>
      </c>
      <c r="F115" s="86" t="s">
        <v>375</v>
      </c>
      <c r="G115" s="99" t="s">
        <v>355</v>
      </c>
      <c r="H115" s="86" t="s">
        <v>524</v>
      </c>
      <c r="I115" s="86" t="s">
        <v>168</v>
      </c>
      <c r="J115" s="86"/>
      <c r="K115" s="96">
        <v>3.9500000000157129</v>
      </c>
      <c r="L115" s="99" t="s">
        <v>172</v>
      </c>
      <c r="M115" s="100">
        <v>1.4199999999999999E-2</v>
      </c>
      <c r="N115" s="100">
        <v>1.5700000000133565E-2</v>
      </c>
      <c r="O115" s="96">
        <f>50208.01395/50000</f>
        <v>1.0041602789999999</v>
      </c>
      <c r="P115" s="98">
        <v>5070000</v>
      </c>
      <c r="Q115" s="86"/>
      <c r="R115" s="96">
        <v>50.910929976000006</v>
      </c>
      <c r="S115" s="97">
        <f>236.908478978908%/50000</f>
        <v>4.73816957957816E-5</v>
      </c>
      <c r="T115" s="97">
        <v>5.9743459412419913E-3</v>
      </c>
      <c r="U115" s="97">
        <f>R115/'סכום נכסי הקרן'!$C$42</f>
        <v>1.85820620334004E-3</v>
      </c>
    </row>
    <row r="116" spans="2:21" s="141" customFormat="1">
      <c r="B116" s="89" t="s">
        <v>592</v>
      </c>
      <c r="C116" s="86" t="s">
        <v>593</v>
      </c>
      <c r="D116" s="99" t="s">
        <v>128</v>
      </c>
      <c r="E116" s="99" t="s">
        <v>347</v>
      </c>
      <c r="F116" s="86" t="s">
        <v>375</v>
      </c>
      <c r="G116" s="99" t="s">
        <v>355</v>
      </c>
      <c r="H116" s="86" t="s">
        <v>524</v>
      </c>
      <c r="I116" s="86" t="s">
        <v>168</v>
      </c>
      <c r="J116" s="86"/>
      <c r="K116" s="96">
        <v>4.5999999999378636</v>
      </c>
      <c r="L116" s="99" t="s">
        <v>172</v>
      </c>
      <c r="M116" s="100">
        <v>1.5900000000000001E-2</v>
      </c>
      <c r="N116" s="100">
        <v>1.6799999999710033E-2</v>
      </c>
      <c r="O116" s="96">
        <f>38624.70885/50000</f>
        <v>0.772494177</v>
      </c>
      <c r="P116" s="98">
        <v>5000000</v>
      </c>
      <c r="Q116" s="86"/>
      <c r="R116" s="96">
        <v>38.624709609</v>
      </c>
      <c r="S116" s="97">
        <f>258.014087174349%/50000</f>
        <v>5.1602817434869798E-5</v>
      </c>
      <c r="T116" s="97">
        <v>4.5325704557540271E-3</v>
      </c>
      <c r="U116" s="97">
        <f>R116/'סכום נכסי הקרן'!$C$42</f>
        <v>1.4097694744819218E-3</v>
      </c>
    </row>
    <row r="117" spans="2:21" s="141" customFormat="1">
      <c r="B117" s="89" t="s">
        <v>594</v>
      </c>
      <c r="C117" s="86" t="s">
        <v>595</v>
      </c>
      <c r="D117" s="99" t="s">
        <v>128</v>
      </c>
      <c r="E117" s="99" t="s">
        <v>347</v>
      </c>
      <c r="F117" s="86" t="s">
        <v>596</v>
      </c>
      <c r="G117" s="99" t="s">
        <v>597</v>
      </c>
      <c r="H117" s="86" t="s">
        <v>524</v>
      </c>
      <c r="I117" s="86" t="s">
        <v>351</v>
      </c>
      <c r="J117" s="86"/>
      <c r="K117" s="96">
        <v>4.9500000000462885</v>
      </c>
      <c r="L117" s="99" t="s">
        <v>172</v>
      </c>
      <c r="M117" s="100">
        <v>1.9400000000000001E-2</v>
      </c>
      <c r="N117" s="100">
        <v>6.9000000000925769E-3</v>
      </c>
      <c r="O117" s="96">
        <v>36076.355780999998</v>
      </c>
      <c r="P117" s="98">
        <v>107.79</v>
      </c>
      <c r="Q117" s="86"/>
      <c r="R117" s="96">
        <v>38.886702056000004</v>
      </c>
      <c r="S117" s="97">
        <v>5.9905790622827979E-5</v>
      </c>
      <c r="T117" s="97">
        <v>4.5633150034004441E-3</v>
      </c>
      <c r="U117" s="97">
        <f>R117/'סכום נכסי הקרן'!$C$42</f>
        <v>1.4193319788493169E-3</v>
      </c>
    </row>
    <row r="118" spans="2:21" s="141" customFormat="1">
      <c r="B118" s="89" t="s">
        <v>598</v>
      </c>
      <c r="C118" s="86" t="s">
        <v>599</v>
      </c>
      <c r="D118" s="99" t="s">
        <v>128</v>
      </c>
      <c r="E118" s="99" t="s">
        <v>347</v>
      </c>
      <c r="F118" s="86" t="s">
        <v>596</v>
      </c>
      <c r="G118" s="99" t="s">
        <v>597</v>
      </c>
      <c r="H118" s="86" t="s">
        <v>524</v>
      </c>
      <c r="I118" s="86" t="s">
        <v>351</v>
      </c>
      <c r="J118" s="86"/>
      <c r="K118" s="96">
        <v>6.4000000000139643</v>
      </c>
      <c r="L118" s="99" t="s">
        <v>172</v>
      </c>
      <c r="M118" s="100">
        <v>1.23E-2</v>
      </c>
      <c r="N118" s="100">
        <v>1.1300000000013966E-2</v>
      </c>
      <c r="O118" s="96">
        <v>70445.072029000003</v>
      </c>
      <c r="P118" s="98">
        <v>101.66</v>
      </c>
      <c r="Q118" s="86"/>
      <c r="R118" s="96">
        <v>71.614462629999991</v>
      </c>
      <c r="S118" s="97">
        <v>6.6483895076450031E-5</v>
      </c>
      <c r="T118" s="97">
        <v>8.4038844772519362E-3</v>
      </c>
      <c r="U118" s="97">
        <f>R118/'סכום נכסי הקרן'!$C$42</f>
        <v>2.6138677641650283E-3</v>
      </c>
    </row>
    <row r="119" spans="2:21" s="141" customFormat="1">
      <c r="B119" s="89" t="s">
        <v>600</v>
      </c>
      <c r="C119" s="86" t="s">
        <v>601</v>
      </c>
      <c r="D119" s="99" t="s">
        <v>128</v>
      </c>
      <c r="E119" s="99" t="s">
        <v>347</v>
      </c>
      <c r="F119" s="86" t="s">
        <v>602</v>
      </c>
      <c r="G119" s="99" t="s">
        <v>472</v>
      </c>
      <c r="H119" s="86" t="s">
        <v>524</v>
      </c>
      <c r="I119" s="86" t="s">
        <v>168</v>
      </c>
      <c r="J119" s="86"/>
      <c r="K119" s="96">
        <v>0.5</v>
      </c>
      <c r="L119" s="99" t="s">
        <v>172</v>
      </c>
      <c r="M119" s="100">
        <v>3.6000000000000004E-2</v>
      </c>
      <c r="N119" s="100">
        <v>-1.7800000000019078E-2</v>
      </c>
      <c r="O119" s="96">
        <v>38291.179049999999</v>
      </c>
      <c r="P119" s="98">
        <v>109.5</v>
      </c>
      <c r="Q119" s="86"/>
      <c r="R119" s="96">
        <v>41.928840964000003</v>
      </c>
      <c r="S119" s="97">
        <v>9.255515684824225E-5</v>
      </c>
      <c r="T119" s="97">
        <v>4.9203069154765333E-3</v>
      </c>
      <c r="U119" s="97">
        <f>R119/'סכום נכסי הקרן'!$C$42</f>
        <v>1.530367495052469E-3</v>
      </c>
    </row>
    <row r="120" spans="2:21" s="141" customFormat="1">
      <c r="B120" s="89" t="s">
        <v>603</v>
      </c>
      <c r="C120" s="86" t="s">
        <v>604</v>
      </c>
      <c r="D120" s="99" t="s">
        <v>128</v>
      </c>
      <c r="E120" s="99" t="s">
        <v>347</v>
      </c>
      <c r="F120" s="86" t="s">
        <v>602</v>
      </c>
      <c r="G120" s="99" t="s">
        <v>472</v>
      </c>
      <c r="H120" s="86" t="s">
        <v>524</v>
      </c>
      <c r="I120" s="86" t="s">
        <v>168</v>
      </c>
      <c r="J120" s="86"/>
      <c r="K120" s="96">
        <v>6.9900000001313449</v>
      </c>
      <c r="L120" s="99" t="s">
        <v>172</v>
      </c>
      <c r="M120" s="100">
        <v>2.2499999999999999E-2</v>
      </c>
      <c r="N120" s="100">
        <v>1.1200000000423291E-2</v>
      </c>
      <c r="O120" s="96">
        <v>14527.587099000002</v>
      </c>
      <c r="P120" s="98">
        <v>110.58</v>
      </c>
      <c r="Q120" s="86"/>
      <c r="R120" s="96">
        <v>16.064605710999999</v>
      </c>
      <c r="S120" s="97">
        <v>3.5509689929486651E-5</v>
      </c>
      <c r="T120" s="97">
        <v>1.8851651692948785E-3</v>
      </c>
      <c r="U120" s="97">
        <f>R120/'סכום נכסי הקרן'!$C$42</f>
        <v>5.8634462188108323E-4</v>
      </c>
    </row>
    <row r="121" spans="2:21" s="141" customFormat="1">
      <c r="B121" s="89" t="s">
        <v>605</v>
      </c>
      <c r="C121" s="86" t="s">
        <v>606</v>
      </c>
      <c r="D121" s="99" t="s">
        <v>128</v>
      </c>
      <c r="E121" s="99" t="s">
        <v>347</v>
      </c>
      <c r="F121" s="86" t="s">
        <v>607</v>
      </c>
      <c r="G121" s="99" t="s">
        <v>401</v>
      </c>
      <c r="H121" s="86" t="s">
        <v>524</v>
      </c>
      <c r="I121" s="86" t="s">
        <v>351</v>
      </c>
      <c r="J121" s="86"/>
      <c r="K121" s="96">
        <v>3.6100000000158419</v>
      </c>
      <c r="L121" s="99" t="s">
        <v>172</v>
      </c>
      <c r="M121" s="100">
        <v>1.8000000000000002E-2</v>
      </c>
      <c r="N121" s="100">
        <v>8.3000000001381968E-3</v>
      </c>
      <c r="O121" s="96">
        <v>28499.509611000001</v>
      </c>
      <c r="P121" s="98">
        <v>104.1</v>
      </c>
      <c r="Q121" s="86"/>
      <c r="R121" s="96">
        <v>29.667989273</v>
      </c>
      <c r="S121" s="97">
        <v>3.5307750986753408E-5</v>
      </c>
      <c r="T121" s="97">
        <v>3.4815084183595678E-3</v>
      </c>
      <c r="U121" s="97">
        <f>R121/'סכום נכסי הקרן'!$C$42</f>
        <v>1.0828567015708202E-3</v>
      </c>
    </row>
    <row r="122" spans="2:21" s="141" customFormat="1">
      <c r="B122" s="89" t="s">
        <v>608</v>
      </c>
      <c r="C122" s="86" t="s">
        <v>609</v>
      </c>
      <c r="D122" s="99" t="s">
        <v>128</v>
      </c>
      <c r="E122" s="99" t="s">
        <v>347</v>
      </c>
      <c r="F122" s="86" t="s">
        <v>610</v>
      </c>
      <c r="G122" s="99" t="s">
        <v>355</v>
      </c>
      <c r="H122" s="86" t="s">
        <v>611</v>
      </c>
      <c r="I122" s="86" t="s">
        <v>168</v>
      </c>
      <c r="J122" s="86"/>
      <c r="K122" s="96">
        <v>1.240000000285991</v>
      </c>
      <c r="L122" s="99" t="s">
        <v>172</v>
      </c>
      <c r="M122" s="100">
        <v>4.1500000000000002E-2</v>
      </c>
      <c r="N122" s="100">
        <v>-7.600000002639916E-3</v>
      </c>
      <c r="O122" s="96">
        <v>1604.2343580000002</v>
      </c>
      <c r="P122" s="98">
        <v>113.34</v>
      </c>
      <c r="Q122" s="86"/>
      <c r="R122" s="96">
        <v>1.8182392520000001</v>
      </c>
      <c r="S122" s="97">
        <v>5.33154209275661E-6</v>
      </c>
      <c r="T122" s="97">
        <v>2.1336853010765899E-4</v>
      </c>
      <c r="U122" s="97">
        <f>R122/'סכום נכסי הקרן'!$C$42</f>
        <v>6.6364206248353645E-5</v>
      </c>
    </row>
    <row r="123" spans="2:21" s="141" customFormat="1">
      <c r="B123" s="89" t="s">
        <v>612</v>
      </c>
      <c r="C123" s="86" t="s">
        <v>613</v>
      </c>
      <c r="D123" s="99" t="s">
        <v>128</v>
      </c>
      <c r="E123" s="99" t="s">
        <v>347</v>
      </c>
      <c r="F123" s="86" t="s">
        <v>614</v>
      </c>
      <c r="G123" s="99" t="s">
        <v>401</v>
      </c>
      <c r="H123" s="86" t="s">
        <v>611</v>
      </c>
      <c r="I123" s="86" t="s">
        <v>351</v>
      </c>
      <c r="J123" s="86"/>
      <c r="K123" s="96">
        <v>2.0100000000529019</v>
      </c>
      <c r="L123" s="99" t="s">
        <v>172</v>
      </c>
      <c r="M123" s="100">
        <v>2.8500000000000001E-2</v>
      </c>
      <c r="N123" s="100">
        <v>1.8800000000064127E-2</v>
      </c>
      <c r="O123" s="96">
        <v>11962.79558</v>
      </c>
      <c r="P123" s="98">
        <v>104.29</v>
      </c>
      <c r="Q123" s="86"/>
      <c r="R123" s="96">
        <v>12.475999234</v>
      </c>
      <c r="S123" s="97">
        <v>4.1019983379130562E-5</v>
      </c>
      <c r="T123" s="97">
        <v>1.4640458428420613E-3</v>
      </c>
      <c r="U123" s="97">
        <f>R123/'סכום נכסי הקרן'!$C$42</f>
        <v>4.5536349818031425E-4</v>
      </c>
    </row>
    <row r="124" spans="2:21" s="141" customFormat="1">
      <c r="B124" s="89" t="s">
        <v>615</v>
      </c>
      <c r="C124" s="86" t="s">
        <v>616</v>
      </c>
      <c r="D124" s="99" t="s">
        <v>128</v>
      </c>
      <c r="E124" s="99" t="s">
        <v>347</v>
      </c>
      <c r="F124" s="86" t="s">
        <v>386</v>
      </c>
      <c r="G124" s="99" t="s">
        <v>355</v>
      </c>
      <c r="H124" s="86" t="s">
        <v>611</v>
      </c>
      <c r="I124" s="86" t="s">
        <v>168</v>
      </c>
      <c r="J124" s="86"/>
      <c r="K124" s="96">
        <v>2.1600000000024782</v>
      </c>
      <c r="L124" s="99" t="s">
        <v>172</v>
      </c>
      <c r="M124" s="100">
        <v>2.7999999999999997E-2</v>
      </c>
      <c r="N124" s="100">
        <v>8.9000000000991134E-3</v>
      </c>
      <c r="O124" s="96">
        <f>44950.34355/50000</f>
        <v>0.89900687099999999</v>
      </c>
      <c r="P124" s="98">
        <v>5387000</v>
      </c>
      <c r="Q124" s="86"/>
      <c r="R124" s="96">
        <v>48.42950016799999</v>
      </c>
      <c r="S124" s="97">
        <f>254.143402216317%/50000</f>
        <v>5.0828680443263402E-5</v>
      </c>
      <c r="T124" s="97">
        <v>5.6831526727456113E-3</v>
      </c>
      <c r="U124" s="97">
        <f>R124/'סכום נכסי הקרן'!$C$42</f>
        <v>1.7676360985599427E-3</v>
      </c>
    </row>
    <row r="125" spans="2:21" s="141" customFormat="1">
      <c r="B125" s="89" t="s">
        <v>617</v>
      </c>
      <c r="C125" s="86" t="s">
        <v>618</v>
      </c>
      <c r="D125" s="99" t="s">
        <v>128</v>
      </c>
      <c r="E125" s="99" t="s">
        <v>347</v>
      </c>
      <c r="F125" s="86" t="s">
        <v>386</v>
      </c>
      <c r="G125" s="99" t="s">
        <v>355</v>
      </c>
      <c r="H125" s="86" t="s">
        <v>611</v>
      </c>
      <c r="I125" s="86" t="s">
        <v>168</v>
      </c>
      <c r="J125" s="86"/>
      <c r="K125" s="96">
        <v>3.4199999999755439</v>
      </c>
      <c r="L125" s="99" t="s">
        <v>172</v>
      </c>
      <c r="M125" s="100">
        <v>1.49E-2</v>
      </c>
      <c r="N125" s="100">
        <v>1.7999999998369619E-2</v>
      </c>
      <c r="O125" s="96">
        <f>2437.1493/50000</f>
        <v>4.8742986000000002E-2</v>
      </c>
      <c r="P125" s="98">
        <v>5033372</v>
      </c>
      <c r="Q125" s="86"/>
      <c r="R125" s="96">
        <v>2.453415793</v>
      </c>
      <c r="S125" s="97">
        <f>40.2967807539682%/50000</f>
        <v>8.0593561507936392E-6</v>
      </c>
      <c r="T125" s="97">
        <v>2.8790585227962424E-4</v>
      </c>
      <c r="U125" s="97">
        <f>R125/'סכום נכסי הקרן'!$C$42</f>
        <v>8.9547616750944561E-5</v>
      </c>
    </row>
    <row r="126" spans="2:21" s="141" customFormat="1">
      <c r="B126" s="89" t="s">
        <v>619</v>
      </c>
      <c r="C126" s="86" t="s">
        <v>620</v>
      </c>
      <c r="D126" s="99" t="s">
        <v>128</v>
      </c>
      <c r="E126" s="99" t="s">
        <v>347</v>
      </c>
      <c r="F126" s="86" t="s">
        <v>386</v>
      </c>
      <c r="G126" s="99" t="s">
        <v>355</v>
      </c>
      <c r="H126" s="86" t="s">
        <v>611</v>
      </c>
      <c r="I126" s="86" t="s">
        <v>168</v>
      </c>
      <c r="J126" s="86"/>
      <c r="K126" s="96">
        <v>4.9700000001879285</v>
      </c>
      <c r="L126" s="99" t="s">
        <v>172</v>
      </c>
      <c r="M126" s="100">
        <v>2.2000000000000002E-2</v>
      </c>
      <c r="N126" s="100">
        <v>1.9900000000626427E-2</v>
      </c>
      <c r="O126" s="96">
        <f>10268.8875/50000</f>
        <v>0.20537775000000003</v>
      </c>
      <c r="P126" s="98">
        <v>5130000</v>
      </c>
      <c r="Q126" s="86"/>
      <c r="R126" s="96">
        <v>10.535879166000001</v>
      </c>
      <c r="S126" s="97">
        <f>203.990613825983%/50000</f>
        <v>4.07981227651966E-5</v>
      </c>
      <c r="T126" s="97">
        <v>1.236374722726164E-3</v>
      </c>
      <c r="U126" s="97">
        <f>R126/'סכום נכסי הקרן'!$C$42</f>
        <v>3.8455074446943916E-4</v>
      </c>
    </row>
    <row r="127" spans="2:21" s="141" customFormat="1">
      <c r="B127" s="89" t="s">
        <v>621</v>
      </c>
      <c r="C127" s="86" t="s">
        <v>622</v>
      </c>
      <c r="D127" s="99" t="s">
        <v>128</v>
      </c>
      <c r="E127" s="99" t="s">
        <v>347</v>
      </c>
      <c r="F127" s="86" t="s">
        <v>623</v>
      </c>
      <c r="G127" s="99" t="s">
        <v>405</v>
      </c>
      <c r="H127" s="86" t="s">
        <v>611</v>
      </c>
      <c r="I127" s="86" t="s">
        <v>168</v>
      </c>
      <c r="J127" s="86"/>
      <c r="K127" s="96">
        <v>5.2199999999706748</v>
      </c>
      <c r="L127" s="99" t="s">
        <v>172</v>
      </c>
      <c r="M127" s="100">
        <v>2.5000000000000001E-2</v>
      </c>
      <c r="N127" s="100">
        <v>1.5499999999830816E-2</v>
      </c>
      <c r="O127" s="96">
        <v>8288.533034</v>
      </c>
      <c r="P127" s="98">
        <v>106.97</v>
      </c>
      <c r="Q127" s="86"/>
      <c r="R127" s="96">
        <v>8.866244033000001</v>
      </c>
      <c r="S127" s="97">
        <v>3.4666138474236421E-5</v>
      </c>
      <c r="T127" s="97">
        <v>1.0404447351007977E-3</v>
      </c>
      <c r="U127" s="97">
        <f>R127/'סכום נכסי הקרן'!$C$42</f>
        <v>3.2361046380833869E-4</v>
      </c>
    </row>
    <row r="128" spans="2:21" s="141" customFormat="1">
      <c r="B128" s="89" t="s">
        <v>624</v>
      </c>
      <c r="C128" s="86" t="s">
        <v>625</v>
      </c>
      <c r="D128" s="99" t="s">
        <v>128</v>
      </c>
      <c r="E128" s="99" t="s">
        <v>347</v>
      </c>
      <c r="F128" s="86" t="s">
        <v>623</v>
      </c>
      <c r="G128" s="99" t="s">
        <v>405</v>
      </c>
      <c r="H128" s="86" t="s">
        <v>611</v>
      </c>
      <c r="I128" s="86" t="s">
        <v>168</v>
      </c>
      <c r="J128" s="86"/>
      <c r="K128" s="96">
        <v>7.1900000000740913</v>
      </c>
      <c r="L128" s="99" t="s">
        <v>172</v>
      </c>
      <c r="M128" s="100">
        <v>1.9E-2</v>
      </c>
      <c r="N128" s="100">
        <v>2.5200000000198591E-2</v>
      </c>
      <c r="O128" s="96">
        <v>27054.903588000001</v>
      </c>
      <c r="P128" s="98">
        <v>96.78</v>
      </c>
      <c r="Q128" s="86"/>
      <c r="R128" s="96">
        <v>26.183736274000001</v>
      </c>
      <c r="S128" s="97">
        <v>1.0920402309781294E-4</v>
      </c>
      <c r="T128" s="97">
        <v>3.0726348665967374E-3</v>
      </c>
      <c r="U128" s="97">
        <f>R128/'סכום נכסי הקרן'!$C$42</f>
        <v>9.5568439221013735E-4</v>
      </c>
    </row>
    <row r="129" spans="2:21" s="141" customFormat="1">
      <c r="B129" s="89" t="s">
        <v>626</v>
      </c>
      <c r="C129" s="86" t="s">
        <v>627</v>
      </c>
      <c r="D129" s="99" t="s">
        <v>128</v>
      </c>
      <c r="E129" s="99" t="s">
        <v>347</v>
      </c>
      <c r="F129" s="86" t="s">
        <v>628</v>
      </c>
      <c r="G129" s="99" t="s">
        <v>405</v>
      </c>
      <c r="H129" s="86" t="s">
        <v>611</v>
      </c>
      <c r="I129" s="86" t="s">
        <v>168</v>
      </c>
      <c r="J129" s="86"/>
      <c r="K129" s="96">
        <v>1.2399999999522267</v>
      </c>
      <c r="L129" s="99" t="s">
        <v>172</v>
      </c>
      <c r="M129" s="100">
        <v>4.5999999999999999E-2</v>
      </c>
      <c r="N129" s="100">
        <v>-5.0000000000000001E-3</v>
      </c>
      <c r="O129" s="96">
        <v>9485.9128529999998</v>
      </c>
      <c r="P129" s="98">
        <v>132.4</v>
      </c>
      <c r="Q129" s="86"/>
      <c r="R129" s="96">
        <v>12.559348690000002</v>
      </c>
      <c r="S129" s="97">
        <v>3.2926362232195027E-5</v>
      </c>
      <c r="T129" s="97">
        <v>1.4738268168763813E-3</v>
      </c>
      <c r="U129" s="97">
        <f>R129/'סכום נכסי הקרן'!$C$42</f>
        <v>4.5840568335071353E-4</v>
      </c>
    </row>
    <row r="130" spans="2:21" s="141" customFormat="1">
      <c r="B130" s="89" t="s">
        <v>629</v>
      </c>
      <c r="C130" s="86" t="s">
        <v>630</v>
      </c>
      <c r="D130" s="99" t="s">
        <v>128</v>
      </c>
      <c r="E130" s="99" t="s">
        <v>347</v>
      </c>
      <c r="F130" s="86" t="s">
        <v>631</v>
      </c>
      <c r="G130" s="99" t="s">
        <v>355</v>
      </c>
      <c r="H130" s="86" t="s">
        <v>611</v>
      </c>
      <c r="I130" s="86" t="s">
        <v>351</v>
      </c>
      <c r="J130" s="86"/>
      <c r="K130" s="96">
        <v>1.7499999999244729</v>
      </c>
      <c r="L130" s="99" t="s">
        <v>172</v>
      </c>
      <c r="M130" s="100">
        <v>0.02</v>
      </c>
      <c r="N130" s="100">
        <v>-5.8999999996676798E-3</v>
      </c>
      <c r="O130" s="96">
        <v>12376.411388</v>
      </c>
      <c r="P130" s="98">
        <v>106.98</v>
      </c>
      <c r="Q130" s="86"/>
      <c r="R130" s="96">
        <v>13.240285016000001</v>
      </c>
      <c r="S130" s="97">
        <v>2.9002487691459033E-5</v>
      </c>
      <c r="T130" s="97">
        <v>1.5537340033567719E-3</v>
      </c>
      <c r="U130" s="97">
        <f>R130/'סכום נכסי הקרן'!$C$42</f>
        <v>4.8325928758951372E-4</v>
      </c>
    </row>
    <row r="131" spans="2:21" s="141" customFormat="1">
      <c r="B131" s="89" t="s">
        <v>632</v>
      </c>
      <c r="C131" s="86" t="s">
        <v>633</v>
      </c>
      <c r="D131" s="99" t="s">
        <v>128</v>
      </c>
      <c r="E131" s="99" t="s">
        <v>347</v>
      </c>
      <c r="F131" s="86" t="s">
        <v>569</v>
      </c>
      <c r="G131" s="99" t="s">
        <v>405</v>
      </c>
      <c r="H131" s="86" t="s">
        <v>611</v>
      </c>
      <c r="I131" s="86" t="s">
        <v>351</v>
      </c>
      <c r="J131" s="86"/>
      <c r="K131" s="96">
        <v>6.6999999996788127</v>
      </c>
      <c r="L131" s="99" t="s">
        <v>172</v>
      </c>
      <c r="M131" s="100">
        <v>2.81E-2</v>
      </c>
      <c r="N131" s="100">
        <v>2.0200000000049415E-2</v>
      </c>
      <c r="O131" s="96">
        <v>3768.2606219999998</v>
      </c>
      <c r="P131" s="98">
        <v>107.41</v>
      </c>
      <c r="Q131" s="86"/>
      <c r="R131" s="96">
        <v>4.0474888990000002</v>
      </c>
      <c r="S131" s="97">
        <v>7.1979168400121484E-6</v>
      </c>
      <c r="T131" s="97">
        <v>4.7496871275700357E-4</v>
      </c>
      <c r="U131" s="97">
        <f>R131/'סכום נכסי הקרן'!$C$42</f>
        <v>1.4772994686243734E-4</v>
      </c>
    </row>
    <row r="132" spans="2:21" s="141" customFormat="1">
      <c r="B132" s="89" t="s">
        <v>634</v>
      </c>
      <c r="C132" s="86" t="s">
        <v>635</v>
      </c>
      <c r="D132" s="99" t="s">
        <v>128</v>
      </c>
      <c r="E132" s="99" t="s">
        <v>347</v>
      </c>
      <c r="F132" s="86" t="s">
        <v>569</v>
      </c>
      <c r="G132" s="99" t="s">
        <v>405</v>
      </c>
      <c r="H132" s="86" t="s">
        <v>611</v>
      </c>
      <c r="I132" s="86" t="s">
        <v>351</v>
      </c>
      <c r="J132" s="86"/>
      <c r="K132" s="96">
        <v>4.7900000001283205</v>
      </c>
      <c r="L132" s="99" t="s">
        <v>172</v>
      </c>
      <c r="M132" s="100">
        <v>3.7000000000000005E-2</v>
      </c>
      <c r="N132" s="100">
        <v>1.3400000000484897E-2</v>
      </c>
      <c r="O132" s="96">
        <v>15002.487290999999</v>
      </c>
      <c r="P132" s="98">
        <v>112.72</v>
      </c>
      <c r="Q132" s="86"/>
      <c r="R132" s="96">
        <v>16.910803977</v>
      </c>
      <c r="S132" s="97">
        <v>2.2170867344794063E-5</v>
      </c>
      <c r="T132" s="97">
        <v>1.9844656766387111E-3</v>
      </c>
      <c r="U132" s="97">
        <f>R132/'סכום נכסי הקרן'!$C$42</f>
        <v>6.1723014818904976E-4</v>
      </c>
    </row>
    <row r="133" spans="2:21" s="141" customFormat="1">
      <c r="B133" s="89" t="s">
        <v>636</v>
      </c>
      <c r="C133" s="86" t="s">
        <v>637</v>
      </c>
      <c r="D133" s="99" t="s">
        <v>128</v>
      </c>
      <c r="E133" s="99" t="s">
        <v>347</v>
      </c>
      <c r="F133" s="86" t="s">
        <v>360</v>
      </c>
      <c r="G133" s="99" t="s">
        <v>355</v>
      </c>
      <c r="H133" s="86" t="s">
        <v>611</v>
      </c>
      <c r="I133" s="86" t="s">
        <v>351</v>
      </c>
      <c r="J133" s="86"/>
      <c r="K133" s="96">
        <v>2.6200000000102981</v>
      </c>
      <c r="L133" s="99" t="s">
        <v>172</v>
      </c>
      <c r="M133" s="100">
        <v>4.4999999999999998E-2</v>
      </c>
      <c r="N133" s="100">
        <v>-3.99999999977115E-4</v>
      </c>
      <c r="O133" s="96">
        <v>63787.944029999999</v>
      </c>
      <c r="P133" s="98">
        <v>135.65</v>
      </c>
      <c r="Q133" s="96">
        <v>0.86526538800000019</v>
      </c>
      <c r="R133" s="96">
        <v>87.393610255000013</v>
      </c>
      <c r="S133" s="97">
        <v>3.7478573659605939E-5</v>
      </c>
      <c r="T133" s="97">
        <v>1.025555142998914E-2</v>
      </c>
      <c r="U133" s="97">
        <f>R133/'סכום נכסי הקרן'!$C$42</f>
        <v>3.1897934055551093E-3</v>
      </c>
    </row>
    <row r="134" spans="2:21" s="141" customFormat="1">
      <c r="B134" s="89" t="s">
        <v>638</v>
      </c>
      <c r="C134" s="86" t="s">
        <v>639</v>
      </c>
      <c r="D134" s="99" t="s">
        <v>128</v>
      </c>
      <c r="E134" s="99" t="s">
        <v>347</v>
      </c>
      <c r="F134" s="86" t="s">
        <v>640</v>
      </c>
      <c r="G134" s="99" t="s">
        <v>405</v>
      </c>
      <c r="H134" s="86" t="s">
        <v>611</v>
      </c>
      <c r="I134" s="86" t="s">
        <v>168</v>
      </c>
      <c r="J134" s="86"/>
      <c r="K134" s="96">
        <v>2.6300010832986795</v>
      </c>
      <c r="L134" s="99" t="s">
        <v>172</v>
      </c>
      <c r="M134" s="100">
        <v>4.9500000000000002E-2</v>
      </c>
      <c r="N134" s="100">
        <v>1.5999972043905047E-3</v>
      </c>
      <c r="O134" s="96">
        <v>1.228904</v>
      </c>
      <c r="P134" s="98">
        <v>116.43</v>
      </c>
      <c r="Q134" s="86"/>
      <c r="R134" s="96">
        <v>1.430815E-3</v>
      </c>
      <c r="S134" s="97">
        <v>1.9874718456623502E-9</v>
      </c>
      <c r="T134" s="97">
        <v>1.6790468749928298E-7</v>
      </c>
      <c r="U134" s="97">
        <f>R134/'סכום נכסי הקרן'!$C$42</f>
        <v>5.2223546301066273E-8</v>
      </c>
    </row>
    <row r="135" spans="2:21" s="141" customFormat="1">
      <c r="B135" s="89" t="s">
        <v>641</v>
      </c>
      <c r="C135" s="86" t="s">
        <v>642</v>
      </c>
      <c r="D135" s="99" t="s">
        <v>128</v>
      </c>
      <c r="E135" s="99" t="s">
        <v>347</v>
      </c>
      <c r="F135" s="86" t="s">
        <v>643</v>
      </c>
      <c r="G135" s="99" t="s">
        <v>440</v>
      </c>
      <c r="H135" s="86" t="s">
        <v>611</v>
      </c>
      <c r="I135" s="86" t="s">
        <v>351</v>
      </c>
      <c r="J135" s="86"/>
      <c r="K135" s="96">
        <v>0.74999999970792819</v>
      </c>
      <c r="L135" s="99" t="s">
        <v>172</v>
      </c>
      <c r="M135" s="100">
        <v>4.5999999999999999E-2</v>
      </c>
      <c r="N135" s="100">
        <v>-3.6999999996495136E-3</v>
      </c>
      <c r="O135" s="96">
        <v>1580.4167150000001</v>
      </c>
      <c r="P135" s="98">
        <v>108.32</v>
      </c>
      <c r="Q135" s="86"/>
      <c r="R135" s="96">
        <v>1.7119073380000001</v>
      </c>
      <c r="S135" s="97">
        <v>7.3699510027485472E-6</v>
      </c>
      <c r="T135" s="97">
        <v>2.0089058796183954E-4</v>
      </c>
      <c r="U135" s="97">
        <f>R135/'סכום נכסי הקרן'!$C$42</f>
        <v>6.2483180655205684E-5</v>
      </c>
    </row>
    <row r="136" spans="2:21" s="141" customFormat="1">
      <c r="B136" s="89" t="s">
        <v>644</v>
      </c>
      <c r="C136" s="86" t="s">
        <v>645</v>
      </c>
      <c r="D136" s="99" t="s">
        <v>128</v>
      </c>
      <c r="E136" s="99" t="s">
        <v>347</v>
      </c>
      <c r="F136" s="86" t="s">
        <v>643</v>
      </c>
      <c r="G136" s="99" t="s">
        <v>440</v>
      </c>
      <c r="H136" s="86" t="s">
        <v>611</v>
      </c>
      <c r="I136" s="86" t="s">
        <v>351</v>
      </c>
      <c r="J136" s="86"/>
      <c r="K136" s="96">
        <v>2.8399999999753751</v>
      </c>
      <c r="L136" s="99" t="s">
        <v>172</v>
      </c>
      <c r="M136" s="100">
        <v>1.9799999999999998E-2</v>
      </c>
      <c r="N136" s="100">
        <v>1.7799999999917916E-2</v>
      </c>
      <c r="O136" s="96">
        <v>52994.860613999997</v>
      </c>
      <c r="P136" s="98">
        <v>101.15</v>
      </c>
      <c r="Q136" s="86"/>
      <c r="R136" s="96">
        <v>53.604298997999997</v>
      </c>
      <c r="S136" s="97">
        <v>6.3416101957727164E-5</v>
      </c>
      <c r="T136" s="97">
        <v>6.2904100613128313E-3</v>
      </c>
      <c r="U136" s="97">
        <f>R136/'סכום נכסי הקרן'!$C$42</f>
        <v>1.9565119115037607E-3</v>
      </c>
    </row>
    <row r="137" spans="2:21" s="141" customFormat="1">
      <c r="B137" s="89" t="s">
        <v>646</v>
      </c>
      <c r="C137" s="86" t="s">
        <v>647</v>
      </c>
      <c r="D137" s="99" t="s">
        <v>128</v>
      </c>
      <c r="E137" s="99" t="s">
        <v>347</v>
      </c>
      <c r="F137" s="86" t="s">
        <v>648</v>
      </c>
      <c r="G137" s="99" t="s">
        <v>405</v>
      </c>
      <c r="H137" s="86" t="s">
        <v>611</v>
      </c>
      <c r="I137" s="86" t="s">
        <v>168</v>
      </c>
      <c r="J137" s="86"/>
      <c r="K137" s="96">
        <v>0.75000000000000011</v>
      </c>
      <c r="L137" s="99" t="s">
        <v>172</v>
      </c>
      <c r="M137" s="100">
        <v>4.4999999999999998E-2</v>
      </c>
      <c r="N137" s="100">
        <v>-1.3399999999650239E-2</v>
      </c>
      <c r="O137" s="96">
        <v>16065.118991000001</v>
      </c>
      <c r="P137" s="98">
        <v>113.9</v>
      </c>
      <c r="Q137" s="86"/>
      <c r="R137" s="96">
        <v>18.298171095999997</v>
      </c>
      <c r="S137" s="97">
        <v>4.6230558247482017E-5</v>
      </c>
      <c r="T137" s="97">
        <v>2.1472717994166206E-3</v>
      </c>
      <c r="U137" s="97">
        <f>R137/'סכום נכסי הקרן'!$C$42</f>
        <v>6.6786788330901517E-4</v>
      </c>
    </row>
    <row r="138" spans="2:21" s="141" customFormat="1">
      <c r="B138" s="89" t="s">
        <v>649</v>
      </c>
      <c r="C138" s="86" t="s">
        <v>650</v>
      </c>
      <c r="D138" s="99" t="s">
        <v>128</v>
      </c>
      <c r="E138" s="99" t="s">
        <v>347</v>
      </c>
      <c r="F138" s="86" t="s">
        <v>648</v>
      </c>
      <c r="G138" s="99" t="s">
        <v>405</v>
      </c>
      <c r="H138" s="86" t="s">
        <v>611</v>
      </c>
      <c r="I138" s="86" t="s">
        <v>168</v>
      </c>
      <c r="J138" s="86"/>
      <c r="K138" s="96">
        <v>2.9299999932604006</v>
      </c>
      <c r="L138" s="99" t="s">
        <v>172</v>
      </c>
      <c r="M138" s="100">
        <v>3.3000000000000002E-2</v>
      </c>
      <c r="N138" s="100">
        <v>3.89999989409201E-3</v>
      </c>
      <c r="O138" s="96">
        <v>37.871918999999998</v>
      </c>
      <c r="P138" s="98">
        <v>109.7</v>
      </c>
      <c r="Q138" s="86"/>
      <c r="R138" s="96">
        <v>4.1545496000000001E-2</v>
      </c>
      <c r="S138" s="97">
        <v>6.3117690069596353E-8</v>
      </c>
      <c r="T138" s="97">
        <v>4.87532177317313E-6</v>
      </c>
      <c r="U138" s="97">
        <f>R138/'סכום נכסי הקרן'!$C$42</f>
        <v>1.5163757256925345E-6</v>
      </c>
    </row>
    <row r="139" spans="2:21" s="141" customFormat="1">
      <c r="B139" s="89" t="s">
        <v>651</v>
      </c>
      <c r="C139" s="86" t="s">
        <v>652</v>
      </c>
      <c r="D139" s="99" t="s">
        <v>128</v>
      </c>
      <c r="E139" s="99" t="s">
        <v>347</v>
      </c>
      <c r="F139" s="86" t="s">
        <v>648</v>
      </c>
      <c r="G139" s="99" t="s">
        <v>405</v>
      </c>
      <c r="H139" s="86" t="s">
        <v>611</v>
      </c>
      <c r="I139" s="86" t="s">
        <v>168</v>
      </c>
      <c r="J139" s="86"/>
      <c r="K139" s="96">
        <v>5.0499999996722114</v>
      </c>
      <c r="L139" s="99" t="s">
        <v>172</v>
      </c>
      <c r="M139" s="100">
        <v>1.6E-2</v>
      </c>
      <c r="N139" s="100">
        <v>8.9999999994684523E-3</v>
      </c>
      <c r="O139" s="96">
        <v>5344.5976740000006</v>
      </c>
      <c r="P139" s="98">
        <v>105.6</v>
      </c>
      <c r="Q139" s="86"/>
      <c r="R139" s="96">
        <v>5.6438954570000002</v>
      </c>
      <c r="S139" s="97">
        <v>3.3194160602655572E-5</v>
      </c>
      <c r="T139" s="97">
        <v>6.623054014573568E-4</v>
      </c>
      <c r="U139" s="97">
        <f>R139/'סכום נכסי הקרן'!$C$42</f>
        <v>2.0599744601294863E-4</v>
      </c>
    </row>
    <row r="140" spans="2:21" s="141" customFormat="1">
      <c r="B140" s="89" t="s">
        <v>653</v>
      </c>
      <c r="C140" s="86" t="s">
        <v>654</v>
      </c>
      <c r="D140" s="99" t="s">
        <v>128</v>
      </c>
      <c r="E140" s="99" t="s">
        <v>347</v>
      </c>
      <c r="F140" s="86" t="s">
        <v>610</v>
      </c>
      <c r="G140" s="99" t="s">
        <v>355</v>
      </c>
      <c r="H140" s="86" t="s">
        <v>655</v>
      </c>
      <c r="I140" s="86" t="s">
        <v>168</v>
      </c>
      <c r="J140" s="86"/>
      <c r="K140" s="96">
        <v>1.4</v>
      </c>
      <c r="L140" s="99" t="s">
        <v>172</v>
      </c>
      <c r="M140" s="100">
        <v>5.2999999999999999E-2</v>
      </c>
      <c r="N140" s="100">
        <v>-5.1999999999999998E-3</v>
      </c>
      <c r="O140" s="96">
        <v>10974.108689000001</v>
      </c>
      <c r="P140" s="98">
        <v>118.57</v>
      </c>
      <c r="Q140" s="86"/>
      <c r="R140" s="96">
        <v>13.012001</v>
      </c>
      <c r="S140" s="97">
        <v>4.2207136331469278E-5</v>
      </c>
      <c r="T140" s="97">
        <v>1.5269451058629927E-3</v>
      </c>
      <c r="U140" s="97">
        <f>R140/'סכום נכסי הקרן'!$C$42</f>
        <v>4.7492711265469025E-4</v>
      </c>
    </row>
    <row r="141" spans="2:21" s="141" customFormat="1">
      <c r="B141" s="89" t="s">
        <v>656</v>
      </c>
      <c r="C141" s="86" t="s">
        <v>657</v>
      </c>
      <c r="D141" s="99" t="s">
        <v>128</v>
      </c>
      <c r="E141" s="99" t="s">
        <v>347</v>
      </c>
      <c r="F141" s="86" t="s">
        <v>658</v>
      </c>
      <c r="G141" s="99" t="s">
        <v>405</v>
      </c>
      <c r="H141" s="86" t="s">
        <v>655</v>
      </c>
      <c r="I141" s="86" t="s">
        <v>168</v>
      </c>
      <c r="J141" s="86"/>
      <c r="K141" s="96">
        <v>1.6899999977625786</v>
      </c>
      <c r="L141" s="99" t="s">
        <v>172</v>
      </c>
      <c r="M141" s="100">
        <v>5.3499999999999999E-2</v>
      </c>
      <c r="N141" s="100">
        <v>6.5000000016697179E-3</v>
      </c>
      <c r="O141" s="96">
        <v>268.68715099999997</v>
      </c>
      <c r="P141" s="98">
        <v>111.45</v>
      </c>
      <c r="Q141" s="86"/>
      <c r="R141" s="96">
        <v>0.299451843</v>
      </c>
      <c r="S141" s="97">
        <v>1.524865165422724E-6</v>
      </c>
      <c r="T141" s="97">
        <v>3.5140369733333345E-5</v>
      </c>
      <c r="U141" s="97">
        <f>R141/'סכום נכסי הקרן'!$C$42</f>
        <v>1.0929740873453332E-5</v>
      </c>
    </row>
    <row r="142" spans="2:21" s="141" customFormat="1">
      <c r="B142" s="89" t="s">
        <v>659</v>
      </c>
      <c r="C142" s="86" t="s">
        <v>660</v>
      </c>
      <c r="D142" s="99" t="s">
        <v>128</v>
      </c>
      <c r="E142" s="99" t="s">
        <v>347</v>
      </c>
      <c r="F142" s="86" t="s">
        <v>661</v>
      </c>
      <c r="G142" s="99" t="s">
        <v>405</v>
      </c>
      <c r="H142" s="86" t="s">
        <v>655</v>
      </c>
      <c r="I142" s="86" t="s">
        <v>351</v>
      </c>
      <c r="J142" s="86"/>
      <c r="K142" s="96">
        <v>0.65999999965769107</v>
      </c>
      <c r="L142" s="99" t="s">
        <v>172</v>
      </c>
      <c r="M142" s="100">
        <v>4.8499999999999995E-2</v>
      </c>
      <c r="N142" s="100">
        <v>-6.7999999961490245E-3</v>
      </c>
      <c r="O142" s="96">
        <v>732.96864900000003</v>
      </c>
      <c r="P142" s="98">
        <v>127.54</v>
      </c>
      <c r="Q142" s="86"/>
      <c r="R142" s="96">
        <v>0.93482820200000005</v>
      </c>
      <c r="S142" s="97">
        <v>5.3890333803064421E-6</v>
      </c>
      <c r="T142" s="97">
        <v>1.0970114034471725E-4</v>
      </c>
      <c r="U142" s="97">
        <f>R142/'סכום נכסי הקרן'!$C$42</f>
        <v>3.4120444565292882E-5</v>
      </c>
    </row>
    <row r="143" spans="2:21" s="141" customFormat="1">
      <c r="B143" s="89" t="s">
        <v>662</v>
      </c>
      <c r="C143" s="86" t="s">
        <v>663</v>
      </c>
      <c r="D143" s="99" t="s">
        <v>128</v>
      </c>
      <c r="E143" s="99" t="s">
        <v>347</v>
      </c>
      <c r="F143" s="86" t="s">
        <v>664</v>
      </c>
      <c r="G143" s="99" t="s">
        <v>405</v>
      </c>
      <c r="H143" s="86" t="s">
        <v>655</v>
      </c>
      <c r="I143" s="86" t="s">
        <v>351</v>
      </c>
      <c r="J143" s="86"/>
      <c r="K143" s="96">
        <v>1.2299999996966728</v>
      </c>
      <c r="L143" s="99" t="s">
        <v>172</v>
      </c>
      <c r="M143" s="100">
        <v>4.2500000000000003E-2</v>
      </c>
      <c r="N143" s="100">
        <v>-3.0000000000000005E-3</v>
      </c>
      <c r="O143" s="96">
        <v>286.950108</v>
      </c>
      <c r="P143" s="98">
        <v>114.89</v>
      </c>
      <c r="Q143" s="86"/>
      <c r="R143" s="96">
        <v>0.32967696999999996</v>
      </c>
      <c r="S143" s="97">
        <v>2.2367392978787957E-6</v>
      </c>
      <c r="T143" s="97">
        <v>3.8687257698277198E-5</v>
      </c>
      <c r="U143" s="97">
        <f>R143/'סכום נכסי הקרן'!$C$42</f>
        <v>1.2032932634330949E-5</v>
      </c>
    </row>
    <row r="144" spans="2:21" s="141" customFormat="1">
      <c r="B144" s="89" t="s">
        <v>665</v>
      </c>
      <c r="C144" s="86" t="s">
        <v>666</v>
      </c>
      <c r="D144" s="99" t="s">
        <v>128</v>
      </c>
      <c r="E144" s="99" t="s">
        <v>347</v>
      </c>
      <c r="F144" s="86" t="s">
        <v>459</v>
      </c>
      <c r="G144" s="99" t="s">
        <v>355</v>
      </c>
      <c r="H144" s="86" t="s">
        <v>655</v>
      </c>
      <c r="I144" s="86" t="s">
        <v>351</v>
      </c>
      <c r="J144" s="86"/>
      <c r="K144" s="96">
        <v>2.6000000000023991</v>
      </c>
      <c r="L144" s="99" t="s">
        <v>172</v>
      </c>
      <c r="M144" s="100">
        <v>5.0999999999999997E-2</v>
      </c>
      <c r="N144" s="100">
        <v>4.0000000000959705E-4</v>
      </c>
      <c r="O144" s="96">
        <v>59910.478925999996</v>
      </c>
      <c r="P144" s="98">
        <v>137.6</v>
      </c>
      <c r="Q144" s="96">
        <v>0.92281483500000006</v>
      </c>
      <c r="R144" s="96">
        <v>83.359636847999994</v>
      </c>
      <c r="S144" s="97">
        <v>5.2221291246238979E-5</v>
      </c>
      <c r="T144" s="97">
        <v>9.7821687464956369E-3</v>
      </c>
      <c r="U144" s="97">
        <f>R144/'סכום נכסי הקרן'!$C$42</f>
        <v>3.0425567628041346E-3</v>
      </c>
    </row>
    <row r="145" spans="2:21" s="141" customFormat="1">
      <c r="B145" s="89" t="s">
        <v>667</v>
      </c>
      <c r="C145" s="86" t="s">
        <v>668</v>
      </c>
      <c r="D145" s="99" t="s">
        <v>128</v>
      </c>
      <c r="E145" s="99" t="s">
        <v>347</v>
      </c>
      <c r="F145" s="86" t="s">
        <v>669</v>
      </c>
      <c r="G145" s="99" t="s">
        <v>405</v>
      </c>
      <c r="H145" s="86" t="s">
        <v>655</v>
      </c>
      <c r="I145" s="86" t="s">
        <v>351</v>
      </c>
      <c r="J145" s="86"/>
      <c r="K145" s="96">
        <v>1.230000000052988</v>
      </c>
      <c r="L145" s="99" t="s">
        <v>172</v>
      </c>
      <c r="M145" s="100">
        <v>5.4000000000000006E-2</v>
      </c>
      <c r="N145" s="100">
        <v>-5.8000000004037192E-3</v>
      </c>
      <c r="O145" s="96">
        <v>6043.6901159999998</v>
      </c>
      <c r="P145" s="98">
        <v>131.15</v>
      </c>
      <c r="Q145" s="86"/>
      <c r="R145" s="96">
        <v>7.9262996460000004</v>
      </c>
      <c r="S145" s="97">
        <v>5.9314270636236662E-5</v>
      </c>
      <c r="T145" s="97">
        <v>9.3014321564095109E-4</v>
      </c>
      <c r="U145" s="97">
        <f>R145/'סכום נכסי הקרן'!$C$42</f>
        <v>2.8930328278568943E-4</v>
      </c>
    </row>
    <row r="146" spans="2:21" s="141" customFormat="1">
      <c r="B146" s="89" t="s">
        <v>670</v>
      </c>
      <c r="C146" s="86" t="s">
        <v>671</v>
      </c>
      <c r="D146" s="99" t="s">
        <v>128</v>
      </c>
      <c r="E146" s="99" t="s">
        <v>347</v>
      </c>
      <c r="F146" s="86" t="s">
        <v>672</v>
      </c>
      <c r="G146" s="99" t="s">
        <v>405</v>
      </c>
      <c r="H146" s="86" t="s">
        <v>655</v>
      </c>
      <c r="I146" s="86" t="s">
        <v>168</v>
      </c>
      <c r="J146" s="86"/>
      <c r="K146" s="96">
        <v>6.6700000000255741</v>
      </c>
      <c r="L146" s="99" t="s">
        <v>172</v>
      </c>
      <c r="M146" s="100">
        <v>2.6000000000000002E-2</v>
      </c>
      <c r="N146" s="100">
        <v>1.7600000000094217E-2</v>
      </c>
      <c r="O146" s="96">
        <v>55584.118955999991</v>
      </c>
      <c r="P146" s="98">
        <v>106.93</v>
      </c>
      <c r="Q146" s="86"/>
      <c r="R146" s="96">
        <v>59.436098744000006</v>
      </c>
      <c r="S146" s="97">
        <v>9.0703674802956855E-5</v>
      </c>
      <c r="T146" s="97">
        <v>6.9747658402993032E-3</v>
      </c>
      <c r="U146" s="97">
        <f>R146/'סכום נכסי הקרן'!$C$42</f>
        <v>2.1693677063156533E-3</v>
      </c>
    </row>
    <row r="147" spans="2:21" s="141" customFormat="1">
      <c r="B147" s="89" t="s">
        <v>673</v>
      </c>
      <c r="C147" s="86" t="s">
        <v>674</v>
      </c>
      <c r="D147" s="99" t="s">
        <v>128</v>
      </c>
      <c r="E147" s="99" t="s">
        <v>347</v>
      </c>
      <c r="F147" s="86" t="s">
        <v>672</v>
      </c>
      <c r="G147" s="99" t="s">
        <v>405</v>
      </c>
      <c r="H147" s="86" t="s">
        <v>655</v>
      </c>
      <c r="I147" s="86" t="s">
        <v>168</v>
      </c>
      <c r="J147" s="86"/>
      <c r="K147" s="96">
        <v>3.4699999998686213</v>
      </c>
      <c r="L147" s="99" t="s">
        <v>172</v>
      </c>
      <c r="M147" s="100">
        <v>4.4000000000000004E-2</v>
      </c>
      <c r="N147" s="100">
        <v>7.4000000011261013E-3</v>
      </c>
      <c r="O147" s="96">
        <v>931.65100500000005</v>
      </c>
      <c r="P147" s="98">
        <v>114.38</v>
      </c>
      <c r="Q147" s="86"/>
      <c r="R147" s="96">
        <v>1.0656224620000001</v>
      </c>
      <c r="S147" s="97">
        <v>6.8250820855066521E-6</v>
      </c>
      <c r="T147" s="97">
        <v>1.2504971395626031E-4</v>
      </c>
      <c r="U147" s="97">
        <f>R147/'סכום נכסי הקרן'!$C$42</f>
        <v>3.8894325250792903E-5</v>
      </c>
    </row>
    <row r="148" spans="2:21" s="141" customFormat="1">
      <c r="B148" s="89" t="s">
        <v>675</v>
      </c>
      <c r="C148" s="86" t="s">
        <v>676</v>
      </c>
      <c r="D148" s="99" t="s">
        <v>128</v>
      </c>
      <c r="E148" s="99" t="s">
        <v>347</v>
      </c>
      <c r="F148" s="86" t="s">
        <v>572</v>
      </c>
      <c r="G148" s="99" t="s">
        <v>405</v>
      </c>
      <c r="H148" s="86" t="s">
        <v>655</v>
      </c>
      <c r="I148" s="86" t="s">
        <v>351</v>
      </c>
      <c r="J148" s="86"/>
      <c r="K148" s="96">
        <v>4.4299999998439601</v>
      </c>
      <c r="L148" s="99" t="s">
        <v>172</v>
      </c>
      <c r="M148" s="100">
        <v>2.0499999999999997E-2</v>
      </c>
      <c r="N148" s="100">
        <v>1.2299999999385296E-2</v>
      </c>
      <c r="O148" s="96">
        <v>2003.2561759999999</v>
      </c>
      <c r="P148" s="98">
        <v>105.57</v>
      </c>
      <c r="Q148" s="86"/>
      <c r="R148" s="96">
        <v>2.1148376309999999</v>
      </c>
      <c r="S148" s="97">
        <v>4.2927439318906016E-6</v>
      </c>
      <c r="T148" s="97">
        <v>2.4817404873780257E-4</v>
      </c>
      <c r="U148" s="97">
        <f>R148/'סכום נכסי הקרן'!$C$42</f>
        <v>7.7189798081349307E-5</v>
      </c>
    </row>
    <row r="149" spans="2:21" s="141" customFormat="1">
      <c r="B149" s="89" t="s">
        <v>677</v>
      </c>
      <c r="C149" s="86" t="s">
        <v>678</v>
      </c>
      <c r="D149" s="99" t="s">
        <v>128</v>
      </c>
      <c r="E149" s="99" t="s">
        <v>347</v>
      </c>
      <c r="F149" s="86" t="s">
        <v>572</v>
      </c>
      <c r="G149" s="99" t="s">
        <v>405</v>
      </c>
      <c r="H149" s="86" t="s">
        <v>655</v>
      </c>
      <c r="I149" s="86" t="s">
        <v>351</v>
      </c>
      <c r="J149" s="86"/>
      <c r="K149" s="96">
        <v>5.6699999998767616</v>
      </c>
      <c r="L149" s="99" t="s">
        <v>172</v>
      </c>
      <c r="M149" s="100">
        <v>2.0499999999999997E-2</v>
      </c>
      <c r="N149" s="100">
        <v>1.6099999999480426E-2</v>
      </c>
      <c r="O149" s="96">
        <v>22377.4</v>
      </c>
      <c r="P149" s="98">
        <v>104.07</v>
      </c>
      <c r="Q149" s="86"/>
      <c r="R149" s="96">
        <v>23.288160260999998</v>
      </c>
      <c r="S149" s="97">
        <v>4.4597015758247321E-5</v>
      </c>
      <c r="T149" s="97">
        <v>2.7328419614390579E-3</v>
      </c>
      <c r="U149" s="97">
        <f>R149/'סכום נכסי הקרן'!$C$42</f>
        <v>8.4999829863188813E-4</v>
      </c>
    </row>
    <row r="150" spans="2:21" s="141" customFormat="1">
      <c r="B150" s="89" t="s">
        <v>679</v>
      </c>
      <c r="C150" s="86" t="s">
        <v>680</v>
      </c>
      <c r="D150" s="99" t="s">
        <v>128</v>
      </c>
      <c r="E150" s="99" t="s">
        <v>347</v>
      </c>
      <c r="F150" s="86" t="s">
        <v>681</v>
      </c>
      <c r="G150" s="99" t="s">
        <v>405</v>
      </c>
      <c r="H150" s="86" t="s">
        <v>655</v>
      </c>
      <c r="I150" s="86" t="s">
        <v>168</v>
      </c>
      <c r="J150" s="86"/>
      <c r="K150" s="96">
        <v>3.8699997931619334</v>
      </c>
      <c r="L150" s="99" t="s">
        <v>172</v>
      </c>
      <c r="M150" s="100">
        <v>4.3400000000000001E-2</v>
      </c>
      <c r="N150" s="100">
        <v>1.7700002068380669E-2</v>
      </c>
      <c r="O150" s="96">
        <v>1.0267280000000001</v>
      </c>
      <c r="P150" s="98">
        <v>110.2</v>
      </c>
      <c r="Q150" s="96">
        <v>7.2234999999999989E-5</v>
      </c>
      <c r="R150" s="96">
        <v>1.208675E-3</v>
      </c>
      <c r="S150" s="97">
        <v>6.9936514275995801E-10</v>
      </c>
      <c r="T150" s="97">
        <v>1.4183678404489461E-7</v>
      </c>
      <c r="U150" s="97">
        <f>R150/'סכום נכסי הקרן'!$C$42</f>
        <v>4.4115622792213724E-8</v>
      </c>
    </row>
    <row r="151" spans="2:21" s="141" customFormat="1">
      <c r="B151" s="89" t="s">
        <v>682</v>
      </c>
      <c r="C151" s="86" t="s">
        <v>683</v>
      </c>
      <c r="D151" s="99" t="s">
        <v>128</v>
      </c>
      <c r="E151" s="99" t="s">
        <v>347</v>
      </c>
      <c r="F151" s="86" t="s">
        <v>684</v>
      </c>
      <c r="G151" s="99" t="s">
        <v>405</v>
      </c>
      <c r="H151" s="86" t="s">
        <v>685</v>
      </c>
      <c r="I151" s="86" t="s">
        <v>168</v>
      </c>
      <c r="J151" s="86"/>
      <c r="K151" s="96">
        <v>3.8986254295532645</v>
      </c>
      <c r="L151" s="99" t="s">
        <v>172</v>
      </c>
      <c r="M151" s="100">
        <v>4.6500000000000007E-2</v>
      </c>
      <c r="N151" s="100">
        <v>1.8694158075601371E-2</v>
      </c>
      <c r="O151" s="96">
        <v>5.1500000000000005E-4</v>
      </c>
      <c r="P151" s="98">
        <v>113.01</v>
      </c>
      <c r="Q151" s="86"/>
      <c r="R151" s="96">
        <v>5.820000000000001E-7</v>
      </c>
      <c r="S151" s="97">
        <v>7.1864944140704591E-13</v>
      </c>
      <c r="T151" s="97">
        <v>6.829710907740184E-11</v>
      </c>
      <c r="U151" s="97">
        <f>R151/'סכום נכסי הקרן'!$C$42</f>
        <v>2.1242511398902426E-11</v>
      </c>
    </row>
    <row r="152" spans="2:21" s="141" customFormat="1">
      <c r="B152" s="89" t="s">
        <v>686</v>
      </c>
      <c r="C152" s="86" t="s">
        <v>687</v>
      </c>
      <c r="D152" s="99" t="s">
        <v>128</v>
      </c>
      <c r="E152" s="99" t="s">
        <v>347</v>
      </c>
      <c r="F152" s="86" t="s">
        <v>684</v>
      </c>
      <c r="G152" s="99" t="s">
        <v>405</v>
      </c>
      <c r="H152" s="86" t="s">
        <v>685</v>
      </c>
      <c r="I152" s="86" t="s">
        <v>168</v>
      </c>
      <c r="J152" s="86"/>
      <c r="K152" s="96">
        <v>0.74000000003445632</v>
      </c>
      <c r="L152" s="99" t="s">
        <v>172</v>
      </c>
      <c r="M152" s="100">
        <v>5.5999999999999994E-2</v>
      </c>
      <c r="N152" s="100">
        <v>-6.2999999987509584E-3</v>
      </c>
      <c r="O152" s="96">
        <v>4132.7500200000004</v>
      </c>
      <c r="P152" s="98">
        <v>112.36</v>
      </c>
      <c r="Q152" s="86"/>
      <c r="R152" s="96">
        <v>4.6435577659999998</v>
      </c>
      <c r="S152" s="97">
        <v>6.5280059708093774E-5</v>
      </c>
      <c r="T152" s="97">
        <v>5.4491678909229964E-4</v>
      </c>
      <c r="U152" s="97">
        <f>R152/'סכום נכסי הקרן'!$C$42</f>
        <v>1.6948596009573345E-4</v>
      </c>
    </row>
    <row r="153" spans="2:21" s="141" customFormat="1">
      <c r="B153" s="89" t="s">
        <v>688</v>
      </c>
      <c r="C153" s="86" t="s">
        <v>689</v>
      </c>
      <c r="D153" s="99" t="s">
        <v>128</v>
      </c>
      <c r="E153" s="99" t="s">
        <v>347</v>
      </c>
      <c r="F153" s="86" t="s">
        <v>690</v>
      </c>
      <c r="G153" s="99" t="s">
        <v>401</v>
      </c>
      <c r="H153" s="86" t="s">
        <v>685</v>
      </c>
      <c r="I153" s="86" t="s">
        <v>168</v>
      </c>
      <c r="J153" s="86"/>
      <c r="K153" s="96">
        <v>4.0000000042090381E-2</v>
      </c>
      <c r="L153" s="99" t="s">
        <v>172</v>
      </c>
      <c r="M153" s="100">
        <v>4.2000000000000003E-2</v>
      </c>
      <c r="N153" s="100">
        <v>2.0600000011153946E-2</v>
      </c>
      <c r="O153" s="96">
        <v>926.25337000000002</v>
      </c>
      <c r="P153" s="98">
        <v>102.6</v>
      </c>
      <c r="Q153" s="86"/>
      <c r="R153" s="96">
        <v>0.95033599899999999</v>
      </c>
      <c r="S153" s="97">
        <v>2.0655930275377728E-5</v>
      </c>
      <c r="T153" s="97">
        <v>1.1152096457712137E-4</v>
      </c>
      <c r="U153" s="97">
        <f>R153/'סכום נכסי הקרן'!$C$42</f>
        <v>3.4686466136674954E-5</v>
      </c>
    </row>
    <row r="154" spans="2:21" s="141" customFormat="1">
      <c r="B154" s="89" t="s">
        <v>691</v>
      </c>
      <c r="C154" s="86" t="s">
        <v>692</v>
      </c>
      <c r="D154" s="99" t="s">
        <v>128</v>
      </c>
      <c r="E154" s="99" t="s">
        <v>347</v>
      </c>
      <c r="F154" s="86" t="s">
        <v>693</v>
      </c>
      <c r="G154" s="99" t="s">
        <v>405</v>
      </c>
      <c r="H154" s="86" t="s">
        <v>685</v>
      </c>
      <c r="I154" s="86" t="s">
        <v>168</v>
      </c>
      <c r="J154" s="86"/>
      <c r="K154" s="96">
        <v>1.2900000000928307</v>
      </c>
      <c r="L154" s="99" t="s">
        <v>172</v>
      </c>
      <c r="M154" s="100">
        <v>4.8000000000000001E-2</v>
      </c>
      <c r="N154" s="100">
        <v>-7.0000000060066892E-4</v>
      </c>
      <c r="O154" s="96">
        <v>6810.3066010000002</v>
      </c>
      <c r="P154" s="98">
        <v>107.56</v>
      </c>
      <c r="Q154" s="86"/>
      <c r="R154" s="96">
        <v>7.3251660080000001</v>
      </c>
      <c r="S154" s="97">
        <v>4.8603664601282341E-5</v>
      </c>
      <c r="T154" s="97">
        <v>8.5960079357122368E-4</v>
      </c>
      <c r="U154" s="97">
        <f>R154/'סכום נכסי הקרן'!$C$42</f>
        <v>2.6736240966287382E-4</v>
      </c>
    </row>
    <row r="155" spans="2:21" s="141" customFormat="1">
      <c r="B155" s="89" t="s">
        <v>694</v>
      </c>
      <c r="C155" s="86" t="s">
        <v>695</v>
      </c>
      <c r="D155" s="99" t="s">
        <v>128</v>
      </c>
      <c r="E155" s="99" t="s">
        <v>347</v>
      </c>
      <c r="F155" s="86" t="s">
        <v>696</v>
      </c>
      <c r="G155" s="99" t="s">
        <v>523</v>
      </c>
      <c r="H155" s="86" t="s">
        <v>685</v>
      </c>
      <c r="I155" s="86" t="s">
        <v>351</v>
      </c>
      <c r="J155" s="86"/>
      <c r="K155" s="96">
        <v>0.74000000002776434</v>
      </c>
      <c r="L155" s="99" t="s">
        <v>172</v>
      </c>
      <c r="M155" s="100">
        <v>4.8000000000000001E-2</v>
      </c>
      <c r="N155" s="100">
        <v>-6.8000000000504801E-3</v>
      </c>
      <c r="O155" s="96">
        <v>12750.476605</v>
      </c>
      <c r="P155" s="98">
        <v>124.29</v>
      </c>
      <c r="Q155" s="86"/>
      <c r="R155" s="96">
        <v>15.847568544000001</v>
      </c>
      <c r="S155" s="97">
        <v>4.1548912288506426E-5</v>
      </c>
      <c r="T155" s="97">
        <v>1.8596960781119764E-3</v>
      </c>
      <c r="U155" s="97">
        <f>R155/'סכום נכסי הקרן'!$C$42</f>
        <v>5.7842294749279645E-4</v>
      </c>
    </row>
    <row r="156" spans="2:21" s="141" customFormat="1">
      <c r="B156" s="89" t="s">
        <v>697</v>
      </c>
      <c r="C156" s="86" t="s">
        <v>698</v>
      </c>
      <c r="D156" s="99" t="s">
        <v>128</v>
      </c>
      <c r="E156" s="99" t="s">
        <v>347</v>
      </c>
      <c r="F156" s="86" t="s">
        <v>699</v>
      </c>
      <c r="G156" s="99" t="s">
        <v>405</v>
      </c>
      <c r="H156" s="86" t="s">
        <v>685</v>
      </c>
      <c r="I156" s="86" t="s">
        <v>351</v>
      </c>
      <c r="J156" s="86"/>
      <c r="K156" s="96">
        <v>1.090000000085463</v>
      </c>
      <c r="L156" s="99" t="s">
        <v>172</v>
      </c>
      <c r="M156" s="100">
        <v>5.4000000000000006E-2</v>
      </c>
      <c r="N156" s="100">
        <v>4.1700000004363115E-2</v>
      </c>
      <c r="O156" s="96">
        <v>4303.9058859999996</v>
      </c>
      <c r="P156" s="98">
        <v>103.31</v>
      </c>
      <c r="Q156" s="86"/>
      <c r="R156" s="96">
        <v>4.4463651180000001</v>
      </c>
      <c r="S156" s="97">
        <v>8.6947593656565644E-5</v>
      </c>
      <c r="T156" s="97">
        <v>5.2177643206529332E-4</v>
      </c>
      <c r="U156" s="97">
        <f>R156/'סכום נכסי הקרן'!$C$42</f>
        <v>1.6228859399106035E-4</v>
      </c>
    </row>
    <row r="157" spans="2:21" s="141" customFormat="1">
      <c r="B157" s="89" t="s">
        <v>700</v>
      </c>
      <c r="C157" s="86" t="s">
        <v>701</v>
      </c>
      <c r="D157" s="99" t="s">
        <v>128</v>
      </c>
      <c r="E157" s="99" t="s">
        <v>347</v>
      </c>
      <c r="F157" s="86" t="s">
        <v>699</v>
      </c>
      <c r="G157" s="99" t="s">
        <v>405</v>
      </c>
      <c r="H157" s="86" t="s">
        <v>685</v>
      </c>
      <c r="I157" s="86" t="s">
        <v>351</v>
      </c>
      <c r="J157" s="86"/>
      <c r="K157" s="96">
        <v>0.18000000017473453</v>
      </c>
      <c r="L157" s="99" t="s">
        <v>172</v>
      </c>
      <c r="M157" s="100">
        <v>6.4000000000000001E-2</v>
      </c>
      <c r="N157" s="100">
        <v>1.2400000002329792E-2</v>
      </c>
      <c r="O157" s="96">
        <v>2439.4142630000001</v>
      </c>
      <c r="P157" s="98">
        <v>112.61</v>
      </c>
      <c r="Q157" s="86"/>
      <c r="R157" s="96">
        <v>2.7470243640000001</v>
      </c>
      <c r="S157" s="97">
        <v>7.1089275268980146E-5</v>
      </c>
      <c r="T157" s="97">
        <v>3.2236051997661238E-4</v>
      </c>
      <c r="U157" s="97">
        <f>R157/'סכום נכסי הקרן'!$C$42</f>
        <v>1.002640831019462E-4</v>
      </c>
    </row>
    <row r="158" spans="2:21" s="141" customFormat="1">
      <c r="B158" s="89" t="s">
        <v>702</v>
      </c>
      <c r="C158" s="86" t="s">
        <v>703</v>
      </c>
      <c r="D158" s="99" t="s">
        <v>128</v>
      </c>
      <c r="E158" s="99" t="s">
        <v>347</v>
      </c>
      <c r="F158" s="86" t="s">
        <v>699</v>
      </c>
      <c r="G158" s="99" t="s">
        <v>405</v>
      </c>
      <c r="H158" s="86" t="s">
        <v>685</v>
      </c>
      <c r="I158" s="86" t="s">
        <v>351</v>
      </c>
      <c r="J158" s="86"/>
      <c r="K158" s="96">
        <v>1.9400000000339714</v>
      </c>
      <c r="L158" s="99" t="s">
        <v>172</v>
      </c>
      <c r="M158" s="100">
        <v>2.5000000000000001E-2</v>
      </c>
      <c r="N158" s="100">
        <v>5.3700000002022824E-2</v>
      </c>
      <c r="O158" s="96">
        <v>13491.823433000001</v>
      </c>
      <c r="P158" s="98">
        <v>96</v>
      </c>
      <c r="Q158" s="86"/>
      <c r="R158" s="96">
        <v>12.952150474</v>
      </c>
      <c r="S158" s="97">
        <v>2.7711063388387715E-5</v>
      </c>
      <c r="T158" s="97">
        <v>1.5199217074049825E-3</v>
      </c>
      <c r="U158" s="97">
        <f>R158/'סכום נכסי הקרן'!$C$42</f>
        <v>4.7274261870145092E-4</v>
      </c>
    </row>
    <row r="159" spans="2:21" s="141" customFormat="1">
      <c r="B159" s="89" t="s">
        <v>704</v>
      </c>
      <c r="C159" s="86" t="s">
        <v>705</v>
      </c>
      <c r="D159" s="99" t="s">
        <v>128</v>
      </c>
      <c r="E159" s="99" t="s">
        <v>347</v>
      </c>
      <c r="F159" s="86" t="s">
        <v>631</v>
      </c>
      <c r="G159" s="99" t="s">
        <v>355</v>
      </c>
      <c r="H159" s="86" t="s">
        <v>685</v>
      </c>
      <c r="I159" s="86" t="s">
        <v>351</v>
      </c>
      <c r="J159" s="86"/>
      <c r="K159" s="96">
        <v>1.2399999999020717</v>
      </c>
      <c r="L159" s="99" t="s">
        <v>172</v>
      </c>
      <c r="M159" s="100">
        <v>2.4E-2</v>
      </c>
      <c r="N159" s="100">
        <v>-3.2000000001780522E-3</v>
      </c>
      <c r="O159" s="96">
        <v>4243.1467599999996</v>
      </c>
      <c r="P159" s="98">
        <v>105.89</v>
      </c>
      <c r="Q159" s="86"/>
      <c r="R159" s="96">
        <v>4.4930681809999999</v>
      </c>
      <c r="S159" s="97">
        <v>3.2501832693736547E-5</v>
      </c>
      <c r="T159" s="97">
        <v>5.2725698908927916E-4</v>
      </c>
      <c r="U159" s="97">
        <f>R159/'סכום נכסי הקרן'!$C$42</f>
        <v>1.6399321658236817E-4</v>
      </c>
    </row>
    <row r="160" spans="2:21" s="141" customFormat="1">
      <c r="B160" s="89" t="s">
        <v>706</v>
      </c>
      <c r="C160" s="86" t="s">
        <v>707</v>
      </c>
      <c r="D160" s="99" t="s">
        <v>128</v>
      </c>
      <c r="E160" s="99" t="s">
        <v>347</v>
      </c>
      <c r="F160" s="86" t="s">
        <v>708</v>
      </c>
      <c r="G160" s="99" t="s">
        <v>597</v>
      </c>
      <c r="H160" s="86" t="s">
        <v>709</v>
      </c>
      <c r="I160" s="86" t="s">
        <v>351</v>
      </c>
      <c r="J160" s="86"/>
      <c r="K160" s="96">
        <v>1.4599999370511452</v>
      </c>
      <c r="L160" s="99" t="s">
        <v>172</v>
      </c>
      <c r="M160" s="100">
        <v>0.05</v>
      </c>
      <c r="N160" s="100">
        <v>1.2499999999999997E-2</v>
      </c>
      <c r="O160" s="96">
        <v>4.8207630000000004</v>
      </c>
      <c r="P160" s="98">
        <v>105.45</v>
      </c>
      <c r="Q160" s="86"/>
      <c r="R160" s="96">
        <v>5.0834919999999994E-3</v>
      </c>
      <c r="S160" s="97">
        <v>4.6860621436799208E-8</v>
      </c>
      <c r="T160" s="97">
        <v>5.9654262477336698E-7</v>
      </c>
      <c r="U160" s="97">
        <f>R160/'סכום נכסי הקרן'!$C$42</f>
        <v>1.8554319030279944E-7</v>
      </c>
    </row>
    <row r="161" spans="2:21" s="141" customFormat="1">
      <c r="B161" s="89" t="s">
        <v>710</v>
      </c>
      <c r="C161" s="86" t="s">
        <v>711</v>
      </c>
      <c r="D161" s="99" t="s">
        <v>128</v>
      </c>
      <c r="E161" s="99" t="s">
        <v>347</v>
      </c>
      <c r="F161" s="86" t="s">
        <v>712</v>
      </c>
      <c r="G161" s="99" t="s">
        <v>597</v>
      </c>
      <c r="H161" s="86" t="s">
        <v>713</v>
      </c>
      <c r="I161" s="86" t="s">
        <v>351</v>
      </c>
      <c r="J161" s="86"/>
      <c r="K161" s="96">
        <v>0.84000000005196007</v>
      </c>
      <c r="L161" s="99" t="s">
        <v>172</v>
      </c>
      <c r="M161" s="100">
        <v>4.9000000000000002E-2</v>
      </c>
      <c r="N161" s="100">
        <v>0</v>
      </c>
      <c r="O161" s="96">
        <v>17630.713829</v>
      </c>
      <c r="P161" s="98">
        <v>48.03</v>
      </c>
      <c r="Q161" s="86"/>
      <c r="R161" s="96">
        <v>8.4680307839999998</v>
      </c>
      <c r="S161" s="97">
        <v>2.3129301611412235E-5</v>
      </c>
      <c r="T161" s="97">
        <v>9.9371481464887389E-4</v>
      </c>
      <c r="U161" s="97">
        <f>R161/'סכום נכסי הקרן'!$C$42</f>
        <v>3.0907601452813855E-4</v>
      </c>
    </row>
    <row r="162" spans="2:21" s="141" customFormat="1"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96"/>
      <c r="P162" s="98"/>
      <c r="Q162" s="86"/>
      <c r="R162" s="86"/>
      <c r="S162" s="86"/>
      <c r="T162" s="97"/>
      <c r="U162" s="86"/>
    </row>
    <row r="163" spans="2:21" s="141" customFormat="1">
      <c r="B163" s="104" t="s">
        <v>48</v>
      </c>
      <c r="C163" s="84"/>
      <c r="D163" s="84"/>
      <c r="E163" s="84"/>
      <c r="F163" s="84"/>
      <c r="G163" s="84"/>
      <c r="H163" s="84"/>
      <c r="I163" s="84"/>
      <c r="J163" s="84"/>
      <c r="K163" s="93">
        <v>4.0073134165728304</v>
      </c>
      <c r="L163" s="84"/>
      <c r="M163" s="84"/>
      <c r="N163" s="106">
        <v>2.476932458557014E-2</v>
      </c>
      <c r="O163" s="93"/>
      <c r="P163" s="95"/>
      <c r="Q163" s="93">
        <v>1.8841372470000002</v>
      </c>
      <c r="R163" s="93">
        <v>1754.5095289209996</v>
      </c>
      <c r="S163" s="84"/>
      <c r="T163" s="94">
        <v>0.20588991181109695</v>
      </c>
      <c r="U163" s="94">
        <f>R163/'סכום נכסי הקרן'!$C$42</f>
        <v>6.4038124858397355E-2</v>
      </c>
    </row>
    <row r="164" spans="2:21" s="141" customFormat="1">
      <c r="B164" s="89" t="s">
        <v>714</v>
      </c>
      <c r="C164" s="86" t="s">
        <v>715</v>
      </c>
      <c r="D164" s="99" t="s">
        <v>128</v>
      </c>
      <c r="E164" s="99" t="s">
        <v>347</v>
      </c>
      <c r="F164" s="86" t="s">
        <v>360</v>
      </c>
      <c r="G164" s="99" t="s">
        <v>355</v>
      </c>
      <c r="H164" s="86" t="s">
        <v>350</v>
      </c>
      <c r="I164" s="86" t="s">
        <v>168</v>
      </c>
      <c r="J164" s="86"/>
      <c r="K164" s="96">
        <v>5.6299999999698294</v>
      </c>
      <c r="L164" s="99" t="s">
        <v>172</v>
      </c>
      <c r="M164" s="100">
        <v>2.98E-2</v>
      </c>
      <c r="N164" s="100">
        <v>2.009999999981562E-2</v>
      </c>
      <c r="O164" s="96">
        <v>22098.609206000005</v>
      </c>
      <c r="P164" s="98">
        <v>107.99</v>
      </c>
      <c r="Q164" s="86"/>
      <c r="R164" s="96">
        <v>23.864287344000001</v>
      </c>
      <c r="S164" s="97">
        <v>8.6930150595312346E-6</v>
      </c>
      <c r="T164" s="97">
        <v>2.800449889669464E-3</v>
      </c>
      <c r="U164" s="97">
        <f>R164/'סכום נכסי הקרן'!$C$42</f>
        <v>8.7102645349072664E-4</v>
      </c>
    </row>
    <row r="165" spans="2:21" s="141" customFormat="1">
      <c r="B165" s="89" t="s">
        <v>716</v>
      </c>
      <c r="C165" s="86" t="s">
        <v>717</v>
      </c>
      <c r="D165" s="99" t="s">
        <v>128</v>
      </c>
      <c r="E165" s="99" t="s">
        <v>347</v>
      </c>
      <c r="F165" s="86" t="s">
        <v>360</v>
      </c>
      <c r="G165" s="99" t="s">
        <v>355</v>
      </c>
      <c r="H165" s="86" t="s">
        <v>350</v>
      </c>
      <c r="I165" s="86" t="s">
        <v>168</v>
      </c>
      <c r="J165" s="86"/>
      <c r="K165" s="96">
        <v>3.0499999999465195</v>
      </c>
      <c r="L165" s="99" t="s">
        <v>172</v>
      </c>
      <c r="M165" s="100">
        <v>2.4700000000000003E-2</v>
      </c>
      <c r="N165" s="100">
        <v>1.2600000000009302E-2</v>
      </c>
      <c r="O165" s="96">
        <v>20334.019734000001</v>
      </c>
      <c r="P165" s="98">
        <v>105.75</v>
      </c>
      <c r="Q165" s="86"/>
      <c r="R165" s="96">
        <v>21.503226423000001</v>
      </c>
      <c r="S165" s="97">
        <v>6.1040575805333169E-6</v>
      </c>
      <c r="T165" s="97">
        <v>2.5233817878482822E-3</v>
      </c>
      <c r="U165" s="97">
        <f>R165/'סכום נכסי הקרן'!$C$42</f>
        <v>7.8484971203394733E-4</v>
      </c>
    </row>
    <row r="166" spans="2:21" s="141" customFormat="1">
      <c r="B166" s="89" t="s">
        <v>718</v>
      </c>
      <c r="C166" s="86" t="s">
        <v>719</v>
      </c>
      <c r="D166" s="99" t="s">
        <v>128</v>
      </c>
      <c r="E166" s="99" t="s">
        <v>347</v>
      </c>
      <c r="F166" s="86" t="s">
        <v>720</v>
      </c>
      <c r="G166" s="99" t="s">
        <v>405</v>
      </c>
      <c r="H166" s="86" t="s">
        <v>350</v>
      </c>
      <c r="I166" s="86" t="s">
        <v>168</v>
      </c>
      <c r="J166" s="86"/>
      <c r="K166" s="96">
        <v>4.5599999999887917</v>
      </c>
      <c r="L166" s="99" t="s">
        <v>172</v>
      </c>
      <c r="M166" s="100">
        <v>1.44E-2</v>
      </c>
      <c r="N166" s="100">
        <v>1.5299999999873909E-2</v>
      </c>
      <c r="O166" s="96">
        <v>35828.455139999998</v>
      </c>
      <c r="P166" s="98">
        <v>99.61</v>
      </c>
      <c r="Q166" s="86"/>
      <c r="R166" s="96">
        <v>35.688724164999996</v>
      </c>
      <c r="S166" s="97">
        <v>3.9809394599999999E-5</v>
      </c>
      <c r="T166" s="97">
        <v>4.1880355448974419E-3</v>
      </c>
      <c r="U166" s="97">
        <f>R166/'סכום נכסי הקרן'!$C$42</f>
        <v>1.30260847059673E-3</v>
      </c>
    </row>
    <row r="167" spans="2:21" s="141" customFormat="1">
      <c r="B167" s="89" t="s">
        <v>721</v>
      </c>
      <c r="C167" s="86" t="s">
        <v>722</v>
      </c>
      <c r="D167" s="99" t="s">
        <v>128</v>
      </c>
      <c r="E167" s="99" t="s">
        <v>347</v>
      </c>
      <c r="F167" s="86" t="s">
        <v>375</v>
      </c>
      <c r="G167" s="99" t="s">
        <v>355</v>
      </c>
      <c r="H167" s="86" t="s">
        <v>350</v>
      </c>
      <c r="I167" s="86" t="s">
        <v>168</v>
      </c>
      <c r="J167" s="86"/>
      <c r="K167" s="96">
        <v>0.16000000001549053</v>
      </c>
      <c r="L167" s="99" t="s">
        <v>172</v>
      </c>
      <c r="M167" s="100">
        <v>5.9000000000000004E-2</v>
      </c>
      <c r="N167" s="100">
        <v>5.9999999957401095E-4</v>
      </c>
      <c r="O167" s="96">
        <v>10033.907283</v>
      </c>
      <c r="P167" s="98">
        <v>102.94</v>
      </c>
      <c r="Q167" s="86"/>
      <c r="R167" s="96">
        <v>10.328903824000001</v>
      </c>
      <c r="S167" s="97">
        <v>1.8601020871795158E-5</v>
      </c>
      <c r="T167" s="97">
        <v>1.2120863764909296E-3</v>
      </c>
      <c r="U167" s="97">
        <f>R167/'סכום נכסי הקרן'!$C$42</f>
        <v>3.7699631824654098E-4</v>
      </c>
    </row>
    <row r="168" spans="2:21" s="141" customFormat="1">
      <c r="B168" s="89" t="s">
        <v>723</v>
      </c>
      <c r="C168" s="86" t="s">
        <v>724</v>
      </c>
      <c r="D168" s="99" t="s">
        <v>128</v>
      </c>
      <c r="E168" s="99" t="s">
        <v>347</v>
      </c>
      <c r="F168" s="86" t="s">
        <v>725</v>
      </c>
      <c r="G168" s="99" t="s">
        <v>726</v>
      </c>
      <c r="H168" s="86" t="s">
        <v>387</v>
      </c>
      <c r="I168" s="86" t="s">
        <v>168</v>
      </c>
      <c r="J168" s="86"/>
      <c r="K168" s="96">
        <v>0.7399999999872483</v>
      </c>
      <c r="L168" s="99" t="s">
        <v>172</v>
      </c>
      <c r="M168" s="100">
        <v>4.8399999999999999E-2</v>
      </c>
      <c r="N168" s="100">
        <v>3.9000000001912761E-3</v>
      </c>
      <c r="O168" s="96">
        <v>6001.1956440000004</v>
      </c>
      <c r="P168" s="98">
        <v>104.54</v>
      </c>
      <c r="Q168" s="86"/>
      <c r="R168" s="96">
        <v>6.2736501919999998</v>
      </c>
      <c r="S168" s="97">
        <v>1.4288561057142858E-5</v>
      </c>
      <c r="T168" s="97">
        <v>7.3620648020014938E-4</v>
      </c>
      <c r="U168" s="97">
        <f>R168/'סכום נכסי הקרן'!$C$42</f>
        <v>2.2898296514825838E-4</v>
      </c>
    </row>
    <row r="169" spans="2:21" s="141" customFormat="1">
      <c r="B169" s="89" t="s">
        <v>727</v>
      </c>
      <c r="C169" s="86" t="s">
        <v>728</v>
      </c>
      <c r="D169" s="99" t="s">
        <v>128</v>
      </c>
      <c r="E169" s="99" t="s">
        <v>347</v>
      </c>
      <c r="F169" s="86" t="s">
        <v>386</v>
      </c>
      <c r="G169" s="99" t="s">
        <v>355</v>
      </c>
      <c r="H169" s="86" t="s">
        <v>387</v>
      </c>
      <c r="I169" s="86" t="s">
        <v>168</v>
      </c>
      <c r="J169" s="86"/>
      <c r="K169" s="96">
        <v>1.2800000000207445</v>
      </c>
      <c r="L169" s="99" t="s">
        <v>172</v>
      </c>
      <c r="M169" s="100">
        <v>1.95E-2</v>
      </c>
      <c r="N169" s="100">
        <v>6.000000000000001E-3</v>
      </c>
      <c r="O169" s="96">
        <v>9439.0816350000005</v>
      </c>
      <c r="P169" s="98">
        <v>102.14</v>
      </c>
      <c r="Q169" s="86"/>
      <c r="R169" s="96">
        <v>9.641077984999999</v>
      </c>
      <c r="S169" s="97">
        <v>2.0669511493711408E-5</v>
      </c>
      <c r="T169" s="97">
        <v>1.1313707126551244E-3</v>
      </c>
      <c r="U169" s="97">
        <f>R169/'סכום נכסי הקרן'!$C$42</f>
        <v>3.5189125256713003E-4</v>
      </c>
    </row>
    <row r="170" spans="2:21" s="141" customFormat="1">
      <c r="B170" s="89" t="s">
        <v>729</v>
      </c>
      <c r="C170" s="86" t="s">
        <v>730</v>
      </c>
      <c r="D170" s="99" t="s">
        <v>128</v>
      </c>
      <c r="E170" s="99" t="s">
        <v>347</v>
      </c>
      <c r="F170" s="86" t="s">
        <v>459</v>
      </c>
      <c r="G170" s="99" t="s">
        <v>355</v>
      </c>
      <c r="H170" s="86" t="s">
        <v>387</v>
      </c>
      <c r="I170" s="86" t="s">
        <v>168</v>
      </c>
      <c r="J170" s="86"/>
      <c r="K170" s="96">
        <v>3.0999999999138663</v>
      </c>
      <c r="L170" s="99" t="s">
        <v>172</v>
      </c>
      <c r="M170" s="100">
        <v>1.8700000000000001E-2</v>
      </c>
      <c r="N170" s="100">
        <v>1.2999999999569333E-2</v>
      </c>
      <c r="O170" s="96">
        <v>13623.938424</v>
      </c>
      <c r="P170" s="98">
        <v>102.26</v>
      </c>
      <c r="Q170" s="86"/>
      <c r="R170" s="96">
        <v>13.931839281999999</v>
      </c>
      <c r="S170" s="97">
        <v>1.879423151331218E-5</v>
      </c>
      <c r="T170" s="97">
        <v>1.634887194315439E-3</v>
      </c>
      <c r="U170" s="97">
        <f>R170/'סכום נכסי הקרן'!$C$42</f>
        <v>5.0850043772433253E-4</v>
      </c>
    </row>
    <row r="171" spans="2:21" s="141" customFormat="1">
      <c r="B171" s="89" t="s">
        <v>731</v>
      </c>
      <c r="C171" s="86" t="s">
        <v>732</v>
      </c>
      <c r="D171" s="99" t="s">
        <v>128</v>
      </c>
      <c r="E171" s="99" t="s">
        <v>347</v>
      </c>
      <c r="F171" s="86" t="s">
        <v>459</v>
      </c>
      <c r="G171" s="99" t="s">
        <v>355</v>
      </c>
      <c r="H171" s="86" t="s">
        <v>387</v>
      </c>
      <c r="I171" s="86" t="s">
        <v>168</v>
      </c>
      <c r="J171" s="86"/>
      <c r="K171" s="96">
        <v>5.6900000000424917</v>
      </c>
      <c r="L171" s="99" t="s">
        <v>172</v>
      </c>
      <c r="M171" s="100">
        <v>2.6800000000000001E-2</v>
      </c>
      <c r="N171" s="100">
        <v>1.9400000000308181E-2</v>
      </c>
      <c r="O171" s="96">
        <v>20411.809980000002</v>
      </c>
      <c r="P171" s="98">
        <v>104.92</v>
      </c>
      <c r="Q171" s="86"/>
      <c r="R171" s="96">
        <v>21.416070861000001</v>
      </c>
      <c r="S171" s="97">
        <v>2.6559686959192013E-5</v>
      </c>
      <c r="T171" s="97">
        <v>2.5131541711393198E-3</v>
      </c>
      <c r="U171" s="97">
        <f>R171/'סכום נכסי הקרן'!$C$42</f>
        <v>7.816686071898532E-4</v>
      </c>
    </row>
    <row r="172" spans="2:21" s="141" customFormat="1">
      <c r="B172" s="89" t="s">
        <v>733</v>
      </c>
      <c r="C172" s="86" t="s">
        <v>734</v>
      </c>
      <c r="D172" s="99" t="s">
        <v>128</v>
      </c>
      <c r="E172" s="99" t="s">
        <v>347</v>
      </c>
      <c r="F172" s="86" t="s">
        <v>735</v>
      </c>
      <c r="G172" s="99" t="s">
        <v>355</v>
      </c>
      <c r="H172" s="86" t="s">
        <v>387</v>
      </c>
      <c r="I172" s="86" t="s">
        <v>351</v>
      </c>
      <c r="J172" s="86"/>
      <c r="K172" s="96">
        <v>2.9399999999668314</v>
      </c>
      <c r="L172" s="99" t="s">
        <v>172</v>
      </c>
      <c r="M172" s="100">
        <v>2.07E-2</v>
      </c>
      <c r="N172" s="100">
        <v>1.1799999999810464E-2</v>
      </c>
      <c r="O172" s="96">
        <v>8227.7634600000001</v>
      </c>
      <c r="P172" s="98">
        <v>102.6</v>
      </c>
      <c r="Q172" s="86"/>
      <c r="R172" s="96">
        <v>8.441685412</v>
      </c>
      <c r="S172" s="97">
        <v>3.2461398547322491E-5</v>
      </c>
      <c r="T172" s="97">
        <v>9.9062321199394469E-4</v>
      </c>
      <c r="U172" s="97">
        <f>R172/'סכום נכסי הקרן'!$C$42</f>
        <v>3.0811443056762594E-4</v>
      </c>
    </row>
    <row r="173" spans="2:21" s="141" customFormat="1">
      <c r="B173" s="89" t="s">
        <v>736</v>
      </c>
      <c r="C173" s="86" t="s">
        <v>737</v>
      </c>
      <c r="D173" s="99" t="s">
        <v>128</v>
      </c>
      <c r="E173" s="99" t="s">
        <v>347</v>
      </c>
      <c r="F173" s="86" t="s">
        <v>394</v>
      </c>
      <c r="G173" s="99" t="s">
        <v>395</v>
      </c>
      <c r="H173" s="86" t="s">
        <v>387</v>
      </c>
      <c r="I173" s="86" t="s">
        <v>168</v>
      </c>
      <c r="J173" s="86"/>
      <c r="K173" s="96">
        <v>4.1100000000594914</v>
      </c>
      <c r="L173" s="99" t="s">
        <v>172</v>
      </c>
      <c r="M173" s="100">
        <v>1.6299999999999999E-2</v>
      </c>
      <c r="N173" s="100">
        <v>1.3600000000033675E-2</v>
      </c>
      <c r="O173" s="96">
        <v>35098.712013999997</v>
      </c>
      <c r="P173" s="98">
        <v>101.53</v>
      </c>
      <c r="Q173" s="86"/>
      <c r="R173" s="96">
        <v>35.635722307999998</v>
      </c>
      <c r="S173" s="97">
        <v>6.4394807889112102E-5</v>
      </c>
      <c r="T173" s="97">
        <v>4.1818158307929173E-3</v>
      </c>
      <c r="U173" s="97">
        <f>R173/'סכום נכסי הקרן'!$C$42</f>
        <v>1.3006739473123907E-3</v>
      </c>
    </row>
    <row r="174" spans="2:21" s="141" customFormat="1">
      <c r="B174" s="89" t="s">
        <v>738</v>
      </c>
      <c r="C174" s="86" t="s">
        <v>739</v>
      </c>
      <c r="D174" s="99" t="s">
        <v>128</v>
      </c>
      <c r="E174" s="99" t="s">
        <v>347</v>
      </c>
      <c r="F174" s="86" t="s">
        <v>375</v>
      </c>
      <c r="G174" s="99" t="s">
        <v>355</v>
      </c>
      <c r="H174" s="86" t="s">
        <v>387</v>
      </c>
      <c r="I174" s="86" t="s">
        <v>168</v>
      </c>
      <c r="J174" s="86"/>
      <c r="K174" s="96">
        <v>1.4800000000322167</v>
      </c>
      <c r="L174" s="99" t="s">
        <v>172</v>
      </c>
      <c r="M174" s="100">
        <v>6.0999999999999999E-2</v>
      </c>
      <c r="N174" s="100">
        <v>9.0000000002684755E-3</v>
      </c>
      <c r="O174" s="96">
        <v>13832.45973</v>
      </c>
      <c r="P174" s="98">
        <v>107.71</v>
      </c>
      <c r="Q174" s="86"/>
      <c r="R174" s="96">
        <v>14.898942374000001</v>
      </c>
      <c r="S174" s="97">
        <v>2.018736340197023E-5</v>
      </c>
      <c r="T174" s="97">
        <v>1.7483757602319626E-3</v>
      </c>
      <c r="U174" s="97">
        <f>R174/'סכום נכסי הקרן'!$C$42</f>
        <v>5.4379888867918445E-4</v>
      </c>
    </row>
    <row r="175" spans="2:21" s="141" customFormat="1">
      <c r="B175" s="89" t="s">
        <v>740</v>
      </c>
      <c r="C175" s="86" t="s">
        <v>741</v>
      </c>
      <c r="D175" s="99" t="s">
        <v>128</v>
      </c>
      <c r="E175" s="99" t="s">
        <v>347</v>
      </c>
      <c r="F175" s="86" t="s">
        <v>430</v>
      </c>
      <c r="G175" s="99" t="s">
        <v>405</v>
      </c>
      <c r="H175" s="86" t="s">
        <v>423</v>
      </c>
      <c r="I175" s="86" t="s">
        <v>168</v>
      </c>
      <c r="J175" s="86"/>
      <c r="K175" s="96">
        <v>4.3599999999713859</v>
      </c>
      <c r="L175" s="99" t="s">
        <v>172</v>
      </c>
      <c r="M175" s="100">
        <v>3.39E-2</v>
      </c>
      <c r="N175" s="100">
        <v>2.1199999999822396E-2</v>
      </c>
      <c r="O175" s="96">
        <v>38123.292418999998</v>
      </c>
      <c r="P175" s="98">
        <v>106.34</v>
      </c>
      <c r="Q175" s="86"/>
      <c r="R175" s="96">
        <v>40.540309156000006</v>
      </c>
      <c r="S175" s="97">
        <v>3.5129781832670804E-5</v>
      </c>
      <c r="T175" s="97">
        <v>4.7573641176270184E-3</v>
      </c>
      <c r="U175" s="97">
        <f>R175/'סכום נכסי הקרן'!$C$42</f>
        <v>1.4796872497617843E-3</v>
      </c>
    </row>
    <row r="176" spans="2:21" s="141" customFormat="1">
      <c r="B176" s="89" t="s">
        <v>742</v>
      </c>
      <c r="C176" s="86" t="s">
        <v>743</v>
      </c>
      <c r="D176" s="99" t="s">
        <v>128</v>
      </c>
      <c r="E176" s="99" t="s">
        <v>347</v>
      </c>
      <c r="F176" s="86" t="s">
        <v>439</v>
      </c>
      <c r="G176" s="99" t="s">
        <v>440</v>
      </c>
      <c r="H176" s="86" t="s">
        <v>423</v>
      </c>
      <c r="I176" s="86" t="s">
        <v>168</v>
      </c>
      <c r="J176" s="86"/>
      <c r="K176" s="96">
        <v>2.130000000107203</v>
      </c>
      <c r="L176" s="99" t="s">
        <v>172</v>
      </c>
      <c r="M176" s="100">
        <v>1.6899999999999998E-2</v>
      </c>
      <c r="N176" s="100">
        <v>1.1400000000663636E-2</v>
      </c>
      <c r="O176" s="96">
        <v>7733.5273100000004</v>
      </c>
      <c r="P176" s="98">
        <v>101.32</v>
      </c>
      <c r="Q176" s="86"/>
      <c r="R176" s="96">
        <v>7.835609732</v>
      </c>
      <c r="S176" s="97">
        <v>1.3174501624511592E-5</v>
      </c>
      <c r="T176" s="97">
        <v>9.1950084631332537E-4</v>
      </c>
      <c r="U176" s="97">
        <f>R176/'סכום נכסי הקרן'!$C$42</f>
        <v>2.8599317706075734E-4</v>
      </c>
    </row>
    <row r="177" spans="2:21" s="141" customFormat="1">
      <c r="B177" s="89" t="s">
        <v>744</v>
      </c>
      <c r="C177" s="86" t="s">
        <v>745</v>
      </c>
      <c r="D177" s="99" t="s">
        <v>128</v>
      </c>
      <c r="E177" s="99" t="s">
        <v>347</v>
      </c>
      <c r="F177" s="86" t="s">
        <v>439</v>
      </c>
      <c r="G177" s="99" t="s">
        <v>440</v>
      </c>
      <c r="H177" s="86" t="s">
        <v>423</v>
      </c>
      <c r="I177" s="86" t="s">
        <v>168</v>
      </c>
      <c r="J177" s="86"/>
      <c r="K177" s="96">
        <v>4.9600000000263273</v>
      </c>
      <c r="L177" s="99" t="s">
        <v>172</v>
      </c>
      <c r="M177" s="100">
        <v>3.6499999999999998E-2</v>
      </c>
      <c r="N177" s="100">
        <v>2.7200000000159194E-2</v>
      </c>
      <c r="O177" s="96">
        <v>61643.175050999998</v>
      </c>
      <c r="P177" s="98">
        <v>105.98</v>
      </c>
      <c r="Q177" s="86"/>
      <c r="R177" s="96">
        <v>65.329434868000007</v>
      </c>
      <c r="S177" s="97">
        <v>2.8738505679805011E-5</v>
      </c>
      <c r="T177" s="97">
        <v>7.6663428507642867E-3</v>
      </c>
      <c r="U177" s="97">
        <f>R177/'סכום נכסי הקרן'!$C$42</f>
        <v>2.384469527263477E-3</v>
      </c>
    </row>
    <row r="178" spans="2:21" s="141" customFormat="1">
      <c r="B178" s="89" t="s">
        <v>746</v>
      </c>
      <c r="C178" s="86" t="s">
        <v>747</v>
      </c>
      <c r="D178" s="99" t="s">
        <v>128</v>
      </c>
      <c r="E178" s="99" t="s">
        <v>347</v>
      </c>
      <c r="F178" s="86" t="s">
        <v>354</v>
      </c>
      <c r="G178" s="99" t="s">
        <v>355</v>
      </c>
      <c r="H178" s="86" t="s">
        <v>423</v>
      </c>
      <c r="I178" s="86" t="s">
        <v>168</v>
      </c>
      <c r="J178" s="86"/>
      <c r="K178" s="96">
        <v>1.8199999999927909</v>
      </c>
      <c r="L178" s="99" t="s">
        <v>172</v>
      </c>
      <c r="M178" s="100">
        <v>1.7500000000000002E-2</v>
      </c>
      <c r="N178" s="100">
        <v>9.7999999999611835E-3</v>
      </c>
      <c r="O178" s="96">
        <v>35506.247749000002</v>
      </c>
      <c r="P178" s="98">
        <v>101.58</v>
      </c>
      <c r="Q178" s="86"/>
      <c r="R178" s="96">
        <v>36.067244743000003</v>
      </c>
      <c r="S178" s="97">
        <v>3.7374997630526317E-5</v>
      </c>
      <c r="T178" s="97">
        <v>4.2324545504020946E-3</v>
      </c>
      <c r="U178" s="97">
        <f>R178/'סכום נכסי הקרן'!$C$42</f>
        <v>1.3164241539178369E-3</v>
      </c>
    </row>
    <row r="179" spans="2:21" s="141" customFormat="1">
      <c r="B179" s="89" t="s">
        <v>748</v>
      </c>
      <c r="C179" s="86" t="s">
        <v>749</v>
      </c>
      <c r="D179" s="99" t="s">
        <v>128</v>
      </c>
      <c r="E179" s="99" t="s">
        <v>347</v>
      </c>
      <c r="F179" s="86" t="s">
        <v>456</v>
      </c>
      <c r="G179" s="99" t="s">
        <v>405</v>
      </c>
      <c r="H179" s="86" t="s">
        <v>423</v>
      </c>
      <c r="I179" s="86" t="s">
        <v>351</v>
      </c>
      <c r="J179" s="86"/>
      <c r="K179" s="96">
        <v>5.6999999999912578</v>
      </c>
      <c r="L179" s="99" t="s">
        <v>172</v>
      </c>
      <c r="M179" s="100">
        <v>2.5499999999999998E-2</v>
      </c>
      <c r="N179" s="100">
        <v>2.5299999999956288E-2</v>
      </c>
      <c r="O179" s="96">
        <v>113399.80891000001</v>
      </c>
      <c r="P179" s="98">
        <v>100.86</v>
      </c>
      <c r="Q179" s="86"/>
      <c r="R179" s="96">
        <v>114.37505104999998</v>
      </c>
      <c r="S179" s="97">
        <v>1.0864007015631169E-4</v>
      </c>
      <c r="T179" s="97">
        <v>1.3421796112191154E-2</v>
      </c>
      <c r="U179" s="97">
        <f>R179/'סכום נכסי הקרן'!$C$42</f>
        <v>4.1745933430922186E-3</v>
      </c>
    </row>
    <row r="180" spans="2:21" s="141" customFormat="1">
      <c r="B180" s="89" t="s">
        <v>750</v>
      </c>
      <c r="C180" s="86" t="s">
        <v>751</v>
      </c>
      <c r="D180" s="99" t="s">
        <v>128</v>
      </c>
      <c r="E180" s="99" t="s">
        <v>347</v>
      </c>
      <c r="F180" s="86" t="s">
        <v>752</v>
      </c>
      <c r="G180" s="99" t="s">
        <v>405</v>
      </c>
      <c r="H180" s="86" t="s">
        <v>423</v>
      </c>
      <c r="I180" s="86" t="s">
        <v>351</v>
      </c>
      <c r="J180" s="86"/>
      <c r="K180" s="96">
        <v>4.5399999996442881</v>
      </c>
      <c r="L180" s="99" t="s">
        <v>172</v>
      </c>
      <c r="M180" s="100">
        <v>3.15E-2</v>
      </c>
      <c r="N180" s="100">
        <v>3.3699999998465083E-2</v>
      </c>
      <c r="O180" s="96">
        <v>4127.1439890000001</v>
      </c>
      <c r="P180" s="98">
        <v>99.45</v>
      </c>
      <c r="Q180" s="86"/>
      <c r="R180" s="96">
        <v>4.1044446990000001</v>
      </c>
      <c r="S180" s="97">
        <v>1.7499212314877396E-5</v>
      </c>
      <c r="T180" s="97">
        <v>4.8165241805801844E-4</v>
      </c>
      <c r="U180" s="97">
        <f>R180/'סכום נכסי הקרן'!$C$42</f>
        <v>1.4980878574685934E-4</v>
      </c>
    </row>
    <row r="181" spans="2:21" s="141" customFormat="1">
      <c r="B181" s="89" t="s">
        <v>753</v>
      </c>
      <c r="C181" s="86" t="s">
        <v>754</v>
      </c>
      <c r="D181" s="99" t="s">
        <v>128</v>
      </c>
      <c r="E181" s="99" t="s">
        <v>347</v>
      </c>
      <c r="F181" s="86" t="s">
        <v>459</v>
      </c>
      <c r="G181" s="99" t="s">
        <v>355</v>
      </c>
      <c r="H181" s="86" t="s">
        <v>423</v>
      </c>
      <c r="I181" s="86" t="s">
        <v>168</v>
      </c>
      <c r="J181" s="86"/>
      <c r="K181" s="96">
        <v>1.6399999999530297</v>
      </c>
      <c r="L181" s="99" t="s">
        <v>172</v>
      </c>
      <c r="M181" s="100">
        <v>6.4000000000000001E-2</v>
      </c>
      <c r="N181" s="100">
        <v>7.1000000002739974E-3</v>
      </c>
      <c r="O181" s="96">
        <v>11456.439931000001</v>
      </c>
      <c r="P181" s="98">
        <v>111.5</v>
      </c>
      <c r="Q181" s="86"/>
      <c r="R181" s="96">
        <v>12.773930614999998</v>
      </c>
      <c r="S181" s="97">
        <v>3.5205521335767144E-5</v>
      </c>
      <c r="T181" s="97">
        <v>1.4990077879034665E-3</v>
      </c>
      <c r="U181" s="97">
        <f>R181/'סכום נכסי הקרן'!$C$42</f>
        <v>4.6623774346722701E-4</v>
      </c>
    </row>
    <row r="182" spans="2:21" s="141" customFormat="1">
      <c r="B182" s="89" t="s">
        <v>755</v>
      </c>
      <c r="C182" s="86" t="s">
        <v>756</v>
      </c>
      <c r="D182" s="99" t="s">
        <v>128</v>
      </c>
      <c r="E182" s="99" t="s">
        <v>347</v>
      </c>
      <c r="F182" s="86" t="s">
        <v>464</v>
      </c>
      <c r="G182" s="99" t="s">
        <v>355</v>
      </c>
      <c r="H182" s="86" t="s">
        <v>423</v>
      </c>
      <c r="I182" s="86" t="s">
        <v>351</v>
      </c>
      <c r="J182" s="86"/>
      <c r="K182" s="96">
        <v>1</v>
      </c>
      <c r="L182" s="99" t="s">
        <v>172</v>
      </c>
      <c r="M182" s="100">
        <v>1.2E-2</v>
      </c>
      <c r="N182" s="100">
        <v>7.1000000000182471E-3</v>
      </c>
      <c r="O182" s="96">
        <v>5437.4635860000008</v>
      </c>
      <c r="P182" s="98">
        <v>100.49</v>
      </c>
      <c r="Q182" s="96">
        <v>1.6088912E-2</v>
      </c>
      <c r="R182" s="96">
        <v>5.4801960690000007</v>
      </c>
      <c r="S182" s="97">
        <v>1.8124878620000002E-5</v>
      </c>
      <c r="T182" s="97">
        <v>6.4309544448460786E-4</v>
      </c>
      <c r="U182" s="97">
        <f>R182/'סכום נכסי הקרן'!$C$42</f>
        <v>2.0002255577998757E-4</v>
      </c>
    </row>
    <row r="183" spans="2:21" s="141" customFormat="1">
      <c r="B183" s="89" t="s">
        <v>757</v>
      </c>
      <c r="C183" s="86" t="s">
        <v>758</v>
      </c>
      <c r="D183" s="99" t="s">
        <v>128</v>
      </c>
      <c r="E183" s="99" t="s">
        <v>347</v>
      </c>
      <c r="F183" s="86" t="s">
        <v>478</v>
      </c>
      <c r="G183" s="99" t="s">
        <v>479</v>
      </c>
      <c r="H183" s="86" t="s">
        <v>423</v>
      </c>
      <c r="I183" s="86" t="s">
        <v>168</v>
      </c>
      <c r="J183" s="86"/>
      <c r="K183" s="96">
        <v>3.2299999999862941</v>
      </c>
      <c r="L183" s="99" t="s">
        <v>172</v>
      </c>
      <c r="M183" s="100">
        <v>4.8000000000000001E-2</v>
      </c>
      <c r="N183" s="100">
        <v>1.4099999999997415E-2</v>
      </c>
      <c r="O183" s="96">
        <v>68118.287985999996</v>
      </c>
      <c r="P183" s="98">
        <v>111.13</v>
      </c>
      <c r="Q183" s="96">
        <v>1.6348389139999999</v>
      </c>
      <c r="R183" s="96">
        <v>77.334694622000001</v>
      </c>
      <c r="S183" s="97">
        <v>3.3130622177531198E-5</v>
      </c>
      <c r="T183" s="97">
        <v>9.0751478935846997E-3</v>
      </c>
      <c r="U183" s="97">
        <f>R183/'סכום נכסי הקרן'!$C$42</f>
        <v>2.8226514296193694E-3</v>
      </c>
    </row>
    <row r="184" spans="2:21" s="141" customFormat="1">
      <c r="B184" s="89" t="s">
        <v>759</v>
      </c>
      <c r="C184" s="86" t="s">
        <v>760</v>
      </c>
      <c r="D184" s="99" t="s">
        <v>128</v>
      </c>
      <c r="E184" s="99" t="s">
        <v>347</v>
      </c>
      <c r="F184" s="86" t="s">
        <v>478</v>
      </c>
      <c r="G184" s="99" t="s">
        <v>479</v>
      </c>
      <c r="H184" s="86" t="s">
        <v>423</v>
      </c>
      <c r="I184" s="86" t="s">
        <v>168</v>
      </c>
      <c r="J184" s="86"/>
      <c r="K184" s="96">
        <v>1.8499999998239631</v>
      </c>
      <c r="L184" s="99" t="s">
        <v>172</v>
      </c>
      <c r="M184" s="100">
        <v>4.4999999999999998E-2</v>
      </c>
      <c r="N184" s="100">
        <v>8.1000000004526652E-3</v>
      </c>
      <c r="O184" s="96">
        <v>1851.4013500000001</v>
      </c>
      <c r="P184" s="98">
        <v>107.39</v>
      </c>
      <c r="Q184" s="86"/>
      <c r="R184" s="96">
        <v>1.9882199109999998</v>
      </c>
      <c r="S184" s="97">
        <v>3.0830585937239805E-6</v>
      </c>
      <c r="T184" s="97">
        <v>2.3331558785468927E-4</v>
      </c>
      <c r="U184" s="97">
        <f>R184/'סכום נכסי הקרן'!$C$42</f>
        <v>7.2568357599557144E-5</v>
      </c>
    </row>
    <row r="185" spans="2:21" s="141" customFormat="1">
      <c r="B185" s="89" t="s">
        <v>761</v>
      </c>
      <c r="C185" s="86" t="s">
        <v>762</v>
      </c>
      <c r="D185" s="99" t="s">
        <v>128</v>
      </c>
      <c r="E185" s="99" t="s">
        <v>347</v>
      </c>
      <c r="F185" s="86" t="s">
        <v>763</v>
      </c>
      <c r="G185" s="99" t="s">
        <v>523</v>
      </c>
      <c r="H185" s="86" t="s">
        <v>423</v>
      </c>
      <c r="I185" s="86" t="s">
        <v>351</v>
      </c>
      <c r="J185" s="86"/>
      <c r="K185" s="96">
        <v>3.3699999955171913</v>
      </c>
      <c r="L185" s="99" t="s">
        <v>172</v>
      </c>
      <c r="M185" s="100">
        <v>2.4500000000000001E-2</v>
      </c>
      <c r="N185" s="100">
        <v>1.5199999969180689E-2</v>
      </c>
      <c r="O185" s="96">
        <v>276.76189299999999</v>
      </c>
      <c r="P185" s="98">
        <v>103.17</v>
      </c>
      <c r="Q185" s="86"/>
      <c r="R185" s="96">
        <v>0.28553524399999997</v>
      </c>
      <c r="S185" s="97">
        <v>1.7643182087664518E-7</v>
      </c>
      <c r="T185" s="97">
        <v>3.3507270970636672E-5</v>
      </c>
      <c r="U185" s="97">
        <f>R185/'סכום נכסי הקרן'!$C$42</f>
        <v>1.0421796693227464E-5</v>
      </c>
    </row>
    <row r="186" spans="2:21" s="141" customFormat="1">
      <c r="B186" s="89" t="s">
        <v>764</v>
      </c>
      <c r="C186" s="86" t="s">
        <v>765</v>
      </c>
      <c r="D186" s="99" t="s">
        <v>128</v>
      </c>
      <c r="E186" s="99" t="s">
        <v>347</v>
      </c>
      <c r="F186" s="86" t="s">
        <v>354</v>
      </c>
      <c r="G186" s="99" t="s">
        <v>355</v>
      </c>
      <c r="H186" s="86" t="s">
        <v>423</v>
      </c>
      <c r="I186" s="86" t="s">
        <v>351</v>
      </c>
      <c r="J186" s="86"/>
      <c r="K186" s="96">
        <v>1.7699999999892715</v>
      </c>
      <c r="L186" s="99" t="s">
        <v>172</v>
      </c>
      <c r="M186" s="100">
        <v>3.2500000000000001E-2</v>
      </c>
      <c r="N186" s="100">
        <v>1.8999999999953353E-2</v>
      </c>
      <c r="O186" s="96">
        <f>20934.83865/50000</f>
        <v>0.41869677300000002</v>
      </c>
      <c r="P186" s="98">
        <v>5120001</v>
      </c>
      <c r="Q186" s="86"/>
      <c r="R186" s="96">
        <v>21.437278498999998</v>
      </c>
      <c r="S186" s="97">
        <v>1.130696119362679</v>
      </c>
      <c r="T186" s="97">
        <v>2.5156428659258486E-3</v>
      </c>
      <c r="U186" s="97">
        <f>R186/'סכום נכסי הקרן'!$C$42</f>
        <v>7.824426681726002E-4</v>
      </c>
    </row>
    <row r="187" spans="2:21" s="141" customFormat="1">
      <c r="B187" s="89" t="s">
        <v>766</v>
      </c>
      <c r="C187" s="86" t="s">
        <v>767</v>
      </c>
      <c r="D187" s="99" t="s">
        <v>128</v>
      </c>
      <c r="E187" s="99" t="s">
        <v>347</v>
      </c>
      <c r="F187" s="86" t="s">
        <v>354</v>
      </c>
      <c r="G187" s="99" t="s">
        <v>355</v>
      </c>
      <c r="H187" s="86" t="s">
        <v>423</v>
      </c>
      <c r="I187" s="86" t="s">
        <v>168</v>
      </c>
      <c r="J187" s="86"/>
      <c r="K187" s="96">
        <v>1.3399999998940839</v>
      </c>
      <c r="L187" s="99" t="s">
        <v>172</v>
      </c>
      <c r="M187" s="100">
        <v>2.35E-2</v>
      </c>
      <c r="N187" s="100">
        <v>8.4999999973520996E-3</v>
      </c>
      <c r="O187" s="96">
        <v>2584.672959</v>
      </c>
      <c r="P187" s="98">
        <v>102.28</v>
      </c>
      <c r="Q187" s="86"/>
      <c r="R187" s="96">
        <v>2.6436035419999997</v>
      </c>
      <c r="S187" s="97">
        <v>2.5846755436755438E-6</v>
      </c>
      <c r="T187" s="97">
        <v>3.1022419152127118E-4</v>
      </c>
      <c r="U187" s="97">
        <f>R187/'סכום נכסי הקרן'!$C$42</f>
        <v>9.6489309922875968E-5</v>
      </c>
    </row>
    <row r="188" spans="2:21" s="141" customFormat="1">
      <c r="B188" s="89" t="s">
        <v>768</v>
      </c>
      <c r="C188" s="86" t="s">
        <v>769</v>
      </c>
      <c r="D188" s="99" t="s">
        <v>128</v>
      </c>
      <c r="E188" s="99" t="s">
        <v>347</v>
      </c>
      <c r="F188" s="86" t="s">
        <v>770</v>
      </c>
      <c r="G188" s="99" t="s">
        <v>405</v>
      </c>
      <c r="H188" s="86" t="s">
        <v>423</v>
      </c>
      <c r="I188" s="86" t="s">
        <v>351</v>
      </c>
      <c r="J188" s="86"/>
      <c r="K188" s="96">
        <v>3.9500000000132651</v>
      </c>
      <c r="L188" s="99" t="s">
        <v>172</v>
      </c>
      <c r="M188" s="100">
        <v>3.3799999999999997E-2</v>
      </c>
      <c r="N188" s="100">
        <v>3.4400000000212233E-2</v>
      </c>
      <c r="O188" s="96">
        <v>18716.459149999999</v>
      </c>
      <c r="P188" s="98">
        <v>100.7</v>
      </c>
      <c r="Q188" s="86"/>
      <c r="R188" s="96">
        <v>18.847474364999997</v>
      </c>
      <c r="S188" s="97">
        <v>2.2865969501386021E-5</v>
      </c>
      <c r="T188" s="97">
        <v>2.2117319803091747E-3</v>
      </c>
      <c r="U188" s="97">
        <f>R188/'סכום נכסי הקרן'!$C$42</f>
        <v>6.8791699147600287E-4</v>
      </c>
    </row>
    <row r="189" spans="2:21" s="141" customFormat="1">
      <c r="B189" s="89" t="s">
        <v>771</v>
      </c>
      <c r="C189" s="86" t="s">
        <v>772</v>
      </c>
      <c r="D189" s="99" t="s">
        <v>128</v>
      </c>
      <c r="E189" s="99" t="s">
        <v>347</v>
      </c>
      <c r="F189" s="86" t="s">
        <v>773</v>
      </c>
      <c r="G189" s="99" t="s">
        <v>159</v>
      </c>
      <c r="H189" s="86" t="s">
        <v>423</v>
      </c>
      <c r="I189" s="86" t="s">
        <v>351</v>
      </c>
      <c r="J189" s="86"/>
      <c r="K189" s="96">
        <v>4.9200000000701491</v>
      </c>
      <c r="L189" s="99" t="s">
        <v>172</v>
      </c>
      <c r="M189" s="100">
        <v>5.0900000000000001E-2</v>
      </c>
      <c r="N189" s="100">
        <v>2.2400000000256316E-2</v>
      </c>
      <c r="O189" s="96">
        <v>25386.020646000001</v>
      </c>
      <c r="P189" s="98">
        <v>116.8</v>
      </c>
      <c r="Q189" s="86"/>
      <c r="R189" s="96">
        <v>29.650871551000002</v>
      </c>
      <c r="S189" s="97">
        <v>2.2353257717200375E-5</v>
      </c>
      <c r="T189" s="97">
        <v>3.4794996710630207E-3</v>
      </c>
      <c r="U189" s="97">
        <f>R189/'סכום נכסי הקרן'!$C$42</f>
        <v>1.0822319190885038E-3</v>
      </c>
    </row>
    <row r="190" spans="2:21" s="141" customFormat="1">
      <c r="B190" s="89" t="s">
        <v>774</v>
      </c>
      <c r="C190" s="86" t="s">
        <v>775</v>
      </c>
      <c r="D190" s="99" t="s">
        <v>128</v>
      </c>
      <c r="E190" s="99" t="s">
        <v>347</v>
      </c>
      <c r="F190" s="86" t="s">
        <v>776</v>
      </c>
      <c r="G190" s="99" t="s">
        <v>777</v>
      </c>
      <c r="H190" s="86" t="s">
        <v>423</v>
      </c>
      <c r="I190" s="86" t="s">
        <v>168</v>
      </c>
      <c r="J190" s="86"/>
      <c r="K190" s="96">
        <v>5.5099999999334086</v>
      </c>
      <c r="L190" s="99" t="s">
        <v>172</v>
      </c>
      <c r="M190" s="100">
        <v>2.6099999999999998E-2</v>
      </c>
      <c r="N190" s="100">
        <v>1.8799999999667041E-2</v>
      </c>
      <c r="O190" s="96">
        <v>28674.819265000002</v>
      </c>
      <c r="P190" s="98">
        <v>104.74</v>
      </c>
      <c r="Q190" s="86"/>
      <c r="R190" s="96">
        <v>30.034005700000002</v>
      </c>
      <c r="S190" s="97">
        <v>4.7544766585642469E-5</v>
      </c>
      <c r="T190" s="97">
        <v>3.524460074440221E-3</v>
      </c>
      <c r="U190" s="97">
        <f>R190/'סכום נכסי הקרן'!$C$42</f>
        <v>1.0962159938779216E-3</v>
      </c>
    </row>
    <row r="191" spans="2:21" s="141" customFormat="1">
      <c r="B191" s="89" t="s">
        <v>778</v>
      </c>
      <c r="C191" s="86" t="s">
        <v>779</v>
      </c>
      <c r="D191" s="99" t="s">
        <v>128</v>
      </c>
      <c r="E191" s="99" t="s">
        <v>347</v>
      </c>
      <c r="F191" s="86" t="s">
        <v>780</v>
      </c>
      <c r="G191" s="99" t="s">
        <v>726</v>
      </c>
      <c r="H191" s="86" t="s">
        <v>423</v>
      </c>
      <c r="I191" s="86" t="s">
        <v>351</v>
      </c>
      <c r="J191" s="86"/>
      <c r="K191" s="96">
        <v>1.2299999951227927</v>
      </c>
      <c r="L191" s="99" t="s">
        <v>172</v>
      </c>
      <c r="M191" s="100">
        <v>4.0999999999999995E-2</v>
      </c>
      <c r="N191" s="100">
        <v>6.0000000141368325E-3</v>
      </c>
      <c r="O191" s="96">
        <v>134.26440400000001</v>
      </c>
      <c r="P191" s="98">
        <v>105.37</v>
      </c>
      <c r="Q191" s="86"/>
      <c r="R191" s="96">
        <v>0.141474403</v>
      </c>
      <c r="S191" s="97">
        <v>2.2377400666666668E-7</v>
      </c>
      <c r="T191" s="97">
        <v>1.6601877548713583E-5</v>
      </c>
      <c r="U191" s="97">
        <f>R191/'סכום נכסי הקרן'!$C$42</f>
        <v>5.1636969387979642E-6</v>
      </c>
    </row>
    <row r="192" spans="2:21" s="141" customFormat="1">
      <c r="B192" s="89" t="s">
        <v>781</v>
      </c>
      <c r="C192" s="86" t="s">
        <v>782</v>
      </c>
      <c r="D192" s="99" t="s">
        <v>128</v>
      </c>
      <c r="E192" s="99" t="s">
        <v>347</v>
      </c>
      <c r="F192" s="86" t="s">
        <v>780</v>
      </c>
      <c r="G192" s="99" t="s">
        <v>726</v>
      </c>
      <c r="H192" s="86" t="s">
        <v>423</v>
      </c>
      <c r="I192" s="86" t="s">
        <v>351</v>
      </c>
      <c r="J192" s="86"/>
      <c r="K192" s="96">
        <v>3.589999999794129</v>
      </c>
      <c r="L192" s="99" t="s">
        <v>172</v>
      </c>
      <c r="M192" s="100">
        <v>1.2E-2</v>
      </c>
      <c r="N192" s="100">
        <v>1.1299999999113403E-2</v>
      </c>
      <c r="O192" s="96">
        <v>6611.0318129999996</v>
      </c>
      <c r="P192" s="98">
        <v>100.66</v>
      </c>
      <c r="Q192" s="86"/>
      <c r="R192" s="96">
        <v>6.6546648430000008</v>
      </c>
      <c r="S192" s="97">
        <v>1.4268147098687362E-5</v>
      </c>
      <c r="T192" s="97">
        <v>7.8091816263904158E-4</v>
      </c>
      <c r="U192" s="97">
        <f>R192/'סכום נכסי הקרן'!$C$42</f>
        <v>2.4288968004003905E-4</v>
      </c>
    </row>
    <row r="193" spans="2:21" s="141" customFormat="1">
      <c r="B193" s="89" t="s">
        <v>783</v>
      </c>
      <c r="C193" s="86" t="s">
        <v>784</v>
      </c>
      <c r="D193" s="99" t="s">
        <v>128</v>
      </c>
      <c r="E193" s="99" t="s">
        <v>347</v>
      </c>
      <c r="F193" s="86" t="s">
        <v>785</v>
      </c>
      <c r="G193" s="99" t="s">
        <v>597</v>
      </c>
      <c r="H193" s="86" t="s">
        <v>524</v>
      </c>
      <c r="I193" s="86" t="s">
        <v>351</v>
      </c>
      <c r="J193" s="86"/>
      <c r="K193" s="96">
        <v>6.7200000000974338</v>
      </c>
      <c r="L193" s="99" t="s">
        <v>172</v>
      </c>
      <c r="M193" s="100">
        <v>3.7499999999999999E-2</v>
      </c>
      <c r="N193" s="100">
        <v>3.0800000000649561E-2</v>
      </c>
      <c r="O193" s="96">
        <v>17459.742576000001</v>
      </c>
      <c r="P193" s="98">
        <v>105.81</v>
      </c>
      <c r="Q193" s="86"/>
      <c r="R193" s="96">
        <v>18.474153784999999</v>
      </c>
      <c r="S193" s="97">
        <v>7.9362466254545461E-5</v>
      </c>
      <c r="T193" s="97">
        <v>2.1679231892901044E-3</v>
      </c>
      <c r="U193" s="97">
        <f>R193/'סכום נכסי הקרן'!$C$42</f>
        <v>6.7429110371638979E-4</v>
      </c>
    </row>
    <row r="194" spans="2:21" s="141" customFormat="1">
      <c r="B194" s="89" t="s">
        <v>786</v>
      </c>
      <c r="C194" s="86" t="s">
        <v>787</v>
      </c>
      <c r="D194" s="99" t="s">
        <v>128</v>
      </c>
      <c r="E194" s="99" t="s">
        <v>347</v>
      </c>
      <c r="F194" s="86" t="s">
        <v>445</v>
      </c>
      <c r="G194" s="99" t="s">
        <v>405</v>
      </c>
      <c r="H194" s="86" t="s">
        <v>524</v>
      </c>
      <c r="I194" s="86" t="s">
        <v>168</v>
      </c>
      <c r="J194" s="86"/>
      <c r="K194" s="96">
        <v>3.4200000000445399</v>
      </c>
      <c r="L194" s="99" t="s">
        <v>172</v>
      </c>
      <c r="M194" s="100">
        <v>3.5000000000000003E-2</v>
      </c>
      <c r="N194" s="100">
        <v>1.7500000000206205E-2</v>
      </c>
      <c r="O194" s="96">
        <v>11334.035534000001</v>
      </c>
      <c r="P194" s="98">
        <v>106.97</v>
      </c>
      <c r="Q194" s="86"/>
      <c r="R194" s="96">
        <v>12.124017313</v>
      </c>
      <c r="S194" s="97">
        <v>7.4561445079164977E-5</v>
      </c>
      <c r="T194" s="97">
        <v>1.4227411217908406E-3</v>
      </c>
      <c r="U194" s="97">
        <f>R194/'סכום נכסי הקרן'!$C$42</f>
        <v>4.4251645355995332E-4</v>
      </c>
    </row>
    <row r="195" spans="2:21" s="141" customFormat="1">
      <c r="B195" s="89" t="s">
        <v>788</v>
      </c>
      <c r="C195" s="86" t="s">
        <v>789</v>
      </c>
      <c r="D195" s="99" t="s">
        <v>128</v>
      </c>
      <c r="E195" s="99" t="s">
        <v>347</v>
      </c>
      <c r="F195" s="86" t="s">
        <v>752</v>
      </c>
      <c r="G195" s="99" t="s">
        <v>405</v>
      </c>
      <c r="H195" s="86" t="s">
        <v>524</v>
      </c>
      <c r="I195" s="86" t="s">
        <v>168</v>
      </c>
      <c r="J195" s="86"/>
      <c r="K195" s="96">
        <v>3.7899999999596461</v>
      </c>
      <c r="L195" s="99" t="s">
        <v>172</v>
      </c>
      <c r="M195" s="100">
        <v>4.3499999999999997E-2</v>
      </c>
      <c r="N195" s="100">
        <v>5.2799999999163461E-2</v>
      </c>
      <c r="O195" s="96">
        <v>34505.271421999998</v>
      </c>
      <c r="P195" s="98">
        <v>98.39</v>
      </c>
      <c r="Q195" s="86"/>
      <c r="R195" s="96">
        <v>33.949737702999997</v>
      </c>
      <c r="S195" s="97">
        <v>1.8391315626712263E-5</v>
      </c>
      <c r="T195" s="97">
        <v>3.9839672492284744E-3</v>
      </c>
      <c r="U195" s="97">
        <f>R195/'סכום נכסי הקרן'!$C$42</f>
        <v>1.2391369246490117E-3</v>
      </c>
    </row>
    <row r="196" spans="2:21" s="141" customFormat="1">
      <c r="B196" s="89" t="s">
        <v>790</v>
      </c>
      <c r="C196" s="86" t="s">
        <v>791</v>
      </c>
      <c r="D196" s="99" t="s">
        <v>128</v>
      </c>
      <c r="E196" s="99" t="s">
        <v>347</v>
      </c>
      <c r="F196" s="86" t="s">
        <v>471</v>
      </c>
      <c r="G196" s="99" t="s">
        <v>472</v>
      </c>
      <c r="H196" s="86" t="s">
        <v>524</v>
      </c>
      <c r="I196" s="86" t="s">
        <v>351</v>
      </c>
      <c r="J196" s="86"/>
      <c r="K196" s="96">
        <v>10.500000000113651</v>
      </c>
      <c r="L196" s="99" t="s">
        <v>172</v>
      </c>
      <c r="M196" s="100">
        <v>3.0499999999999999E-2</v>
      </c>
      <c r="N196" s="100">
        <v>3.6800000000363681E-2</v>
      </c>
      <c r="O196" s="96">
        <v>27883.434010999998</v>
      </c>
      <c r="P196" s="98">
        <v>94.67</v>
      </c>
      <c r="Q196" s="86"/>
      <c r="R196" s="96">
        <v>26.397246977999995</v>
      </c>
      <c r="S196" s="97">
        <v>8.8231036890776908E-5</v>
      </c>
      <c r="T196" s="97">
        <v>3.0976901309271161E-3</v>
      </c>
      <c r="U196" s="97">
        <f>R196/'סכום נכסי הקרן'!$C$42</f>
        <v>9.6347735365946295E-4</v>
      </c>
    </row>
    <row r="197" spans="2:21" s="141" customFormat="1">
      <c r="B197" s="89" t="s">
        <v>792</v>
      </c>
      <c r="C197" s="86" t="s">
        <v>793</v>
      </c>
      <c r="D197" s="99" t="s">
        <v>128</v>
      </c>
      <c r="E197" s="99" t="s">
        <v>347</v>
      </c>
      <c r="F197" s="86" t="s">
        <v>471</v>
      </c>
      <c r="G197" s="99" t="s">
        <v>472</v>
      </c>
      <c r="H197" s="86" t="s">
        <v>524</v>
      </c>
      <c r="I197" s="86" t="s">
        <v>351</v>
      </c>
      <c r="J197" s="86"/>
      <c r="K197" s="96">
        <v>9.8399999999658281</v>
      </c>
      <c r="L197" s="99" t="s">
        <v>172</v>
      </c>
      <c r="M197" s="100">
        <v>3.0499999999999999E-2</v>
      </c>
      <c r="N197" s="100">
        <v>3.5499999999797666E-2</v>
      </c>
      <c r="O197" s="96">
        <v>23097.280957999999</v>
      </c>
      <c r="P197" s="98">
        <v>96.29</v>
      </c>
      <c r="Q197" s="86"/>
      <c r="R197" s="96">
        <v>22.240371838999998</v>
      </c>
      <c r="S197" s="97">
        <v>7.3086300901029175E-5</v>
      </c>
      <c r="T197" s="97">
        <v>2.6098850539693452E-3</v>
      </c>
      <c r="U197" s="97">
        <f>R197/'סכום נכסי הקרן'!$C$42</f>
        <v>8.1175490086904801E-4</v>
      </c>
    </row>
    <row r="198" spans="2:21" s="141" customFormat="1">
      <c r="B198" s="89" t="s">
        <v>794</v>
      </c>
      <c r="C198" s="86" t="s">
        <v>795</v>
      </c>
      <c r="D198" s="99" t="s">
        <v>128</v>
      </c>
      <c r="E198" s="99" t="s">
        <v>347</v>
      </c>
      <c r="F198" s="86" t="s">
        <v>471</v>
      </c>
      <c r="G198" s="99" t="s">
        <v>472</v>
      </c>
      <c r="H198" s="86" t="s">
        <v>524</v>
      </c>
      <c r="I198" s="86" t="s">
        <v>351</v>
      </c>
      <c r="J198" s="86"/>
      <c r="K198" s="96">
        <v>8.1800000001516988</v>
      </c>
      <c r="L198" s="99" t="s">
        <v>172</v>
      </c>
      <c r="M198" s="100">
        <v>3.95E-2</v>
      </c>
      <c r="N198" s="100">
        <v>3.2100000000769409E-2</v>
      </c>
      <c r="O198" s="96">
        <v>17078.895787000001</v>
      </c>
      <c r="P198" s="98">
        <v>107.3</v>
      </c>
      <c r="Q198" s="86"/>
      <c r="R198" s="96">
        <v>18.325655179000002</v>
      </c>
      <c r="S198" s="97">
        <v>7.1159108821698845E-5</v>
      </c>
      <c r="T198" s="97">
        <v>2.1504970286512319E-3</v>
      </c>
      <c r="U198" s="97">
        <f>R198/'סכום נכסי הקרן'!$C$42</f>
        <v>6.6887102926505633E-4</v>
      </c>
    </row>
    <row r="199" spans="2:21" s="141" customFormat="1">
      <c r="B199" s="89" t="s">
        <v>796</v>
      </c>
      <c r="C199" s="86" t="s">
        <v>797</v>
      </c>
      <c r="D199" s="99" t="s">
        <v>128</v>
      </c>
      <c r="E199" s="99" t="s">
        <v>347</v>
      </c>
      <c r="F199" s="86" t="s">
        <v>471</v>
      </c>
      <c r="G199" s="99" t="s">
        <v>472</v>
      </c>
      <c r="H199" s="86" t="s">
        <v>524</v>
      </c>
      <c r="I199" s="86" t="s">
        <v>351</v>
      </c>
      <c r="J199" s="86"/>
      <c r="K199" s="96">
        <v>8.8499999992274851</v>
      </c>
      <c r="L199" s="99" t="s">
        <v>172</v>
      </c>
      <c r="M199" s="100">
        <v>3.95E-2</v>
      </c>
      <c r="N199" s="100">
        <v>3.3799999997626486E-2</v>
      </c>
      <c r="O199" s="96">
        <v>4199.289178</v>
      </c>
      <c r="P199" s="98">
        <v>106.35</v>
      </c>
      <c r="Q199" s="86"/>
      <c r="R199" s="96">
        <v>4.4659440369999999</v>
      </c>
      <c r="S199" s="97">
        <v>1.7496311197035134E-5</v>
      </c>
      <c r="T199" s="97">
        <v>5.2407399833086135E-4</v>
      </c>
      <c r="U199" s="97">
        <f>R199/'סכום נכסי הקרן'!$C$42</f>
        <v>1.6300320809765087E-4</v>
      </c>
    </row>
    <row r="200" spans="2:21" s="141" customFormat="1">
      <c r="B200" s="89" t="s">
        <v>798</v>
      </c>
      <c r="C200" s="86" t="s">
        <v>799</v>
      </c>
      <c r="D200" s="99" t="s">
        <v>128</v>
      </c>
      <c r="E200" s="99" t="s">
        <v>347</v>
      </c>
      <c r="F200" s="86" t="s">
        <v>800</v>
      </c>
      <c r="G200" s="99" t="s">
        <v>405</v>
      </c>
      <c r="H200" s="86" t="s">
        <v>524</v>
      </c>
      <c r="I200" s="86" t="s">
        <v>351</v>
      </c>
      <c r="J200" s="86"/>
      <c r="K200" s="96">
        <v>2.6500000000467558</v>
      </c>
      <c r="L200" s="99" t="s">
        <v>172</v>
      </c>
      <c r="M200" s="100">
        <v>3.9E-2</v>
      </c>
      <c r="N200" s="100">
        <v>5.3800000000726093E-2</v>
      </c>
      <c r="O200" s="96">
        <v>37588.207609999998</v>
      </c>
      <c r="P200" s="98">
        <v>96.73</v>
      </c>
      <c r="Q200" s="86"/>
      <c r="R200" s="96">
        <v>36.359073221999999</v>
      </c>
      <c r="S200" s="97">
        <v>4.1850934548430376E-5</v>
      </c>
      <c r="T200" s="97">
        <v>4.2667003261102647E-3</v>
      </c>
      <c r="U200" s="97">
        <f>R200/'סכום נכסי הקרן'!$C$42</f>
        <v>1.3270756484052627E-3</v>
      </c>
    </row>
    <row r="201" spans="2:21" s="141" customFormat="1">
      <c r="B201" s="89" t="s">
        <v>801</v>
      </c>
      <c r="C201" s="86" t="s">
        <v>802</v>
      </c>
      <c r="D201" s="99" t="s">
        <v>128</v>
      </c>
      <c r="E201" s="99" t="s">
        <v>347</v>
      </c>
      <c r="F201" s="86" t="s">
        <v>558</v>
      </c>
      <c r="G201" s="99" t="s">
        <v>405</v>
      </c>
      <c r="H201" s="86" t="s">
        <v>524</v>
      </c>
      <c r="I201" s="86" t="s">
        <v>168</v>
      </c>
      <c r="J201" s="86"/>
      <c r="K201" s="96">
        <v>4.0400000001892673</v>
      </c>
      <c r="L201" s="99" t="s">
        <v>172</v>
      </c>
      <c r="M201" s="100">
        <v>5.0499999999999996E-2</v>
      </c>
      <c r="N201" s="100">
        <v>2.2800000001419508E-2</v>
      </c>
      <c r="O201" s="96">
        <v>6799.1568909999996</v>
      </c>
      <c r="P201" s="98">
        <v>111.9</v>
      </c>
      <c r="Q201" s="86"/>
      <c r="R201" s="96">
        <v>7.6082567890000012</v>
      </c>
      <c r="S201" s="97">
        <v>1.2509925586409146E-5</v>
      </c>
      <c r="T201" s="97">
        <v>8.9282120929074936E-4</v>
      </c>
      <c r="U201" s="97">
        <f>R201/'סכום נכסי הקרן'!$C$42</f>
        <v>2.7769498550877885E-4</v>
      </c>
    </row>
    <row r="202" spans="2:21" s="141" customFormat="1">
      <c r="B202" s="89" t="s">
        <v>803</v>
      </c>
      <c r="C202" s="86" t="s">
        <v>804</v>
      </c>
      <c r="D202" s="99" t="s">
        <v>128</v>
      </c>
      <c r="E202" s="99" t="s">
        <v>347</v>
      </c>
      <c r="F202" s="86" t="s">
        <v>486</v>
      </c>
      <c r="G202" s="99" t="s">
        <v>472</v>
      </c>
      <c r="H202" s="86" t="s">
        <v>524</v>
      </c>
      <c r="I202" s="86" t="s">
        <v>168</v>
      </c>
      <c r="J202" s="86"/>
      <c r="K202" s="96">
        <v>4.8600000000493431</v>
      </c>
      <c r="L202" s="99" t="s">
        <v>172</v>
      </c>
      <c r="M202" s="100">
        <v>3.9199999999999999E-2</v>
      </c>
      <c r="N202" s="100">
        <v>2.2800000000246717E-2</v>
      </c>
      <c r="O202" s="96">
        <v>29775.770109999998</v>
      </c>
      <c r="P202" s="98">
        <v>108.9</v>
      </c>
      <c r="Q202" s="86"/>
      <c r="R202" s="96">
        <v>32.425814639999999</v>
      </c>
      <c r="S202" s="97">
        <v>3.1021144997051631E-5</v>
      </c>
      <c r="T202" s="97">
        <v>3.8051364250716378E-3</v>
      </c>
      <c r="U202" s="97">
        <f>R202/'סכום נכסי הקרן'!$C$42</f>
        <v>1.1835150122145998E-3</v>
      </c>
    </row>
    <row r="203" spans="2:21" s="141" customFormat="1">
      <c r="B203" s="89" t="s">
        <v>805</v>
      </c>
      <c r="C203" s="86" t="s">
        <v>806</v>
      </c>
      <c r="D203" s="99" t="s">
        <v>128</v>
      </c>
      <c r="E203" s="99" t="s">
        <v>347</v>
      </c>
      <c r="F203" s="86" t="s">
        <v>596</v>
      </c>
      <c r="G203" s="99" t="s">
        <v>597</v>
      </c>
      <c r="H203" s="86" t="s">
        <v>524</v>
      </c>
      <c r="I203" s="86" t="s">
        <v>351</v>
      </c>
      <c r="J203" s="86"/>
      <c r="K203" s="96">
        <v>0.14999999999915142</v>
      </c>
      <c r="L203" s="99" t="s">
        <v>172</v>
      </c>
      <c r="M203" s="100">
        <v>2.4500000000000001E-2</v>
      </c>
      <c r="N203" s="100">
        <v>1.0800000000006789E-2</v>
      </c>
      <c r="O203" s="96">
        <v>117606.625846</v>
      </c>
      <c r="P203" s="98">
        <v>100.2</v>
      </c>
      <c r="Q203" s="86"/>
      <c r="R203" s="96">
        <v>117.84184197399999</v>
      </c>
      <c r="S203" s="97">
        <v>3.9519724466879952E-5</v>
      </c>
      <c r="T203" s="97">
        <v>1.3828620507182521E-2</v>
      </c>
      <c r="U203" s="97">
        <f>R203/'סכום נכסי הקרן'!$C$42</f>
        <v>4.301128301375177E-3</v>
      </c>
    </row>
    <row r="204" spans="2:21" s="141" customFormat="1">
      <c r="B204" s="89" t="s">
        <v>807</v>
      </c>
      <c r="C204" s="86" t="s">
        <v>808</v>
      </c>
      <c r="D204" s="99" t="s">
        <v>128</v>
      </c>
      <c r="E204" s="99" t="s">
        <v>347</v>
      </c>
      <c r="F204" s="86" t="s">
        <v>596</v>
      </c>
      <c r="G204" s="99" t="s">
        <v>597</v>
      </c>
      <c r="H204" s="86" t="s">
        <v>524</v>
      </c>
      <c r="I204" s="86" t="s">
        <v>351</v>
      </c>
      <c r="J204" s="86"/>
      <c r="K204" s="96">
        <v>4.9299999999836412</v>
      </c>
      <c r="L204" s="99" t="s">
        <v>172</v>
      </c>
      <c r="M204" s="100">
        <v>1.9E-2</v>
      </c>
      <c r="N204" s="100">
        <v>1.5699999999961627E-2</v>
      </c>
      <c r="O204" s="96">
        <v>97252.916616000017</v>
      </c>
      <c r="P204" s="98">
        <v>101.83</v>
      </c>
      <c r="Q204" s="86"/>
      <c r="R204" s="96">
        <v>99.032648234000007</v>
      </c>
      <c r="S204" s="97">
        <v>6.7321785448962287E-5</v>
      </c>
      <c r="T204" s="97">
        <v>1.1621380719349596E-2</v>
      </c>
      <c r="U204" s="97">
        <f>R204/'סכום נכסי הקרן'!$C$42</f>
        <v>3.6146085205742942E-3</v>
      </c>
    </row>
    <row r="205" spans="2:21" s="141" customFormat="1">
      <c r="B205" s="89" t="s">
        <v>809</v>
      </c>
      <c r="C205" s="86" t="s">
        <v>810</v>
      </c>
      <c r="D205" s="99" t="s">
        <v>128</v>
      </c>
      <c r="E205" s="99" t="s">
        <v>347</v>
      </c>
      <c r="F205" s="86" t="s">
        <v>596</v>
      </c>
      <c r="G205" s="99" t="s">
        <v>597</v>
      </c>
      <c r="H205" s="86" t="s">
        <v>524</v>
      </c>
      <c r="I205" s="86" t="s">
        <v>351</v>
      </c>
      <c r="J205" s="86"/>
      <c r="K205" s="96">
        <v>3.4799999999189026</v>
      </c>
      <c r="L205" s="99" t="s">
        <v>172</v>
      </c>
      <c r="M205" s="100">
        <v>2.9600000000000001E-2</v>
      </c>
      <c r="N205" s="100">
        <v>1.5899999999666924E-2</v>
      </c>
      <c r="O205" s="96">
        <v>13046.037625999999</v>
      </c>
      <c r="P205" s="98">
        <v>105.86</v>
      </c>
      <c r="Q205" s="86"/>
      <c r="R205" s="96">
        <v>13.810534993999998</v>
      </c>
      <c r="S205" s="97">
        <v>3.1944733825668347E-5</v>
      </c>
      <c r="T205" s="97">
        <v>1.6206522592826338E-3</v>
      </c>
      <c r="U205" s="97">
        <f>R205/'סכום נכסי הקרן'!$C$42</f>
        <v>5.040729330498037E-4</v>
      </c>
    </row>
    <row r="206" spans="2:21" s="141" customFormat="1">
      <c r="B206" s="89" t="s">
        <v>811</v>
      </c>
      <c r="C206" s="86" t="s">
        <v>812</v>
      </c>
      <c r="D206" s="99" t="s">
        <v>128</v>
      </c>
      <c r="E206" s="99" t="s">
        <v>347</v>
      </c>
      <c r="F206" s="86" t="s">
        <v>602</v>
      </c>
      <c r="G206" s="99" t="s">
        <v>472</v>
      </c>
      <c r="H206" s="86" t="s">
        <v>524</v>
      </c>
      <c r="I206" s="86" t="s">
        <v>168</v>
      </c>
      <c r="J206" s="86"/>
      <c r="K206" s="96">
        <v>5.710000000000794</v>
      </c>
      <c r="L206" s="99" t="s">
        <v>172</v>
      </c>
      <c r="M206" s="100">
        <v>3.61E-2</v>
      </c>
      <c r="N206" s="100">
        <v>2.4800000000063518E-2</v>
      </c>
      <c r="O206" s="96">
        <v>58714.22357100001</v>
      </c>
      <c r="P206" s="98">
        <v>107.26</v>
      </c>
      <c r="Q206" s="86"/>
      <c r="R206" s="96">
        <v>62.976874244999998</v>
      </c>
      <c r="S206" s="97">
        <v>7.6500617030618903E-5</v>
      </c>
      <c r="T206" s="97">
        <v>7.3902722502827891E-3</v>
      </c>
      <c r="U206" s="97">
        <f>R206/'סכום נכסי הקרן'!$C$42</f>
        <v>2.2986030395475204E-3</v>
      </c>
    </row>
    <row r="207" spans="2:21" s="141" customFormat="1">
      <c r="B207" s="89" t="s">
        <v>813</v>
      </c>
      <c r="C207" s="86" t="s">
        <v>814</v>
      </c>
      <c r="D207" s="99" t="s">
        <v>128</v>
      </c>
      <c r="E207" s="99" t="s">
        <v>347</v>
      </c>
      <c r="F207" s="86" t="s">
        <v>602</v>
      </c>
      <c r="G207" s="99" t="s">
        <v>472</v>
      </c>
      <c r="H207" s="86" t="s">
        <v>524</v>
      </c>
      <c r="I207" s="86" t="s">
        <v>168</v>
      </c>
      <c r="J207" s="86"/>
      <c r="K207" s="96">
        <v>6.6400000001332788</v>
      </c>
      <c r="L207" s="99" t="s">
        <v>172</v>
      </c>
      <c r="M207" s="100">
        <v>3.3000000000000002E-2</v>
      </c>
      <c r="N207" s="100">
        <v>2.9000000000713993E-2</v>
      </c>
      <c r="O207" s="96">
        <v>20392.671863</v>
      </c>
      <c r="P207" s="98">
        <v>103.02</v>
      </c>
      <c r="Q207" s="86"/>
      <c r="R207" s="96">
        <v>21.008530555</v>
      </c>
      <c r="S207" s="97">
        <v>6.6135892792164622E-5</v>
      </c>
      <c r="T207" s="97">
        <v>2.4653297300184954E-3</v>
      </c>
      <c r="U207" s="97">
        <f>R207/'סכום נכסי הקרן'!$C$42</f>
        <v>7.6679372815941134E-4</v>
      </c>
    </row>
    <row r="208" spans="2:21" s="141" customFormat="1">
      <c r="B208" s="89" t="s">
        <v>815</v>
      </c>
      <c r="C208" s="86" t="s">
        <v>816</v>
      </c>
      <c r="D208" s="99" t="s">
        <v>128</v>
      </c>
      <c r="E208" s="99" t="s">
        <v>347</v>
      </c>
      <c r="F208" s="86" t="s">
        <v>817</v>
      </c>
      <c r="G208" s="99" t="s">
        <v>159</v>
      </c>
      <c r="H208" s="86" t="s">
        <v>524</v>
      </c>
      <c r="I208" s="86" t="s">
        <v>168</v>
      </c>
      <c r="J208" s="86"/>
      <c r="K208" s="96">
        <v>3.7099999999405706</v>
      </c>
      <c r="L208" s="99" t="s">
        <v>172</v>
      </c>
      <c r="M208" s="100">
        <v>2.75E-2</v>
      </c>
      <c r="N208" s="100">
        <v>2.0899999999781586E-2</v>
      </c>
      <c r="O208" s="96">
        <v>19171.618428999998</v>
      </c>
      <c r="P208" s="98">
        <v>102.69</v>
      </c>
      <c r="Q208" s="86"/>
      <c r="R208" s="96">
        <v>19.687334327000002</v>
      </c>
      <c r="S208" s="97">
        <v>4.1161977638965437E-5</v>
      </c>
      <c r="T208" s="97">
        <v>2.3102886941140832E-3</v>
      </c>
      <c r="U208" s="97">
        <f>R208/'סכום נכסי הקרן'!$C$42</f>
        <v>7.1857117500910745E-4</v>
      </c>
    </row>
    <row r="209" spans="2:21" s="141" customFormat="1">
      <c r="B209" s="89" t="s">
        <v>818</v>
      </c>
      <c r="C209" s="86" t="s">
        <v>819</v>
      </c>
      <c r="D209" s="99" t="s">
        <v>128</v>
      </c>
      <c r="E209" s="99" t="s">
        <v>347</v>
      </c>
      <c r="F209" s="86" t="s">
        <v>817</v>
      </c>
      <c r="G209" s="99" t="s">
        <v>159</v>
      </c>
      <c r="H209" s="86" t="s">
        <v>524</v>
      </c>
      <c r="I209" s="86" t="s">
        <v>168</v>
      </c>
      <c r="J209" s="86"/>
      <c r="K209" s="96">
        <v>4.7600000000493798</v>
      </c>
      <c r="L209" s="99" t="s">
        <v>172</v>
      </c>
      <c r="M209" s="100">
        <v>2.3E-2</v>
      </c>
      <c r="N209" s="100">
        <v>2.6000000000344511E-2</v>
      </c>
      <c r="O209" s="96">
        <v>35244.404999999999</v>
      </c>
      <c r="P209" s="98">
        <v>98.83</v>
      </c>
      <c r="Q209" s="86"/>
      <c r="R209" s="96">
        <v>34.832044677999995</v>
      </c>
      <c r="S209" s="97">
        <v>1.1186952704529958E-4</v>
      </c>
      <c r="T209" s="97">
        <v>4.0875050769111675E-3</v>
      </c>
      <c r="U209" s="97">
        <f>R209/'סכום נכסי הקרן'!$C$42</f>
        <v>1.2713403885214664E-3</v>
      </c>
    </row>
    <row r="210" spans="2:21" s="141" customFormat="1">
      <c r="B210" s="89" t="s">
        <v>820</v>
      </c>
      <c r="C210" s="86" t="s">
        <v>821</v>
      </c>
      <c r="D210" s="99" t="s">
        <v>128</v>
      </c>
      <c r="E210" s="99" t="s">
        <v>347</v>
      </c>
      <c r="F210" s="86" t="s">
        <v>614</v>
      </c>
      <c r="G210" s="99" t="s">
        <v>401</v>
      </c>
      <c r="H210" s="86" t="s">
        <v>611</v>
      </c>
      <c r="I210" s="86" t="s">
        <v>351</v>
      </c>
      <c r="J210" s="86"/>
      <c r="K210" s="96">
        <v>1.1400000000070742</v>
      </c>
      <c r="L210" s="99" t="s">
        <v>172</v>
      </c>
      <c r="M210" s="100">
        <v>4.2999999999999997E-2</v>
      </c>
      <c r="N210" s="100">
        <v>2.0099999999752396E-2</v>
      </c>
      <c r="O210" s="96">
        <v>13723.832016</v>
      </c>
      <c r="P210" s="98">
        <v>103</v>
      </c>
      <c r="Q210" s="86"/>
      <c r="R210" s="96">
        <v>14.135547435000001</v>
      </c>
      <c r="S210" s="97">
        <v>4.7530062538573408E-5</v>
      </c>
      <c r="T210" s="97">
        <v>1.658792139238802E-3</v>
      </c>
      <c r="U210" s="97">
        <f>R210/'סכום נכסי הקרן'!$C$42</f>
        <v>5.1593561429160383E-4</v>
      </c>
    </row>
    <row r="211" spans="2:21" s="141" customFormat="1">
      <c r="B211" s="89" t="s">
        <v>822</v>
      </c>
      <c r="C211" s="86" t="s">
        <v>823</v>
      </c>
      <c r="D211" s="99" t="s">
        <v>128</v>
      </c>
      <c r="E211" s="99" t="s">
        <v>347</v>
      </c>
      <c r="F211" s="86" t="s">
        <v>614</v>
      </c>
      <c r="G211" s="99" t="s">
        <v>401</v>
      </c>
      <c r="H211" s="86" t="s">
        <v>611</v>
      </c>
      <c r="I211" s="86" t="s">
        <v>351</v>
      </c>
      <c r="J211" s="86"/>
      <c r="K211" s="96">
        <v>1.6099999999343704</v>
      </c>
      <c r="L211" s="99" t="s">
        <v>172</v>
      </c>
      <c r="M211" s="100">
        <v>4.2500000000000003E-2</v>
      </c>
      <c r="N211" s="100">
        <v>2.5899999999160938E-2</v>
      </c>
      <c r="O211" s="96">
        <v>11525.51016</v>
      </c>
      <c r="P211" s="98">
        <v>104.44</v>
      </c>
      <c r="Q211" s="86"/>
      <c r="R211" s="96">
        <v>12.037242939</v>
      </c>
      <c r="S211" s="97">
        <v>2.3460996542378761E-5</v>
      </c>
      <c r="T211" s="97">
        <v>1.4125582371066461E-3</v>
      </c>
      <c r="U211" s="97">
        <f>R211/'סכום נכסי הקרן'!$C$42</f>
        <v>4.3934926175784404E-4</v>
      </c>
    </row>
    <row r="212" spans="2:21" s="141" customFormat="1">
      <c r="B212" s="89" t="s">
        <v>824</v>
      </c>
      <c r="C212" s="86" t="s">
        <v>825</v>
      </c>
      <c r="D212" s="99" t="s">
        <v>128</v>
      </c>
      <c r="E212" s="99" t="s">
        <v>347</v>
      </c>
      <c r="F212" s="86" t="s">
        <v>614</v>
      </c>
      <c r="G212" s="99" t="s">
        <v>401</v>
      </c>
      <c r="H212" s="86" t="s">
        <v>611</v>
      </c>
      <c r="I212" s="86" t="s">
        <v>351</v>
      </c>
      <c r="J212" s="86"/>
      <c r="K212" s="96">
        <v>1.9900000000371763</v>
      </c>
      <c r="L212" s="99" t="s">
        <v>172</v>
      </c>
      <c r="M212" s="100">
        <v>3.7000000000000005E-2</v>
      </c>
      <c r="N212" s="100">
        <v>2.7700000000389899E-2</v>
      </c>
      <c r="O212" s="96">
        <v>21327.720205000001</v>
      </c>
      <c r="P212" s="98">
        <v>103.42</v>
      </c>
      <c r="Q212" s="86"/>
      <c r="R212" s="96">
        <v>22.057129182000001</v>
      </c>
      <c r="S212" s="97">
        <v>8.0855877228020365E-5</v>
      </c>
      <c r="T212" s="97">
        <v>2.5883817142223317E-3</v>
      </c>
      <c r="U212" s="97">
        <f>R212/'סכום נכסי הקרן'!$C$42</f>
        <v>8.0506669772456758E-4</v>
      </c>
    </row>
    <row r="213" spans="2:21" s="141" customFormat="1">
      <c r="B213" s="89" t="s">
        <v>826</v>
      </c>
      <c r="C213" s="86" t="s">
        <v>827</v>
      </c>
      <c r="D213" s="99" t="s">
        <v>128</v>
      </c>
      <c r="E213" s="99" t="s">
        <v>347</v>
      </c>
      <c r="F213" s="86" t="s">
        <v>785</v>
      </c>
      <c r="G213" s="99" t="s">
        <v>597</v>
      </c>
      <c r="H213" s="86" t="s">
        <v>611</v>
      </c>
      <c r="I213" s="86" t="s">
        <v>168</v>
      </c>
      <c r="J213" s="86"/>
      <c r="K213" s="96">
        <v>3.5100000016725308</v>
      </c>
      <c r="L213" s="99" t="s">
        <v>172</v>
      </c>
      <c r="M213" s="100">
        <v>3.7499999999999999E-2</v>
      </c>
      <c r="N213" s="100">
        <v>1.8600000012187434E-2</v>
      </c>
      <c r="O213" s="96">
        <v>716.07680000000005</v>
      </c>
      <c r="P213" s="98">
        <v>107.71</v>
      </c>
      <c r="Q213" s="86"/>
      <c r="R213" s="96">
        <v>0.77128632100000005</v>
      </c>
      <c r="S213" s="97">
        <v>1.3587019497684005E-6</v>
      </c>
      <c r="T213" s="97">
        <v>9.050966665849651E-5</v>
      </c>
      <c r="U213" s="97">
        <f>R213/'סכום נכסי הקרן'!$C$42</f>
        <v>2.8151303205601403E-5</v>
      </c>
    </row>
    <row r="214" spans="2:21" s="141" customFormat="1">
      <c r="B214" s="89" t="s">
        <v>828</v>
      </c>
      <c r="C214" s="86" t="s">
        <v>829</v>
      </c>
      <c r="D214" s="99" t="s">
        <v>128</v>
      </c>
      <c r="E214" s="99" t="s">
        <v>347</v>
      </c>
      <c r="F214" s="86" t="s">
        <v>459</v>
      </c>
      <c r="G214" s="99" t="s">
        <v>355</v>
      </c>
      <c r="H214" s="86" t="s">
        <v>611</v>
      </c>
      <c r="I214" s="86" t="s">
        <v>168</v>
      </c>
      <c r="J214" s="86"/>
      <c r="K214" s="96">
        <v>2.6799999999811632</v>
      </c>
      <c r="L214" s="99" t="s">
        <v>172</v>
      </c>
      <c r="M214" s="100">
        <v>3.6000000000000004E-2</v>
      </c>
      <c r="N214" s="100">
        <v>2.3199999999874422E-2</v>
      </c>
      <c r="O214" s="96">
        <f>30573.90105/50000</f>
        <v>0.61147802100000004</v>
      </c>
      <c r="P214" s="98">
        <v>5209200</v>
      </c>
      <c r="Q214" s="86"/>
      <c r="R214" s="96">
        <v>31.853113069999999</v>
      </c>
      <c r="S214" s="97">
        <f>194.974179261527%/50000</f>
        <v>3.8994835852305399E-5</v>
      </c>
      <c r="T214" s="97">
        <v>3.7379304773137523E-3</v>
      </c>
      <c r="U214" s="97">
        <f>R214/'סכום נכסי הקרן'!$C$42</f>
        <v>1.162611885704472E-3</v>
      </c>
    </row>
    <row r="215" spans="2:21" s="141" customFormat="1">
      <c r="B215" s="89" t="s">
        <v>830</v>
      </c>
      <c r="C215" s="86" t="s">
        <v>831</v>
      </c>
      <c r="D215" s="99" t="s">
        <v>128</v>
      </c>
      <c r="E215" s="99" t="s">
        <v>347</v>
      </c>
      <c r="F215" s="86" t="s">
        <v>832</v>
      </c>
      <c r="G215" s="99" t="s">
        <v>777</v>
      </c>
      <c r="H215" s="86" t="s">
        <v>611</v>
      </c>
      <c r="I215" s="86" t="s">
        <v>168</v>
      </c>
      <c r="J215" s="86"/>
      <c r="K215" s="96">
        <v>0.89999999941461062</v>
      </c>
      <c r="L215" s="99" t="s">
        <v>172</v>
      </c>
      <c r="M215" s="100">
        <v>5.5500000000000001E-2</v>
      </c>
      <c r="N215" s="100">
        <v>9.1999999953168848E-3</v>
      </c>
      <c r="O215" s="96">
        <v>326.37839400000001</v>
      </c>
      <c r="P215" s="98">
        <v>104.68</v>
      </c>
      <c r="Q215" s="86"/>
      <c r="R215" s="96">
        <v>0.34165289799999998</v>
      </c>
      <c r="S215" s="97">
        <v>2.7198199500000002E-5</v>
      </c>
      <c r="T215" s="97">
        <v>4.0092620689547152E-5</v>
      </c>
      <c r="U215" s="97">
        <f>R215/'סכום נכסי הקרן'!$C$42</f>
        <v>1.2470043952290459E-5</v>
      </c>
    </row>
    <row r="216" spans="2:21" s="141" customFormat="1">
      <c r="B216" s="89" t="s">
        <v>833</v>
      </c>
      <c r="C216" s="86" t="s">
        <v>834</v>
      </c>
      <c r="D216" s="99" t="s">
        <v>128</v>
      </c>
      <c r="E216" s="99" t="s">
        <v>347</v>
      </c>
      <c r="F216" s="86" t="s">
        <v>835</v>
      </c>
      <c r="G216" s="99" t="s">
        <v>159</v>
      </c>
      <c r="H216" s="86" t="s">
        <v>611</v>
      </c>
      <c r="I216" s="86" t="s">
        <v>351</v>
      </c>
      <c r="J216" s="86"/>
      <c r="K216" s="96">
        <v>2.1499999997901029</v>
      </c>
      <c r="L216" s="99" t="s">
        <v>172</v>
      </c>
      <c r="M216" s="100">
        <v>3.4000000000000002E-2</v>
      </c>
      <c r="N216" s="100">
        <v>2.2799999997481238E-2</v>
      </c>
      <c r="O216" s="96">
        <v>1851.6288159999999</v>
      </c>
      <c r="P216" s="98">
        <v>102.92</v>
      </c>
      <c r="Q216" s="86"/>
      <c r="R216" s="96">
        <v>1.905696316</v>
      </c>
      <c r="S216" s="97">
        <v>2.919241501734414E-6</v>
      </c>
      <c r="T216" s="97">
        <v>2.236315277701973E-4</v>
      </c>
      <c r="U216" s="97">
        <f>R216/'סכום נכסי הקרן'!$C$42</f>
        <v>6.9556315662330513E-5</v>
      </c>
    </row>
    <row r="217" spans="2:21" s="141" customFormat="1">
      <c r="B217" s="89" t="s">
        <v>836</v>
      </c>
      <c r="C217" s="86" t="s">
        <v>837</v>
      </c>
      <c r="D217" s="99" t="s">
        <v>128</v>
      </c>
      <c r="E217" s="99" t="s">
        <v>347</v>
      </c>
      <c r="F217" s="86" t="s">
        <v>610</v>
      </c>
      <c r="G217" s="99" t="s">
        <v>355</v>
      </c>
      <c r="H217" s="86" t="s">
        <v>611</v>
      </c>
      <c r="I217" s="86" t="s">
        <v>168</v>
      </c>
      <c r="J217" s="86"/>
      <c r="K217" s="96">
        <v>0.67000000002384608</v>
      </c>
      <c r="L217" s="99" t="s">
        <v>172</v>
      </c>
      <c r="M217" s="100">
        <v>1.6899999999999998E-2</v>
      </c>
      <c r="N217" s="100">
        <v>9.7999999996531487E-3</v>
      </c>
      <c r="O217" s="96">
        <v>9169.9041249999991</v>
      </c>
      <c r="P217" s="98">
        <v>100.61</v>
      </c>
      <c r="Q217" s="86"/>
      <c r="R217" s="96">
        <v>9.2258402339999996</v>
      </c>
      <c r="S217" s="97">
        <v>1.7817402022694593E-5</v>
      </c>
      <c r="T217" s="97">
        <v>1.0826429841790041E-3</v>
      </c>
      <c r="U217" s="97">
        <f>R217/'סכום נכסי הקרן'!$C$42</f>
        <v>3.3673542325635326E-4</v>
      </c>
    </row>
    <row r="218" spans="2:21" s="141" customFormat="1">
      <c r="B218" s="89" t="s">
        <v>838</v>
      </c>
      <c r="C218" s="86" t="s">
        <v>839</v>
      </c>
      <c r="D218" s="99" t="s">
        <v>128</v>
      </c>
      <c r="E218" s="99" t="s">
        <v>347</v>
      </c>
      <c r="F218" s="86" t="s">
        <v>840</v>
      </c>
      <c r="G218" s="99" t="s">
        <v>405</v>
      </c>
      <c r="H218" s="86" t="s">
        <v>611</v>
      </c>
      <c r="I218" s="86" t="s">
        <v>168</v>
      </c>
      <c r="J218" s="86"/>
      <c r="K218" s="96">
        <v>2.4300000000638402</v>
      </c>
      <c r="L218" s="99" t="s">
        <v>172</v>
      </c>
      <c r="M218" s="100">
        <v>6.7500000000000004E-2</v>
      </c>
      <c r="N218" s="100">
        <v>3.9500000001596015E-2</v>
      </c>
      <c r="O218" s="96">
        <v>10433.953554</v>
      </c>
      <c r="P218" s="98">
        <v>108.09</v>
      </c>
      <c r="Q218" s="86"/>
      <c r="R218" s="96">
        <v>11.278060396000001</v>
      </c>
      <c r="S218" s="97">
        <v>1.3046453563890227E-5</v>
      </c>
      <c r="T218" s="97">
        <v>1.3234689365071097E-3</v>
      </c>
      <c r="U218" s="97">
        <f>R218/'סכום נכסי הקרן'!$C$42</f>
        <v>4.1163973628786943E-4</v>
      </c>
    </row>
    <row r="219" spans="2:21" s="141" customFormat="1">
      <c r="B219" s="89" t="s">
        <v>841</v>
      </c>
      <c r="C219" s="86" t="s">
        <v>842</v>
      </c>
      <c r="D219" s="99" t="s">
        <v>128</v>
      </c>
      <c r="E219" s="99" t="s">
        <v>347</v>
      </c>
      <c r="F219" s="86" t="s">
        <v>569</v>
      </c>
      <c r="G219" s="99" t="s">
        <v>405</v>
      </c>
      <c r="H219" s="86" t="s">
        <v>611</v>
      </c>
      <c r="I219" s="86" t="s">
        <v>351</v>
      </c>
      <c r="J219" s="86"/>
      <c r="K219" s="96">
        <v>2.8299998936217099</v>
      </c>
      <c r="L219" s="99" t="s">
        <v>172</v>
      </c>
      <c r="M219" s="100">
        <v>5.74E-2</v>
      </c>
      <c r="N219" s="100">
        <v>1.7399999658069782E-2</v>
      </c>
      <c r="O219" s="96">
        <v>7.6646490000000007</v>
      </c>
      <c r="P219" s="98">
        <v>111.6</v>
      </c>
      <c r="Q219" s="96">
        <v>1.7968960000000001E-3</v>
      </c>
      <c r="R219" s="96">
        <v>1.0528464E-2</v>
      </c>
      <c r="S219" s="97">
        <v>5.9591941643083321E-8</v>
      </c>
      <c r="T219" s="97">
        <v>1.2355045605249113E-6</v>
      </c>
      <c r="U219" s="97">
        <f>R219/'סכום נכסי הקרן'!$C$42</f>
        <v>3.8428009713562509E-7</v>
      </c>
    </row>
    <row r="220" spans="2:21" s="141" customFormat="1">
      <c r="B220" s="89" t="s">
        <v>843</v>
      </c>
      <c r="C220" s="86" t="s">
        <v>844</v>
      </c>
      <c r="D220" s="99" t="s">
        <v>128</v>
      </c>
      <c r="E220" s="99" t="s">
        <v>347</v>
      </c>
      <c r="F220" s="86" t="s">
        <v>569</v>
      </c>
      <c r="G220" s="99" t="s">
        <v>405</v>
      </c>
      <c r="H220" s="86" t="s">
        <v>611</v>
      </c>
      <c r="I220" s="86" t="s">
        <v>351</v>
      </c>
      <c r="J220" s="86"/>
      <c r="K220" s="96">
        <v>4.5799999996724248</v>
      </c>
      <c r="L220" s="99" t="s">
        <v>172</v>
      </c>
      <c r="M220" s="100">
        <v>5.6500000000000002E-2</v>
      </c>
      <c r="N220" s="100">
        <v>2.5599999994872738E-2</v>
      </c>
      <c r="O220" s="96">
        <v>1208.3796</v>
      </c>
      <c r="P220" s="98">
        <v>116.21</v>
      </c>
      <c r="Q220" s="86"/>
      <c r="R220" s="96">
        <v>1.404257987</v>
      </c>
      <c r="S220" s="97">
        <v>1.3007973492738599E-5</v>
      </c>
      <c r="T220" s="97">
        <v>1.6478824898788957E-4</v>
      </c>
      <c r="U220" s="97">
        <f>R220/'סכום נכסי הקרן'!$C$42</f>
        <v>5.125423762173071E-5</v>
      </c>
    </row>
    <row r="221" spans="2:21" s="141" customFormat="1">
      <c r="B221" s="89" t="s">
        <v>845</v>
      </c>
      <c r="C221" s="86" t="s">
        <v>846</v>
      </c>
      <c r="D221" s="99" t="s">
        <v>128</v>
      </c>
      <c r="E221" s="99" t="s">
        <v>347</v>
      </c>
      <c r="F221" s="86" t="s">
        <v>572</v>
      </c>
      <c r="G221" s="99" t="s">
        <v>405</v>
      </c>
      <c r="H221" s="86" t="s">
        <v>611</v>
      </c>
      <c r="I221" s="86" t="s">
        <v>351</v>
      </c>
      <c r="J221" s="86"/>
      <c r="K221" s="96">
        <v>3.3000000003113157</v>
      </c>
      <c r="L221" s="99" t="s">
        <v>172</v>
      </c>
      <c r="M221" s="100">
        <v>3.7000000000000005E-2</v>
      </c>
      <c r="N221" s="100">
        <v>1.7700000001089605E-2</v>
      </c>
      <c r="O221" s="96">
        <v>5978.8985430000002</v>
      </c>
      <c r="P221" s="98">
        <v>107.45</v>
      </c>
      <c r="Q221" s="86"/>
      <c r="R221" s="96">
        <v>6.4243264900000012</v>
      </c>
      <c r="S221" s="97">
        <v>2.6446172454024714E-5</v>
      </c>
      <c r="T221" s="97">
        <v>7.5388819078414453E-4</v>
      </c>
      <c r="U221" s="97">
        <f>R221/'סכום נכסי הקרן'!$C$42</f>
        <v>2.3448252352937428E-4</v>
      </c>
    </row>
    <row r="222" spans="2:21" s="141" customFormat="1">
      <c r="B222" s="89" t="s">
        <v>847</v>
      </c>
      <c r="C222" s="86" t="s">
        <v>848</v>
      </c>
      <c r="D222" s="99" t="s">
        <v>128</v>
      </c>
      <c r="E222" s="99" t="s">
        <v>347</v>
      </c>
      <c r="F222" s="86" t="s">
        <v>849</v>
      </c>
      <c r="G222" s="99" t="s">
        <v>401</v>
      </c>
      <c r="H222" s="86" t="s">
        <v>611</v>
      </c>
      <c r="I222" s="86" t="s">
        <v>351</v>
      </c>
      <c r="J222" s="86"/>
      <c r="K222" s="96">
        <v>2.870000000026526</v>
      </c>
      <c r="L222" s="99" t="s">
        <v>172</v>
      </c>
      <c r="M222" s="100">
        <v>2.9500000000000002E-2</v>
      </c>
      <c r="N222" s="100">
        <v>1.8599999999885573E-2</v>
      </c>
      <c r="O222" s="96">
        <v>18502.899453000002</v>
      </c>
      <c r="P222" s="98">
        <v>103.91</v>
      </c>
      <c r="Q222" s="86"/>
      <c r="R222" s="96">
        <v>19.226362826999999</v>
      </c>
      <c r="S222" s="97">
        <v>8.6236867666992121E-5</v>
      </c>
      <c r="T222" s="97">
        <v>2.2561941566277026E-3</v>
      </c>
      <c r="U222" s="97">
        <f>R222/'סכום נכסי הקרן'!$C$42</f>
        <v>7.0174610225426338E-4</v>
      </c>
    </row>
    <row r="223" spans="2:21" s="141" customFormat="1">
      <c r="B223" s="89" t="s">
        <v>850</v>
      </c>
      <c r="C223" s="86" t="s">
        <v>851</v>
      </c>
      <c r="D223" s="99" t="s">
        <v>128</v>
      </c>
      <c r="E223" s="99" t="s">
        <v>347</v>
      </c>
      <c r="F223" s="86" t="s">
        <v>508</v>
      </c>
      <c r="G223" s="99" t="s">
        <v>472</v>
      </c>
      <c r="H223" s="86" t="s">
        <v>611</v>
      </c>
      <c r="I223" s="86" t="s">
        <v>168</v>
      </c>
      <c r="J223" s="86"/>
      <c r="K223" s="96">
        <v>8.6699999999370938</v>
      </c>
      <c r="L223" s="99" t="s">
        <v>172</v>
      </c>
      <c r="M223" s="100">
        <v>3.4300000000000004E-2</v>
      </c>
      <c r="N223" s="100">
        <v>3.3099999999783206E-2</v>
      </c>
      <c r="O223" s="96">
        <v>27558.131957000001</v>
      </c>
      <c r="P223" s="98">
        <v>102.1</v>
      </c>
      <c r="Q223" s="86"/>
      <c r="R223" s="96">
        <v>28.136852730999998</v>
      </c>
      <c r="S223" s="97">
        <v>1.0854786496376241E-4</v>
      </c>
      <c r="T223" s="97">
        <v>3.3018310997661488E-3</v>
      </c>
      <c r="U223" s="97">
        <f>R223/'סכום נכסי הקרן'!$C$42</f>
        <v>1.0269715032087737E-3</v>
      </c>
    </row>
    <row r="224" spans="2:21" s="141" customFormat="1">
      <c r="B224" s="89" t="s">
        <v>852</v>
      </c>
      <c r="C224" s="86" t="s">
        <v>853</v>
      </c>
      <c r="D224" s="99" t="s">
        <v>128</v>
      </c>
      <c r="E224" s="99" t="s">
        <v>347</v>
      </c>
      <c r="F224" s="86" t="s">
        <v>640</v>
      </c>
      <c r="G224" s="99" t="s">
        <v>405</v>
      </c>
      <c r="H224" s="86" t="s">
        <v>611</v>
      </c>
      <c r="I224" s="86" t="s">
        <v>168</v>
      </c>
      <c r="J224" s="86"/>
      <c r="K224" s="96">
        <v>3.3699999784134915</v>
      </c>
      <c r="L224" s="99" t="s">
        <v>172</v>
      </c>
      <c r="M224" s="100">
        <v>7.0499999999999993E-2</v>
      </c>
      <c r="N224" s="100">
        <v>2.5999999851127525E-2</v>
      </c>
      <c r="O224" s="96">
        <v>11.444174</v>
      </c>
      <c r="P224" s="98">
        <v>117.39</v>
      </c>
      <c r="Q224" s="86"/>
      <c r="R224" s="96">
        <v>1.3434316999999999E-2</v>
      </c>
      <c r="S224" s="97">
        <v>2.4749425446952875E-8</v>
      </c>
      <c r="T224" s="97">
        <v>1.5765034596724978E-6</v>
      </c>
      <c r="U224" s="97">
        <f>R224/'סכום נכסי הקרן'!$C$42</f>
        <v>4.903412921116299E-7</v>
      </c>
    </row>
    <row r="225" spans="2:21" s="141" customFormat="1">
      <c r="B225" s="89" t="s">
        <v>854</v>
      </c>
      <c r="C225" s="86" t="s">
        <v>855</v>
      </c>
      <c r="D225" s="99" t="s">
        <v>128</v>
      </c>
      <c r="E225" s="99" t="s">
        <v>347</v>
      </c>
      <c r="F225" s="86" t="s">
        <v>643</v>
      </c>
      <c r="G225" s="99" t="s">
        <v>440</v>
      </c>
      <c r="H225" s="86" t="s">
        <v>611</v>
      </c>
      <c r="I225" s="86" t="s">
        <v>351</v>
      </c>
      <c r="J225" s="86"/>
      <c r="K225" s="96">
        <v>3.2099999999860009</v>
      </c>
      <c r="L225" s="99" t="s">
        <v>172</v>
      </c>
      <c r="M225" s="100">
        <v>4.1399999999999999E-2</v>
      </c>
      <c r="N225" s="100">
        <v>3.4900000000139993E-2</v>
      </c>
      <c r="O225" s="96">
        <v>13851.341301</v>
      </c>
      <c r="P225" s="98">
        <v>103.14</v>
      </c>
      <c r="Q225" s="86"/>
      <c r="R225" s="96">
        <v>14.286273419999999</v>
      </c>
      <c r="S225" s="97">
        <v>1.9142026508907273E-5</v>
      </c>
      <c r="T225" s="97">
        <v>1.6764796805417981E-3</v>
      </c>
      <c r="U225" s="97">
        <f>R225/'סכום נכסי הקרן'!$C$42</f>
        <v>5.2143698620650634E-4</v>
      </c>
    </row>
    <row r="226" spans="2:21" s="141" customFormat="1">
      <c r="B226" s="89" t="s">
        <v>856</v>
      </c>
      <c r="C226" s="86" t="s">
        <v>857</v>
      </c>
      <c r="D226" s="99" t="s">
        <v>128</v>
      </c>
      <c r="E226" s="99" t="s">
        <v>347</v>
      </c>
      <c r="F226" s="86" t="s">
        <v>643</v>
      </c>
      <c r="G226" s="99" t="s">
        <v>440</v>
      </c>
      <c r="H226" s="86" t="s">
        <v>611</v>
      </c>
      <c r="I226" s="86" t="s">
        <v>351</v>
      </c>
      <c r="J226" s="86"/>
      <c r="K226" s="96">
        <v>5.8800000000695141</v>
      </c>
      <c r="L226" s="99" t="s">
        <v>172</v>
      </c>
      <c r="M226" s="100">
        <v>2.5000000000000001E-2</v>
      </c>
      <c r="N226" s="100">
        <v>5.0500000000639395E-2</v>
      </c>
      <c r="O226" s="96">
        <v>35082.042194000001</v>
      </c>
      <c r="P226" s="98">
        <v>86.93</v>
      </c>
      <c r="Q226" s="86"/>
      <c r="R226" s="96">
        <v>30.496818501000003</v>
      </c>
      <c r="S226" s="97">
        <v>5.7142739717593178E-5</v>
      </c>
      <c r="T226" s="97">
        <v>3.5787706867294218E-3</v>
      </c>
      <c r="U226" s="97">
        <f>R226/'סכום נכסי הקרן'!$C$42</f>
        <v>1.1131082725734551E-3</v>
      </c>
    </row>
    <row r="227" spans="2:21" s="141" customFormat="1">
      <c r="B227" s="89" t="s">
        <v>858</v>
      </c>
      <c r="C227" s="86" t="s">
        <v>859</v>
      </c>
      <c r="D227" s="99" t="s">
        <v>128</v>
      </c>
      <c r="E227" s="99" t="s">
        <v>347</v>
      </c>
      <c r="F227" s="86" t="s">
        <v>643</v>
      </c>
      <c r="G227" s="99" t="s">
        <v>440</v>
      </c>
      <c r="H227" s="86" t="s">
        <v>611</v>
      </c>
      <c r="I227" s="86" t="s">
        <v>351</v>
      </c>
      <c r="J227" s="86"/>
      <c r="K227" s="96">
        <v>4.479999999889988</v>
      </c>
      <c r="L227" s="99" t="s">
        <v>172</v>
      </c>
      <c r="M227" s="100">
        <v>3.5499999999999997E-2</v>
      </c>
      <c r="N227" s="100">
        <v>4.4899999998533176E-2</v>
      </c>
      <c r="O227" s="96">
        <v>16874.877898999999</v>
      </c>
      <c r="P227" s="98">
        <v>96.96</v>
      </c>
      <c r="Q227" s="86"/>
      <c r="R227" s="96">
        <v>16.361880859999999</v>
      </c>
      <c r="S227" s="97">
        <v>2.3746229281177089E-5</v>
      </c>
      <c r="T227" s="97">
        <v>1.9200501061973768E-3</v>
      </c>
      <c r="U227" s="97">
        <f>R227/'סכום נכסי הקרן'!$C$42</f>
        <v>5.9719491525091651E-4</v>
      </c>
    </row>
    <row r="228" spans="2:21" s="141" customFormat="1">
      <c r="B228" s="89" t="s">
        <v>860</v>
      </c>
      <c r="C228" s="86" t="s">
        <v>861</v>
      </c>
      <c r="D228" s="99" t="s">
        <v>128</v>
      </c>
      <c r="E228" s="99" t="s">
        <v>347</v>
      </c>
      <c r="F228" s="86" t="s">
        <v>862</v>
      </c>
      <c r="G228" s="99" t="s">
        <v>405</v>
      </c>
      <c r="H228" s="86" t="s">
        <v>611</v>
      </c>
      <c r="I228" s="86" t="s">
        <v>351</v>
      </c>
      <c r="J228" s="86"/>
      <c r="K228" s="96">
        <v>4.9299999999976487</v>
      </c>
      <c r="L228" s="99" t="s">
        <v>172</v>
      </c>
      <c r="M228" s="100">
        <v>3.9E-2</v>
      </c>
      <c r="N228" s="100">
        <v>4.779999999970206E-2</v>
      </c>
      <c r="O228" s="96">
        <v>26216.466743999998</v>
      </c>
      <c r="P228" s="98">
        <v>97.3</v>
      </c>
      <c r="Q228" s="86"/>
      <c r="R228" s="96">
        <v>25.508622141999997</v>
      </c>
      <c r="S228" s="97">
        <v>6.2288167321627972E-5</v>
      </c>
      <c r="T228" s="97">
        <v>2.9934109086707929E-3</v>
      </c>
      <c r="U228" s="97">
        <f>R228/'סכום נכסי הקרן'!$C$42</f>
        <v>9.31043293164484E-4</v>
      </c>
    </row>
    <row r="229" spans="2:21" s="141" customFormat="1">
      <c r="B229" s="89" t="s">
        <v>863</v>
      </c>
      <c r="C229" s="86" t="s">
        <v>864</v>
      </c>
      <c r="D229" s="99" t="s">
        <v>128</v>
      </c>
      <c r="E229" s="99" t="s">
        <v>347</v>
      </c>
      <c r="F229" s="86" t="s">
        <v>865</v>
      </c>
      <c r="G229" s="99" t="s">
        <v>440</v>
      </c>
      <c r="H229" s="86" t="s">
        <v>611</v>
      </c>
      <c r="I229" s="86" t="s">
        <v>351</v>
      </c>
      <c r="J229" s="86"/>
      <c r="K229" s="96">
        <v>1.7299999999888884</v>
      </c>
      <c r="L229" s="99" t="s">
        <v>172</v>
      </c>
      <c r="M229" s="100">
        <v>1.47E-2</v>
      </c>
      <c r="N229" s="100">
        <v>1.3799999999918126E-2</v>
      </c>
      <c r="O229" s="96">
        <v>17065.449005999999</v>
      </c>
      <c r="P229" s="98">
        <v>100.2</v>
      </c>
      <c r="Q229" s="86"/>
      <c r="R229" s="96">
        <v>17.099579903000002</v>
      </c>
      <c r="S229" s="97">
        <v>5.2078790882224767E-5</v>
      </c>
      <c r="T229" s="97">
        <v>2.0066183398847756E-3</v>
      </c>
      <c r="U229" s="97">
        <f>R229/'סכום נכסי הקרן'!$C$42</f>
        <v>6.2412031100673602E-4</v>
      </c>
    </row>
    <row r="230" spans="2:21" s="141" customFormat="1">
      <c r="B230" s="89" t="s">
        <v>866</v>
      </c>
      <c r="C230" s="86" t="s">
        <v>867</v>
      </c>
      <c r="D230" s="99" t="s">
        <v>128</v>
      </c>
      <c r="E230" s="99" t="s">
        <v>347</v>
      </c>
      <c r="F230" s="86" t="s">
        <v>865</v>
      </c>
      <c r="G230" s="99" t="s">
        <v>440</v>
      </c>
      <c r="H230" s="86" t="s">
        <v>611</v>
      </c>
      <c r="I230" s="86" t="s">
        <v>351</v>
      </c>
      <c r="J230" s="86"/>
      <c r="K230" s="96">
        <v>3.0999999999866166</v>
      </c>
      <c r="L230" s="99" t="s">
        <v>172</v>
      </c>
      <c r="M230" s="100">
        <v>2.1600000000000001E-2</v>
      </c>
      <c r="N230" s="100">
        <v>2.4399999999544963E-2</v>
      </c>
      <c r="O230" s="96">
        <v>14981.368548</v>
      </c>
      <c r="P230" s="98">
        <v>99.75</v>
      </c>
      <c r="Q230" s="86"/>
      <c r="R230" s="96">
        <v>14.943915122</v>
      </c>
      <c r="S230" s="97">
        <v>1.8867438189596655E-5</v>
      </c>
      <c r="T230" s="97">
        <v>1.7536532665475407E-3</v>
      </c>
      <c r="U230" s="97">
        <f>R230/'סכום נכסי הקרן'!$C$42</f>
        <v>5.4544035622562767E-4</v>
      </c>
    </row>
    <row r="231" spans="2:21" s="141" customFormat="1">
      <c r="B231" s="89" t="s">
        <v>868</v>
      </c>
      <c r="C231" s="86" t="s">
        <v>869</v>
      </c>
      <c r="D231" s="99" t="s">
        <v>128</v>
      </c>
      <c r="E231" s="99" t="s">
        <v>347</v>
      </c>
      <c r="F231" s="86" t="s">
        <v>817</v>
      </c>
      <c r="G231" s="99" t="s">
        <v>159</v>
      </c>
      <c r="H231" s="86" t="s">
        <v>611</v>
      </c>
      <c r="I231" s="86" t="s">
        <v>168</v>
      </c>
      <c r="J231" s="86"/>
      <c r="K231" s="96">
        <v>2.5799999999793228</v>
      </c>
      <c r="L231" s="99" t="s">
        <v>172</v>
      </c>
      <c r="M231" s="100">
        <v>2.4E-2</v>
      </c>
      <c r="N231" s="100">
        <v>1.7899999999896617E-2</v>
      </c>
      <c r="O231" s="96">
        <v>11400.78384</v>
      </c>
      <c r="P231" s="98">
        <v>101.81</v>
      </c>
      <c r="Q231" s="86"/>
      <c r="R231" s="96">
        <v>11.607138028</v>
      </c>
      <c r="S231" s="97">
        <v>3.0868032740240169E-5</v>
      </c>
      <c r="T231" s="97">
        <v>1.362085862499613E-3</v>
      </c>
      <c r="U231" s="97">
        <f>R231/'סכום נכסי הקרן'!$C$42</f>
        <v>4.2365079358835705E-4</v>
      </c>
    </row>
    <row r="232" spans="2:21" s="141" customFormat="1">
      <c r="B232" s="89" t="s">
        <v>870</v>
      </c>
      <c r="C232" s="86" t="s">
        <v>871</v>
      </c>
      <c r="D232" s="99" t="s">
        <v>128</v>
      </c>
      <c r="E232" s="99" t="s">
        <v>347</v>
      </c>
      <c r="F232" s="86" t="s">
        <v>872</v>
      </c>
      <c r="G232" s="99" t="s">
        <v>405</v>
      </c>
      <c r="H232" s="86" t="s">
        <v>611</v>
      </c>
      <c r="I232" s="86" t="s">
        <v>351</v>
      </c>
      <c r="J232" s="86"/>
      <c r="K232" s="96">
        <v>1.3900000000057691</v>
      </c>
      <c r="L232" s="99" t="s">
        <v>172</v>
      </c>
      <c r="M232" s="100">
        <v>5.0999999999999997E-2</v>
      </c>
      <c r="N232" s="100">
        <v>2.5099999999942311E-2</v>
      </c>
      <c r="O232" s="96">
        <v>50194.057244000003</v>
      </c>
      <c r="P232" s="98">
        <v>103.6</v>
      </c>
      <c r="Q232" s="86"/>
      <c r="R232" s="96">
        <v>52.001041630000003</v>
      </c>
      <c r="S232" s="97">
        <v>6.5845542757444583E-5</v>
      </c>
      <c r="T232" s="97">
        <v>6.102269437014818E-3</v>
      </c>
      <c r="U232" s="97">
        <f>R232/'סכום נכסי הקרן'!$C$42</f>
        <v>1.897994363539647E-3</v>
      </c>
    </row>
    <row r="233" spans="2:21" s="141" customFormat="1">
      <c r="B233" s="89" t="s">
        <v>873</v>
      </c>
      <c r="C233" s="86" t="s">
        <v>874</v>
      </c>
      <c r="D233" s="99" t="s">
        <v>128</v>
      </c>
      <c r="E233" s="99" t="s">
        <v>347</v>
      </c>
      <c r="F233" s="86" t="s">
        <v>875</v>
      </c>
      <c r="G233" s="99" t="s">
        <v>405</v>
      </c>
      <c r="H233" s="86" t="s">
        <v>611</v>
      </c>
      <c r="I233" s="86" t="s">
        <v>351</v>
      </c>
      <c r="J233" s="86"/>
      <c r="K233" s="96">
        <v>5.2100000123149064</v>
      </c>
      <c r="L233" s="99" t="s">
        <v>172</v>
      </c>
      <c r="M233" s="100">
        <v>2.6200000000000001E-2</v>
      </c>
      <c r="N233" s="100">
        <v>2.8700000007539739E-2</v>
      </c>
      <c r="O233" s="96">
        <v>80.034560999999997</v>
      </c>
      <c r="P233" s="98">
        <v>99.43</v>
      </c>
      <c r="Q233" s="86"/>
      <c r="R233" s="96">
        <v>7.9578362E-2</v>
      </c>
      <c r="S233" s="97">
        <v>3.1621965009601024E-7</v>
      </c>
      <c r="T233" s="97">
        <v>9.338439982328126E-6</v>
      </c>
      <c r="U233" s="97">
        <f>R233/'סכום נכסי הקרן'!$C$42</f>
        <v>2.9045434053109684E-6</v>
      </c>
    </row>
    <row r="234" spans="2:21" s="141" customFormat="1">
      <c r="B234" s="89" t="s">
        <v>876</v>
      </c>
      <c r="C234" s="86" t="s">
        <v>877</v>
      </c>
      <c r="D234" s="99" t="s">
        <v>128</v>
      </c>
      <c r="E234" s="99" t="s">
        <v>347</v>
      </c>
      <c r="F234" s="86" t="s">
        <v>875</v>
      </c>
      <c r="G234" s="99" t="s">
        <v>405</v>
      </c>
      <c r="H234" s="86" t="s">
        <v>611</v>
      </c>
      <c r="I234" s="86" t="s">
        <v>351</v>
      </c>
      <c r="J234" s="86"/>
      <c r="K234" s="96">
        <v>3.3299999999477148</v>
      </c>
      <c r="L234" s="99" t="s">
        <v>172</v>
      </c>
      <c r="M234" s="100">
        <v>3.3500000000000002E-2</v>
      </c>
      <c r="N234" s="100">
        <v>1.8799999999511093E-2</v>
      </c>
      <c r="O234" s="96">
        <v>13815.673220999999</v>
      </c>
      <c r="P234" s="98">
        <v>104.92</v>
      </c>
      <c r="Q234" s="96">
        <v>0.23141252499999998</v>
      </c>
      <c r="R234" s="96">
        <v>14.726816869</v>
      </c>
      <c r="S234" s="97">
        <v>2.8721595219246417E-5</v>
      </c>
      <c r="T234" s="97">
        <v>1.7281770069845607E-3</v>
      </c>
      <c r="U234" s="97">
        <f>R234/'סכום נכסי הקרן'!$C$42</f>
        <v>5.3751645224962374E-4</v>
      </c>
    </row>
    <row r="235" spans="2:21" s="141" customFormat="1">
      <c r="B235" s="89" t="s">
        <v>878</v>
      </c>
      <c r="C235" s="86" t="s">
        <v>879</v>
      </c>
      <c r="D235" s="99" t="s">
        <v>128</v>
      </c>
      <c r="E235" s="99" t="s">
        <v>347</v>
      </c>
      <c r="F235" s="86" t="s">
        <v>610</v>
      </c>
      <c r="G235" s="99" t="s">
        <v>355</v>
      </c>
      <c r="H235" s="86" t="s">
        <v>655</v>
      </c>
      <c r="I235" s="86" t="s">
        <v>168</v>
      </c>
      <c r="J235" s="86"/>
      <c r="K235" s="96">
        <v>1.4199999998364414</v>
      </c>
      <c r="L235" s="99" t="s">
        <v>172</v>
      </c>
      <c r="M235" s="100">
        <v>2.81E-2</v>
      </c>
      <c r="N235" s="100">
        <v>1.2099999995093244E-2</v>
      </c>
      <c r="O235" s="96">
        <v>1193.911247</v>
      </c>
      <c r="P235" s="98">
        <v>102.42</v>
      </c>
      <c r="Q235" s="86"/>
      <c r="R235" s="96">
        <v>1.22280386</v>
      </c>
      <c r="S235" s="97">
        <v>1.2368548472981932E-5</v>
      </c>
      <c r="T235" s="97">
        <v>1.4349479142042611E-4</v>
      </c>
      <c r="U235" s="97">
        <f>R235/'סכום נכסי הקרן'!$C$42</f>
        <v>4.4631314320742069E-5</v>
      </c>
    </row>
    <row r="236" spans="2:21" s="141" customFormat="1">
      <c r="B236" s="89" t="s">
        <v>880</v>
      </c>
      <c r="C236" s="86" t="s">
        <v>881</v>
      </c>
      <c r="D236" s="99" t="s">
        <v>128</v>
      </c>
      <c r="E236" s="99" t="s">
        <v>347</v>
      </c>
      <c r="F236" s="86" t="s">
        <v>658</v>
      </c>
      <c r="G236" s="99" t="s">
        <v>405</v>
      </c>
      <c r="H236" s="86" t="s">
        <v>655</v>
      </c>
      <c r="I236" s="86" t="s">
        <v>168</v>
      </c>
      <c r="J236" s="86"/>
      <c r="K236" s="96">
        <v>2.100000041296052</v>
      </c>
      <c r="L236" s="99" t="s">
        <v>172</v>
      </c>
      <c r="M236" s="100">
        <v>4.6500000000000007E-2</v>
      </c>
      <c r="N236" s="100">
        <v>2.3499999380559224E-2</v>
      </c>
      <c r="O236" s="96">
        <v>4.566789</v>
      </c>
      <c r="P236" s="98">
        <v>106.05</v>
      </c>
      <c r="Q236" s="86"/>
      <c r="R236" s="96">
        <v>4.8430779999999998E-3</v>
      </c>
      <c r="S236" s="97">
        <v>2.8366758221135614E-8</v>
      </c>
      <c r="T236" s="97">
        <v>5.6833028597313591E-7</v>
      </c>
      <c r="U236" s="97">
        <f>R236/'סכום נכסי הקרן'!$C$42</f>
        <v>1.7676828113534975E-7</v>
      </c>
    </row>
    <row r="237" spans="2:21" s="141" customFormat="1">
      <c r="B237" s="89" t="s">
        <v>882</v>
      </c>
      <c r="C237" s="86" t="s">
        <v>883</v>
      </c>
      <c r="D237" s="99" t="s">
        <v>128</v>
      </c>
      <c r="E237" s="99" t="s">
        <v>347</v>
      </c>
      <c r="F237" s="86" t="s">
        <v>884</v>
      </c>
      <c r="G237" s="99" t="s">
        <v>472</v>
      </c>
      <c r="H237" s="86" t="s">
        <v>655</v>
      </c>
      <c r="I237" s="86" t="s">
        <v>168</v>
      </c>
      <c r="J237" s="86"/>
      <c r="K237" s="96">
        <v>5.9699999997846778</v>
      </c>
      <c r="L237" s="99" t="s">
        <v>172</v>
      </c>
      <c r="M237" s="100">
        <v>3.27E-2</v>
      </c>
      <c r="N237" s="100">
        <v>2.6999999999171839E-2</v>
      </c>
      <c r="O237" s="96">
        <v>11541.754953000001</v>
      </c>
      <c r="P237" s="98">
        <v>104.62</v>
      </c>
      <c r="Q237" s="86"/>
      <c r="R237" s="96">
        <v>12.074984380000002</v>
      </c>
      <c r="S237" s="97">
        <v>5.1756748668161439E-5</v>
      </c>
      <c r="T237" s="97">
        <v>1.416987156887944E-3</v>
      </c>
      <c r="U237" s="97">
        <f>R237/'סכום נכסי הקרן'!$C$42</f>
        <v>4.4072679266961984E-4</v>
      </c>
    </row>
    <row r="238" spans="2:21" s="141" customFormat="1">
      <c r="B238" s="89" t="s">
        <v>885</v>
      </c>
      <c r="C238" s="86" t="s">
        <v>886</v>
      </c>
      <c r="D238" s="99" t="s">
        <v>128</v>
      </c>
      <c r="E238" s="99" t="s">
        <v>347</v>
      </c>
      <c r="F238" s="86" t="s">
        <v>887</v>
      </c>
      <c r="G238" s="99" t="s">
        <v>888</v>
      </c>
      <c r="H238" s="86" t="s">
        <v>685</v>
      </c>
      <c r="I238" s="86" t="s">
        <v>168</v>
      </c>
      <c r="J238" s="86"/>
      <c r="K238" s="96">
        <v>5.6499999998995767</v>
      </c>
      <c r="L238" s="99" t="s">
        <v>172</v>
      </c>
      <c r="M238" s="100">
        <v>4.4500000000000005E-2</v>
      </c>
      <c r="N238" s="100">
        <v>3.2599999999311381E-2</v>
      </c>
      <c r="O238" s="96">
        <v>25802.118364999998</v>
      </c>
      <c r="P238" s="98">
        <v>108.06</v>
      </c>
      <c r="Q238" s="86"/>
      <c r="R238" s="96">
        <v>27.881769391999999</v>
      </c>
      <c r="S238" s="97">
        <v>8.6700666549059132E-5</v>
      </c>
      <c r="T238" s="97">
        <v>3.2718973289285014E-3</v>
      </c>
      <c r="U238" s="97">
        <f>R238/'סכום נכסי הקרן'!$C$42</f>
        <v>1.0176611754830389E-3</v>
      </c>
    </row>
    <row r="239" spans="2:21" s="141" customFormat="1">
      <c r="B239" s="89" t="s">
        <v>889</v>
      </c>
      <c r="C239" s="86" t="s">
        <v>890</v>
      </c>
      <c r="D239" s="99" t="s">
        <v>128</v>
      </c>
      <c r="E239" s="99" t="s">
        <v>347</v>
      </c>
      <c r="F239" s="86" t="s">
        <v>891</v>
      </c>
      <c r="G239" s="99" t="s">
        <v>405</v>
      </c>
      <c r="H239" s="86" t="s">
        <v>685</v>
      </c>
      <c r="I239" s="86" t="s">
        <v>168</v>
      </c>
      <c r="J239" s="86"/>
      <c r="K239" s="96">
        <v>4.1499999999255044</v>
      </c>
      <c r="L239" s="99" t="s">
        <v>172</v>
      </c>
      <c r="M239" s="100">
        <v>4.2000000000000003E-2</v>
      </c>
      <c r="N239" s="100">
        <v>8.5299999998680362E-2</v>
      </c>
      <c r="O239" s="96">
        <v>22172.038246</v>
      </c>
      <c r="P239" s="98">
        <v>84.76</v>
      </c>
      <c r="Q239" s="86"/>
      <c r="R239" s="96">
        <v>18.793019616000002</v>
      </c>
      <c r="S239" s="97">
        <v>3.6798796134406991E-5</v>
      </c>
      <c r="T239" s="97">
        <v>2.2053417708036158E-3</v>
      </c>
      <c r="U239" s="97">
        <f>R239/'סכום נכסי הקרן'!$C$42</f>
        <v>6.8592943885339671E-4</v>
      </c>
    </row>
    <row r="240" spans="2:21" s="141" customFormat="1">
      <c r="B240" s="89" t="s">
        <v>892</v>
      </c>
      <c r="C240" s="86" t="s">
        <v>893</v>
      </c>
      <c r="D240" s="99" t="s">
        <v>128</v>
      </c>
      <c r="E240" s="99" t="s">
        <v>347</v>
      </c>
      <c r="F240" s="86" t="s">
        <v>891</v>
      </c>
      <c r="G240" s="99" t="s">
        <v>405</v>
      </c>
      <c r="H240" s="86" t="s">
        <v>685</v>
      </c>
      <c r="I240" s="86" t="s">
        <v>168</v>
      </c>
      <c r="J240" s="86"/>
      <c r="K240" s="96">
        <v>4.7499999999481446</v>
      </c>
      <c r="L240" s="99" t="s">
        <v>172</v>
      </c>
      <c r="M240" s="100">
        <v>3.2500000000000001E-2</v>
      </c>
      <c r="N240" s="100">
        <v>5.1399999999389587E-2</v>
      </c>
      <c r="O240" s="96">
        <v>36559.258953999997</v>
      </c>
      <c r="P240" s="98">
        <v>92.31</v>
      </c>
      <c r="Q240" s="86"/>
      <c r="R240" s="96">
        <v>33.747850729</v>
      </c>
      <c r="S240" s="97">
        <v>4.8730149930888684E-5</v>
      </c>
      <c r="T240" s="97">
        <v>3.9602760178116632E-3</v>
      </c>
      <c r="U240" s="97">
        <f>R240/'סכום נכסי הקרן'!$C$42</f>
        <v>1.2317682195863229E-3</v>
      </c>
    </row>
    <row r="241" spans="2:21" s="141" customFormat="1">
      <c r="B241" s="89" t="s">
        <v>894</v>
      </c>
      <c r="C241" s="86" t="s">
        <v>895</v>
      </c>
      <c r="D241" s="99" t="s">
        <v>128</v>
      </c>
      <c r="E241" s="99" t="s">
        <v>347</v>
      </c>
      <c r="F241" s="86" t="s">
        <v>690</v>
      </c>
      <c r="G241" s="99" t="s">
        <v>401</v>
      </c>
      <c r="H241" s="86" t="s">
        <v>685</v>
      </c>
      <c r="I241" s="86" t="s">
        <v>168</v>
      </c>
      <c r="J241" s="86"/>
      <c r="K241" s="96">
        <v>1.3400000000708201</v>
      </c>
      <c r="L241" s="99" t="s">
        <v>172</v>
      </c>
      <c r="M241" s="100">
        <v>3.3000000000000002E-2</v>
      </c>
      <c r="N241" s="100">
        <v>2.6300000000531152E-2</v>
      </c>
      <c r="O241" s="96">
        <v>7802.7977369999999</v>
      </c>
      <c r="P241" s="98">
        <v>101.34</v>
      </c>
      <c r="Q241" s="86"/>
      <c r="R241" s="96">
        <v>7.9073549659999998</v>
      </c>
      <c r="S241" s="97">
        <v>1.8677560265651053E-5</v>
      </c>
      <c r="T241" s="97">
        <v>9.2792007667807052E-4</v>
      </c>
      <c r="U241" s="97">
        <f>R241/'סכום נכסי הקרן'!$C$42</f>
        <v>2.8861181787014209E-4</v>
      </c>
    </row>
    <row r="242" spans="2:21" s="141" customFormat="1">
      <c r="B242" s="89" t="s">
        <v>896</v>
      </c>
      <c r="C242" s="86" t="s">
        <v>897</v>
      </c>
      <c r="D242" s="99" t="s">
        <v>128</v>
      </c>
      <c r="E242" s="99" t="s">
        <v>347</v>
      </c>
      <c r="F242" s="86" t="s">
        <v>696</v>
      </c>
      <c r="G242" s="99" t="s">
        <v>523</v>
      </c>
      <c r="H242" s="86" t="s">
        <v>685</v>
      </c>
      <c r="I242" s="86" t="s">
        <v>351</v>
      </c>
      <c r="J242" s="86"/>
      <c r="K242" s="96">
        <v>1.6800000000124578</v>
      </c>
      <c r="L242" s="99" t="s">
        <v>172</v>
      </c>
      <c r="M242" s="100">
        <v>0.06</v>
      </c>
      <c r="N242" s="100">
        <v>1.630000000010233E-2</v>
      </c>
      <c r="O242" s="96">
        <v>20620.381524</v>
      </c>
      <c r="P242" s="98">
        <v>109</v>
      </c>
      <c r="Q242" s="86"/>
      <c r="R242" s="96">
        <v>22.476215179</v>
      </c>
      <c r="S242" s="97">
        <v>5.0253954523108545E-5</v>
      </c>
      <c r="T242" s="97">
        <v>2.6375610304593088E-3</v>
      </c>
      <c r="U242" s="97">
        <f>R242/'סכום נכסי הקרן'!$C$42</f>
        <v>8.2036298478366189E-4</v>
      </c>
    </row>
    <row r="243" spans="2:21" s="141" customFormat="1">
      <c r="B243" s="89" t="s">
        <v>898</v>
      </c>
      <c r="C243" s="86" t="s">
        <v>899</v>
      </c>
      <c r="D243" s="99" t="s">
        <v>128</v>
      </c>
      <c r="E243" s="99" t="s">
        <v>347</v>
      </c>
      <c r="F243" s="86" t="s">
        <v>696</v>
      </c>
      <c r="G243" s="99" t="s">
        <v>523</v>
      </c>
      <c r="H243" s="86" t="s">
        <v>685</v>
      </c>
      <c r="I243" s="86" t="s">
        <v>351</v>
      </c>
      <c r="J243" s="86"/>
      <c r="K243" s="96">
        <v>3.2399999972236704</v>
      </c>
      <c r="L243" s="99" t="s">
        <v>172</v>
      </c>
      <c r="M243" s="100">
        <v>5.9000000000000004E-2</v>
      </c>
      <c r="N243" s="100">
        <v>2.4399999993593085E-2</v>
      </c>
      <c r="O243" s="96">
        <v>331.119283</v>
      </c>
      <c r="P243" s="98">
        <v>113.13</v>
      </c>
      <c r="Q243" s="86"/>
      <c r="R243" s="96">
        <v>0.37459524599999999</v>
      </c>
      <c r="S243" s="97">
        <v>3.72316473060632E-7</v>
      </c>
      <c r="T243" s="97">
        <v>4.3958371779962496E-5</v>
      </c>
      <c r="U243" s="97">
        <f>R243/'סכום נכסי הקרן'!$C$42</f>
        <v>1.3672411998504566E-5</v>
      </c>
    </row>
    <row r="244" spans="2:21" s="141" customFormat="1">
      <c r="B244" s="89" t="s">
        <v>900</v>
      </c>
      <c r="C244" s="86" t="s">
        <v>901</v>
      </c>
      <c r="D244" s="99" t="s">
        <v>128</v>
      </c>
      <c r="E244" s="99" t="s">
        <v>347</v>
      </c>
      <c r="F244" s="86" t="s">
        <v>699</v>
      </c>
      <c r="G244" s="99" t="s">
        <v>405</v>
      </c>
      <c r="H244" s="86" t="s">
        <v>685</v>
      </c>
      <c r="I244" s="86" t="s">
        <v>351</v>
      </c>
      <c r="J244" s="86"/>
      <c r="K244" s="96">
        <v>3.6699995745224014</v>
      </c>
      <c r="L244" s="99" t="s">
        <v>172</v>
      </c>
      <c r="M244" s="100">
        <v>6.9000000000000006E-2</v>
      </c>
      <c r="N244" s="100">
        <v>0.10419988937582436</v>
      </c>
      <c r="O244" s="96">
        <v>0.10298499999999999</v>
      </c>
      <c r="P244" s="98">
        <v>91.29</v>
      </c>
      <c r="Q244" s="86"/>
      <c r="R244" s="96">
        <v>9.4011999999999994E-5</v>
      </c>
      <c r="S244" s="97">
        <v>1.5566969636964693E-10</v>
      </c>
      <c r="T244" s="97">
        <v>1.1032212746709108E-8</v>
      </c>
      <c r="U244" s="97">
        <f>R244/'סכום נכסי הקרן'!$C$42</f>
        <v>3.4313590749718462E-9</v>
      </c>
    </row>
    <row r="245" spans="2:21" s="141" customFormat="1">
      <c r="B245" s="89" t="s">
        <v>902</v>
      </c>
      <c r="C245" s="86" t="s">
        <v>903</v>
      </c>
      <c r="D245" s="99" t="s">
        <v>128</v>
      </c>
      <c r="E245" s="99" t="s">
        <v>347</v>
      </c>
      <c r="F245" s="86" t="s">
        <v>904</v>
      </c>
      <c r="G245" s="99" t="s">
        <v>405</v>
      </c>
      <c r="H245" s="86" t="s">
        <v>685</v>
      </c>
      <c r="I245" s="86" t="s">
        <v>168</v>
      </c>
      <c r="J245" s="86"/>
      <c r="K245" s="96">
        <v>3.5700000000636396</v>
      </c>
      <c r="L245" s="99" t="s">
        <v>172</v>
      </c>
      <c r="M245" s="100">
        <v>4.5999999999999999E-2</v>
      </c>
      <c r="N245" s="100">
        <v>8.0800000000848526E-2</v>
      </c>
      <c r="O245" s="96">
        <v>13234.279872999999</v>
      </c>
      <c r="P245" s="98">
        <v>89.05</v>
      </c>
      <c r="Q245" s="86"/>
      <c r="R245" s="96">
        <v>11.785126225000001</v>
      </c>
      <c r="S245" s="97">
        <v>5.2309406612648218E-5</v>
      </c>
      <c r="T245" s="97">
        <v>1.3829725967006426E-3</v>
      </c>
      <c r="U245" s="97">
        <f>R245/'סכום נכסי הקרן'!$C$42</f>
        <v>4.30147213354066E-4</v>
      </c>
    </row>
    <row r="246" spans="2:21" s="141" customFormat="1">
      <c r="B246" s="89" t="s">
        <v>905</v>
      </c>
      <c r="C246" s="86" t="s">
        <v>906</v>
      </c>
      <c r="D246" s="99" t="s">
        <v>128</v>
      </c>
      <c r="E246" s="99" t="s">
        <v>347</v>
      </c>
      <c r="F246" s="86" t="s">
        <v>907</v>
      </c>
      <c r="G246" s="99" t="s">
        <v>401</v>
      </c>
      <c r="H246" s="86" t="s">
        <v>709</v>
      </c>
      <c r="I246" s="86" t="s">
        <v>351</v>
      </c>
      <c r="J246" s="86"/>
      <c r="K246" s="96">
        <v>0.97999999983331576</v>
      </c>
      <c r="L246" s="99" t="s">
        <v>172</v>
      </c>
      <c r="M246" s="100">
        <v>4.7E-2</v>
      </c>
      <c r="N246" s="100">
        <v>1.5199999998888771E-2</v>
      </c>
      <c r="O246" s="96">
        <v>3437.7056979999998</v>
      </c>
      <c r="P246" s="98">
        <v>104.71</v>
      </c>
      <c r="Q246" s="86"/>
      <c r="R246" s="96">
        <v>3.5996215200000004</v>
      </c>
      <c r="S246" s="97">
        <v>5.20183532163955E-5</v>
      </c>
      <c r="T246" s="97">
        <v>4.2241193056495363E-4</v>
      </c>
      <c r="U246" s="97">
        <f>R246/'סכום נכסי הקרן'!$C$42</f>
        <v>1.3138316352291146E-4</v>
      </c>
    </row>
    <row r="247" spans="2:21" s="141" customFormat="1"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96"/>
      <c r="P247" s="98"/>
      <c r="Q247" s="86"/>
      <c r="R247" s="86"/>
      <c r="S247" s="86"/>
      <c r="T247" s="97"/>
      <c r="U247" s="86"/>
    </row>
    <row r="248" spans="2:21" s="141" customFormat="1">
      <c r="B248" s="104" t="s">
        <v>49</v>
      </c>
      <c r="C248" s="84"/>
      <c r="D248" s="84"/>
      <c r="E248" s="84"/>
      <c r="F248" s="84"/>
      <c r="G248" s="84"/>
      <c r="H248" s="84"/>
      <c r="I248" s="84"/>
      <c r="J248" s="84"/>
      <c r="K248" s="93">
        <v>4.5151073325458437</v>
      </c>
      <c r="L248" s="84"/>
      <c r="M248" s="84"/>
      <c r="N248" s="106">
        <v>5.0214697996142449E-2</v>
      </c>
      <c r="O248" s="93"/>
      <c r="P248" s="95"/>
      <c r="Q248" s="84"/>
      <c r="R248" s="93">
        <v>306.007196669</v>
      </c>
      <c r="S248" s="84"/>
      <c r="T248" s="94">
        <v>3.5909633830537198E-2</v>
      </c>
      <c r="U248" s="94">
        <f>R248/'סכום נכסי הקרן'!$C$42</f>
        <v>1.1169005779016165E-2</v>
      </c>
    </row>
    <row r="249" spans="2:21" s="141" customFormat="1">
      <c r="B249" s="89" t="s">
        <v>908</v>
      </c>
      <c r="C249" s="86" t="s">
        <v>909</v>
      </c>
      <c r="D249" s="99" t="s">
        <v>128</v>
      </c>
      <c r="E249" s="99" t="s">
        <v>347</v>
      </c>
      <c r="F249" s="86" t="s">
        <v>910</v>
      </c>
      <c r="G249" s="99" t="s">
        <v>888</v>
      </c>
      <c r="H249" s="86" t="s">
        <v>423</v>
      </c>
      <c r="I249" s="86" t="s">
        <v>351</v>
      </c>
      <c r="J249" s="86"/>
      <c r="K249" s="96">
        <v>3.29000000000788</v>
      </c>
      <c r="L249" s="99" t="s">
        <v>172</v>
      </c>
      <c r="M249" s="100">
        <v>3.49E-2</v>
      </c>
      <c r="N249" s="100">
        <v>3.8900000000129095E-2</v>
      </c>
      <c r="O249" s="96">
        <v>117957.953376</v>
      </c>
      <c r="P249" s="98">
        <v>101.13</v>
      </c>
      <c r="Q249" s="86"/>
      <c r="R249" s="96">
        <v>119.290881314</v>
      </c>
      <c r="S249" s="97">
        <v>5.545952225495176E-5</v>
      </c>
      <c r="T249" s="97">
        <v>1.3998663802477069E-2</v>
      </c>
      <c r="U249" s="97">
        <f>R249/'סכום נכסי הקרן'!$C$42</f>
        <v>4.3540170207865313E-3</v>
      </c>
    </row>
    <row r="250" spans="2:21" s="141" customFormat="1">
      <c r="B250" s="89" t="s">
        <v>911</v>
      </c>
      <c r="C250" s="86" t="s">
        <v>912</v>
      </c>
      <c r="D250" s="99" t="s">
        <v>128</v>
      </c>
      <c r="E250" s="99" t="s">
        <v>347</v>
      </c>
      <c r="F250" s="86" t="s">
        <v>913</v>
      </c>
      <c r="G250" s="99" t="s">
        <v>888</v>
      </c>
      <c r="H250" s="86" t="s">
        <v>611</v>
      </c>
      <c r="I250" s="86" t="s">
        <v>168</v>
      </c>
      <c r="J250" s="86"/>
      <c r="K250" s="96">
        <v>5.3800000000271835</v>
      </c>
      <c r="L250" s="99" t="s">
        <v>172</v>
      </c>
      <c r="M250" s="100">
        <v>4.6900000000000004E-2</v>
      </c>
      <c r="N250" s="100">
        <v>5.7500000000291263E-2</v>
      </c>
      <c r="O250" s="96">
        <v>52369.299698999996</v>
      </c>
      <c r="P250" s="98">
        <v>98.34</v>
      </c>
      <c r="Q250" s="86"/>
      <c r="R250" s="96">
        <v>51.499968970000005</v>
      </c>
      <c r="S250" s="97">
        <v>2.4306354412266757E-5</v>
      </c>
      <c r="T250" s="97">
        <v>6.0434690691183847E-3</v>
      </c>
      <c r="U250" s="97">
        <f>R250/'סכום נכסי הקרן'!$C$42</f>
        <v>1.8797056321105605E-3</v>
      </c>
    </row>
    <row r="251" spans="2:21" s="141" customFormat="1">
      <c r="B251" s="89" t="s">
        <v>914</v>
      </c>
      <c r="C251" s="86" t="s">
        <v>915</v>
      </c>
      <c r="D251" s="99" t="s">
        <v>128</v>
      </c>
      <c r="E251" s="99" t="s">
        <v>347</v>
      </c>
      <c r="F251" s="86" t="s">
        <v>913</v>
      </c>
      <c r="G251" s="99" t="s">
        <v>888</v>
      </c>
      <c r="H251" s="86" t="s">
        <v>611</v>
      </c>
      <c r="I251" s="86" t="s">
        <v>168</v>
      </c>
      <c r="J251" s="86"/>
      <c r="K251" s="96">
        <v>5.5399999999912923</v>
      </c>
      <c r="L251" s="99" t="s">
        <v>172</v>
      </c>
      <c r="M251" s="100">
        <v>4.6900000000000004E-2</v>
      </c>
      <c r="N251" s="100">
        <v>5.8499999999946609E-2</v>
      </c>
      <c r="O251" s="96">
        <v>122356.22807</v>
      </c>
      <c r="P251" s="98">
        <v>99.48</v>
      </c>
      <c r="Q251" s="86"/>
      <c r="R251" s="96">
        <v>121.71997628899999</v>
      </c>
      <c r="S251" s="97">
        <v>6.8558743753831909E-5</v>
      </c>
      <c r="T251" s="97">
        <v>1.4283715631458071E-2</v>
      </c>
      <c r="U251" s="97">
        <f>R251/'סכום נכסי הקרן'!$C$42</f>
        <v>4.4426769480983078E-3</v>
      </c>
    </row>
    <row r="252" spans="2:21" s="141" customFormat="1">
      <c r="B252" s="89" t="s">
        <v>916</v>
      </c>
      <c r="C252" s="86" t="s">
        <v>917</v>
      </c>
      <c r="D252" s="99" t="s">
        <v>128</v>
      </c>
      <c r="E252" s="99" t="s">
        <v>347</v>
      </c>
      <c r="F252" s="86" t="s">
        <v>696</v>
      </c>
      <c r="G252" s="99" t="s">
        <v>523</v>
      </c>
      <c r="H252" s="86" t="s">
        <v>685</v>
      </c>
      <c r="I252" s="86" t="s">
        <v>351</v>
      </c>
      <c r="J252" s="86"/>
      <c r="K252" s="96">
        <v>2.7999999999407246</v>
      </c>
      <c r="L252" s="99" t="s">
        <v>172</v>
      </c>
      <c r="M252" s="100">
        <v>6.7000000000000004E-2</v>
      </c>
      <c r="N252" s="100">
        <v>4.7699999998577394E-2</v>
      </c>
      <c r="O252" s="96">
        <v>13414.541041</v>
      </c>
      <c r="P252" s="98">
        <v>100.61</v>
      </c>
      <c r="Q252" s="86"/>
      <c r="R252" s="96">
        <v>13.496370096</v>
      </c>
      <c r="S252" s="97">
        <v>1.1138897664778706E-5</v>
      </c>
      <c r="T252" s="97">
        <v>1.5837853274836705E-3</v>
      </c>
      <c r="U252" s="97">
        <f>R252/'סכום נכסי הקרן'!$C$42</f>
        <v>4.9260617802076602E-4</v>
      </c>
    </row>
    <row r="253" spans="2:21" s="141" customFormat="1">
      <c r="B253" s="144"/>
    </row>
    <row r="254" spans="2:21" s="141" customFormat="1">
      <c r="B254" s="144"/>
    </row>
    <row r="255" spans="2:21" s="141" customFormat="1">
      <c r="B255" s="144"/>
    </row>
    <row r="256" spans="2:21" s="141" customFormat="1">
      <c r="B256" s="145" t="s">
        <v>256</v>
      </c>
      <c r="C256" s="140"/>
      <c r="D256" s="140"/>
      <c r="E256" s="140"/>
      <c r="F256" s="140"/>
      <c r="G256" s="140"/>
      <c r="H256" s="140"/>
      <c r="I256" s="140"/>
      <c r="J256" s="140"/>
      <c r="K256" s="140"/>
    </row>
    <row r="257" spans="2:11" s="141" customFormat="1">
      <c r="B257" s="145" t="s">
        <v>119</v>
      </c>
      <c r="C257" s="140"/>
      <c r="D257" s="140"/>
      <c r="E257" s="140"/>
      <c r="F257" s="140"/>
      <c r="G257" s="140"/>
      <c r="H257" s="140"/>
      <c r="I257" s="140"/>
      <c r="J257" s="140"/>
      <c r="K257" s="140"/>
    </row>
    <row r="258" spans="2:11" s="141" customFormat="1">
      <c r="B258" s="145" t="s">
        <v>239</v>
      </c>
      <c r="C258" s="140"/>
      <c r="D258" s="140"/>
      <c r="E258" s="140"/>
      <c r="F258" s="140"/>
      <c r="G258" s="140"/>
      <c r="H258" s="140"/>
      <c r="I258" s="140"/>
      <c r="J258" s="140"/>
      <c r="K258" s="140"/>
    </row>
    <row r="259" spans="2:11" s="141" customFormat="1">
      <c r="B259" s="145" t="s">
        <v>247</v>
      </c>
      <c r="C259" s="140"/>
      <c r="D259" s="140"/>
      <c r="E259" s="140"/>
      <c r="F259" s="140"/>
      <c r="G259" s="140"/>
      <c r="H259" s="140"/>
      <c r="I259" s="140"/>
      <c r="J259" s="140"/>
      <c r="K259" s="140"/>
    </row>
    <row r="260" spans="2:11" s="141" customFormat="1">
      <c r="B260" s="164" t="s">
        <v>252</v>
      </c>
      <c r="C260" s="164"/>
      <c r="D260" s="164"/>
      <c r="E260" s="164"/>
      <c r="F260" s="164"/>
      <c r="G260" s="164"/>
      <c r="H260" s="164"/>
      <c r="I260" s="164"/>
      <c r="J260" s="164"/>
      <c r="K260" s="164"/>
    </row>
    <row r="261" spans="2:11" s="141" customFormat="1">
      <c r="B261" s="144"/>
    </row>
    <row r="262" spans="2:11" s="141" customFormat="1">
      <c r="B262" s="144"/>
    </row>
    <row r="263" spans="2:11" s="141" customFormat="1">
      <c r="B263" s="144"/>
    </row>
    <row r="264" spans="2:11" s="141" customFormat="1">
      <c r="B264" s="144"/>
    </row>
    <row r="265" spans="2:11" s="141" customFormat="1">
      <c r="B265" s="144"/>
    </row>
    <row r="266" spans="2:11" s="141" customFormat="1">
      <c r="B266" s="144"/>
    </row>
    <row r="267" spans="2:11" s="141" customFormat="1">
      <c r="B267" s="144"/>
    </row>
    <row r="268" spans="2:11" s="141" customFormat="1">
      <c r="B268" s="144"/>
    </row>
    <row r="269" spans="2:11" s="141" customFormat="1">
      <c r="B269" s="144"/>
    </row>
    <row r="270" spans="2:11" s="141" customFormat="1">
      <c r="B270" s="144"/>
    </row>
    <row r="271" spans="2:11" s="141" customFormat="1">
      <c r="B271" s="144"/>
    </row>
    <row r="272" spans="2:11" s="141" customFormat="1">
      <c r="B272" s="144"/>
    </row>
    <row r="273" spans="2:6" s="141" customFormat="1">
      <c r="B273" s="144"/>
    </row>
    <row r="274" spans="2:6" s="141" customFormat="1">
      <c r="B274" s="144"/>
    </row>
    <row r="275" spans="2:6" s="141" customFormat="1">
      <c r="B275" s="144"/>
    </row>
    <row r="276" spans="2:6" s="141" customFormat="1">
      <c r="B276" s="144"/>
    </row>
    <row r="277" spans="2:6" s="141" customFormat="1">
      <c r="B277" s="144"/>
    </row>
    <row r="278" spans="2:6" s="141" customFormat="1">
      <c r="B278" s="144"/>
    </row>
    <row r="279" spans="2:6">
      <c r="C279" s="1"/>
      <c r="D279" s="1"/>
      <c r="E279" s="1"/>
      <c r="F279" s="1"/>
    </row>
    <row r="280" spans="2:6">
      <c r="C280" s="1"/>
      <c r="D280" s="1"/>
      <c r="E280" s="1"/>
      <c r="F280" s="1"/>
    </row>
    <row r="281" spans="2:6">
      <c r="C281" s="1"/>
      <c r="D281" s="1"/>
      <c r="E281" s="1"/>
      <c r="F281" s="1"/>
    </row>
    <row r="282" spans="2:6">
      <c r="C282" s="1"/>
      <c r="D282" s="1"/>
      <c r="E282" s="1"/>
      <c r="F282" s="1"/>
    </row>
    <row r="283" spans="2:6">
      <c r="C283" s="1"/>
      <c r="D283" s="1"/>
      <c r="E283" s="1"/>
      <c r="F283" s="1"/>
    </row>
    <row r="284" spans="2:6">
      <c r="C284" s="1"/>
      <c r="D284" s="1"/>
      <c r="E284" s="1"/>
      <c r="F284" s="1"/>
    </row>
    <row r="285" spans="2:6">
      <c r="C285" s="1"/>
      <c r="D285" s="1"/>
      <c r="E285" s="1"/>
      <c r="F285" s="1"/>
    </row>
    <row r="286" spans="2:6">
      <c r="C286" s="1"/>
      <c r="D286" s="1"/>
      <c r="E286" s="1"/>
      <c r="F286" s="1"/>
    </row>
    <row r="287" spans="2:6">
      <c r="C287" s="1"/>
      <c r="D287" s="1"/>
      <c r="E287" s="1"/>
      <c r="F287" s="1"/>
    </row>
    <row r="288" spans="2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0:K260"/>
  </mergeCells>
  <phoneticPr fontId="3" type="noConversion"/>
  <conditionalFormatting sqref="B12:B252">
    <cfRule type="cellIs" dxfId="13" priority="2" operator="equal">
      <formula>"NR3"</formula>
    </cfRule>
  </conditionalFormatting>
  <conditionalFormatting sqref="B12:B252">
    <cfRule type="containsText" dxfId="12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58 B260"/>
    <dataValidation type="list" allowBlank="1" showInputMessage="1" showErrorMessage="1" sqref="I12:I35 I37:I259 I261:I828">
      <formula1>$BM$7:$BM$10</formula1>
    </dataValidation>
    <dataValidation type="list" allowBlank="1" showInputMessage="1" showErrorMessage="1" sqref="E12:E35 E37:E259 E261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35 G37:G259 G261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selection activeCell="G20" sqref="G20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6.285156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11.28515625" style="1" bestFit="1" customWidth="1"/>
    <col min="10" max="10" width="10.7109375" style="1" bestFit="1" customWidth="1"/>
    <col min="11" max="11" width="8.28515625" style="1" bestFit="1" customWidth="1"/>
    <col min="12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187</v>
      </c>
      <c r="C1" s="80" t="s" vm="1">
        <v>257</v>
      </c>
    </row>
    <row r="2" spans="2:62">
      <c r="B2" s="58" t="s">
        <v>186</v>
      </c>
      <c r="C2" s="80" t="s">
        <v>258</v>
      </c>
    </row>
    <row r="3" spans="2:62">
      <c r="B3" s="58" t="s">
        <v>188</v>
      </c>
      <c r="C3" s="80" t="s">
        <v>259</v>
      </c>
    </row>
    <row r="4" spans="2:62">
      <c r="B4" s="58" t="s">
        <v>189</v>
      </c>
      <c r="C4" s="80">
        <v>9455</v>
      </c>
    </row>
    <row r="6" spans="2:62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  <c r="BJ6" s="3"/>
    </row>
    <row r="7" spans="2:62" ht="26.25" customHeight="1">
      <c r="B7" s="161" t="s">
        <v>95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BF7" s="3"/>
      <c r="BJ7" s="3"/>
    </row>
    <row r="8" spans="2:62" s="3" customFormat="1" ht="78.75">
      <c r="B8" s="23" t="s">
        <v>122</v>
      </c>
      <c r="C8" s="31" t="s">
        <v>47</v>
      </c>
      <c r="D8" s="31" t="s">
        <v>127</v>
      </c>
      <c r="E8" s="31" t="s">
        <v>233</v>
      </c>
      <c r="F8" s="31" t="s">
        <v>124</v>
      </c>
      <c r="G8" s="31" t="s">
        <v>67</v>
      </c>
      <c r="H8" s="31" t="s">
        <v>107</v>
      </c>
      <c r="I8" s="14" t="s">
        <v>241</v>
      </c>
      <c r="J8" s="14" t="s">
        <v>240</v>
      </c>
      <c r="K8" s="31" t="s">
        <v>255</v>
      </c>
      <c r="L8" s="14" t="s">
        <v>64</v>
      </c>
      <c r="M8" s="14" t="s">
        <v>61</v>
      </c>
      <c r="N8" s="14" t="s">
        <v>190</v>
      </c>
      <c r="O8" s="15" t="s">
        <v>192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248</v>
      </c>
      <c r="J9" s="17"/>
      <c r="K9" s="17" t="s">
        <v>244</v>
      </c>
      <c r="L9" s="17" t="s">
        <v>244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39" customFormat="1" ht="18" customHeight="1">
      <c r="B11" s="81" t="s">
        <v>32</v>
      </c>
      <c r="C11" s="82"/>
      <c r="D11" s="82"/>
      <c r="E11" s="82"/>
      <c r="F11" s="82"/>
      <c r="G11" s="82"/>
      <c r="H11" s="82"/>
      <c r="I11" s="90"/>
      <c r="J11" s="92"/>
      <c r="K11" s="90">
        <v>6.1390088349999994</v>
      </c>
      <c r="L11" s="90">
        <v>1810.4104859559998</v>
      </c>
      <c r="M11" s="82"/>
      <c r="N11" s="91">
        <f>L11/$L$11</f>
        <v>1</v>
      </c>
      <c r="O11" s="91">
        <f>L11/'סכום נכסי הקרן'!$C$42</f>
        <v>6.6078462860159448E-2</v>
      </c>
      <c r="BF11" s="141"/>
      <c r="BG11" s="143"/>
      <c r="BH11" s="141"/>
      <c r="BJ11" s="141"/>
    </row>
    <row r="12" spans="2:62" s="141" customFormat="1" ht="20.25">
      <c r="B12" s="83" t="s">
        <v>238</v>
      </c>
      <c r="C12" s="84"/>
      <c r="D12" s="84"/>
      <c r="E12" s="84"/>
      <c r="F12" s="84"/>
      <c r="G12" s="84"/>
      <c r="H12" s="84"/>
      <c r="I12" s="93"/>
      <c r="J12" s="95"/>
      <c r="K12" s="93">
        <v>6.0760293649999992</v>
      </c>
      <c r="L12" s="93">
        <v>1598.8146859629996</v>
      </c>
      <c r="M12" s="84"/>
      <c r="N12" s="94">
        <f t="shared" ref="N12:N40" si="0">L12/$L$11</f>
        <v>0.88312274943476954</v>
      </c>
      <c r="O12" s="94">
        <f>L12/'סכום נכסי הקרן'!$C$42</f>
        <v>5.8355393799487322E-2</v>
      </c>
      <c r="BG12" s="139"/>
    </row>
    <row r="13" spans="2:62" s="141" customFormat="1">
      <c r="B13" s="104" t="s">
        <v>918</v>
      </c>
      <c r="C13" s="84"/>
      <c r="D13" s="84"/>
      <c r="E13" s="84"/>
      <c r="F13" s="84"/>
      <c r="G13" s="84"/>
      <c r="H13" s="84"/>
      <c r="I13" s="93"/>
      <c r="J13" s="95"/>
      <c r="K13" s="93">
        <v>3.1682668729999999</v>
      </c>
      <c r="L13" s="93">
        <v>1158.8445523739999</v>
      </c>
      <c r="M13" s="84"/>
      <c r="N13" s="94">
        <f t="shared" si="0"/>
        <v>0.64010044206193606</v>
      </c>
      <c r="O13" s="94">
        <f>L13/'סכום נכסי הקרן'!$C$42</f>
        <v>4.229685328756129E-2</v>
      </c>
    </row>
    <row r="14" spans="2:62" s="141" customFormat="1">
      <c r="B14" s="89" t="s">
        <v>919</v>
      </c>
      <c r="C14" s="86" t="s">
        <v>920</v>
      </c>
      <c r="D14" s="99" t="s">
        <v>128</v>
      </c>
      <c r="E14" s="99" t="s">
        <v>347</v>
      </c>
      <c r="F14" s="86" t="s">
        <v>921</v>
      </c>
      <c r="G14" s="99" t="s">
        <v>198</v>
      </c>
      <c r="H14" s="99" t="s">
        <v>172</v>
      </c>
      <c r="I14" s="96">
        <v>164.92100300000001</v>
      </c>
      <c r="J14" s="98">
        <v>19820</v>
      </c>
      <c r="K14" s="86"/>
      <c r="L14" s="96">
        <v>32.687342758</v>
      </c>
      <c r="M14" s="97">
        <v>3.252893794551105E-6</v>
      </c>
      <c r="N14" s="97">
        <f t="shared" si="0"/>
        <v>1.8055210689270407E-2</v>
      </c>
      <c r="O14" s="97">
        <f>L14/'סכום נכסי הקרן'!$C$42</f>
        <v>1.1930605689633087E-3</v>
      </c>
    </row>
    <row r="15" spans="2:62" s="141" customFormat="1">
      <c r="B15" s="89" t="s">
        <v>922</v>
      </c>
      <c r="C15" s="86" t="s">
        <v>923</v>
      </c>
      <c r="D15" s="99" t="s">
        <v>128</v>
      </c>
      <c r="E15" s="99" t="s">
        <v>347</v>
      </c>
      <c r="F15" s="86">
        <v>29389</v>
      </c>
      <c r="G15" s="99" t="s">
        <v>924</v>
      </c>
      <c r="H15" s="99" t="s">
        <v>172</v>
      </c>
      <c r="I15" s="96">
        <v>46.850504999999991</v>
      </c>
      <c r="J15" s="98">
        <v>46950</v>
      </c>
      <c r="K15" s="96">
        <v>0.12421755700000001</v>
      </c>
      <c r="L15" s="96">
        <v>22.120529541000003</v>
      </c>
      <c r="M15" s="97">
        <v>4.394205672457882E-7</v>
      </c>
      <c r="N15" s="97">
        <f t="shared" si="0"/>
        <v>1.221851602860061E-2</v>
      </c>
      <c r="O15" s="97">
        <f>L15/'סכום נכסי הקרן'!$C$42</f>
        <v>8.0738075760214845E-4</v>
      </c>
    </row>
    <row r="16" spans="2:62" s="141" customFormat="1" ht="20.25">
      <c r="B16" s="89" t="s">
        <v>925</v>
      </c>
      <c r="C16" s="86" t="s">
        <v>926</v>
      </c>
      <c r="D16" s="99" t="s">
        <v>128</v>
      </c>
      <c r="E16" s="99" t="s">
        <v>347</v>
      </c>
      <c r="F16" s="86" t="s">
        <v>422</v>
      </c>
      <c r="G16" s="99" t="s">
        <v>405</v>
      </c>
      <c r="H16" s="99" t="s">
        <v>172</v>
      </c>
      <c r="I16" s="96">
        <v>339.74095399999999</v>
      </c>
      <c r="J16" s="98">
        <v>5416</v>
      </c>
      <c r="K16" s="86"/>
      <c r="L16" s="96">
        <v>18.400370066000001</v>
      </c>
      <c r="M16" s="97">
        <v>2.5837898708025036E-6</v>
      </c>
      <c r="N16" s="97">
        <f t="shared" si="0"/>
        <v>1.0163645321731307E-2</v>
      </c>
      <c r="O16" s="97">
        <f>L16/'סכום נכסי הקרן'!$C$42</f>
        <v>6.7159805991585562E-4</v>
      </c>
      <c r="BF16" s="139"/>
    </row>
    <row r="17" spans="2:15" s="141" customFormat="1">
      <c r="B17" s="89" t="s">
        <v>927</v>
      </c>
      <c r="C17" s="86" t="s">
        <v>928</v>
      </c>
      <c r="D17" s="99" t="s">
        <v>128</v>
      </c>
      <c r="E17" s="99" t="s">
        <v>347</v>
      </c>
      <c r="F17" s="86" t="s">
        <v>725</v>
      </c>
      <c r="G17" s="99" t="s">
        <v>726</v>
      </c>
      <c r="H17" s="99" t="s">
        <v>172</v>
      </c>
      <c r="I17" s="96">
        <v>106.900235</v>
      </c>
      <c r="J17" s="98">
        <v>46960</v>
      </c>
      <c r="K17" s="86"/>
      <c r="L17" s="96">
        <v>50.200350481000001</v>
      </c>
      <c r="M17" s="97">
        <v>2.5004041804420544E-6</v>
      </c>
      <c r="N17" s="97">
        <f t="shared" si="0"/>
        <v>2.7728711731633261E-2</v>
      </c>
      <c r="O17" s="97">
        <f>L17/'סכום נכסי הקרן'!$C$42</f>
        <v>1.832270648318796E-3</v>
      </c>
    </row>
    <row r="18" spans="2:15" s="141" customFormat="1">
      <c r="B18" s="89" t="s">
        <v>929</v>
      </c>
      <c r="C18" s="86" t="s">
        <v>930</v>
      </c>
      <c r="D18" s="99" t="s">
        <v>128</v>
      </c>
      <c r="E18" s="99" t="s">
        <v>347</v>
      </c>
      <c r="F18" s="86" t="s">
        <v>430</v>
      </c>
      <c r="G18" s="99" t="s">
        <v>405</v>
      </c>
      <c r="H18" s="99" t="s">
        <v>172</v>
      </c>
      <c r="I18" s="96">
        <v>765.696505</v>
      </c>
      <c r="J18" s="98">
        <v>2050</v>
      </c>
      <c r="K18" s="96">
        <v>0.390613443</v>
      </c>
      <c r="L18" s="96">
        <v>16.087391798000002</v>
      </c>
      <c r="M18" s="97">
        <v>2.1939585801136114E-6</v>
      </c>
      <c r="N18" s="97">
        <f t="shared" si="0"/>
        <v>8.8860465197233666E-3</v>
      </c>
      <c r="O18" s="97">
        <f>L18/'סכום נכסי הקרן'!$C$42</f>
        <v>5.8717629492718968E-4</v>
      </c>
    </row>
    <row r="19" spans="2:15" s="141" customFormat="1">
      <c r="B19" s="89" t="s">
        <v>931</v>
      </c>
      <c r="C19" s="86" t="s">
        <v>932</v>
      </c>
      <c r="D19" s="99" t="s">
        <v>128</v>
      </c>
      <c r="E19" s="99" t="s">
        <v>347</v>
      </c>
      <c r="F19" s="86" t="s">
        <v>439</v>
      </c>
      <c r="G19" s="99" t="s">
        <v>440</v>
      </c>
      <c r="H19" s="99" t="s">
        <v>172</v>
      </c>
      <c r="I19" s="96">
        <v>11518.524079999997</v>
      </c>
      <c r="J19" s="98">
        <v>255.1</v>
      </c>
      <c r="K19" s="86"/>
      <c r="L19" s="96">
        <v>29.383754928999998</v>
      </c>
      <c r="M19" s="97">
        <v>4.1650997722568981E-6</v>
      </c>
      <c r="N19" s="97">
        <f t="shared" si="0"/>
        <v>1.6230437879663353E-2</v>
      </c>
      <c r="O19" s="97">
        <f>L19/'סכום נכסי הקרן'!$C$42</f>
        <v>1.07248238663546E-3</v>
      </c>
    </row>
    <row r="20" spans="2:15" s="141" customFormat="1">
      <c r="B20" s="89" t="s">
        <v>933</v>
      </c>
      <c r="C20" s="86" t="s">
        <v>934</v>
      </c>
      <c r="D20" s="99" t="s">
        <v>128</v>
      </c>
      <c r="E20" s="99" t="s">
        <v>347</v>
      </c>
      <c r="F20" s="86" t="s">
        <v>386</v>
      </c>
      <c r="G20" s="99" t="s">
        <v>355</v>
      </c>
      <c r="H20" s="99" t="s">
        <v>172</v>
      </c>
      <c r="I20" s="96">
        <v>291.20207699999997</v>
      </c>
      <c r="J20" s="98">
        <v>8642</v>
      </c>
      <c r="K20" s="86"/>
      <c r="L20" s="96">
        <v>25.165683504</v>
      </c>
      <c r="M20" s="97">
        <v>2.902441551902102E-6</v>
      </c>
      <c r="N20" s="97">
        <f t="shared" si="0"/>
        <v>1.3900540070453186E-2</v>
      </c>
      <c r="O20" s="97">
        <f>L20/'סכום נכסי הקרן'!$C$42</f>
        <v>9.1852632078159911E-4</v>
      </c>
    </row>
    <row r="21" spans="2:15" s="141" customFormat="1">
      <c r="B21" s="89" t="s">
        <v>935</v>
      </c>
      <c r="C21" s="86" t="s">
        <v>936</v>
      </c>
      <c r="D21" s="99" t="s">
        <v>128</v>
      </c>
      <c r="E21" s="99" t="s">
        <v>347</v>
      </c>
      <c r="F21" s="86" t="s">
        <v>696</v>
      </c>
      <c r="G21" s="99" t="s">
        <v>523</v>
      </c>
      <c r="H21" s="99" t="s">
        <v>172</v>
      </c>
      <c r="I21" s="96">
        <v>5453.705035</v>
      </c>
      <c r="J21" s="98">
        <v>179.3</v>
      </c>
      <c r="K21" s="86"/>
      <c r="L21" s="96">
        <v>9.7784931280000009</v>
      </c>
      <c r="M21" s="97">
        <v>1.7017294432862839E-6</v>
      </c>
      <c r="N21" s="97">
        <f t="shared" si="0"/>
        <v>5.4012574517521093E-3</v>
      </c>
      <c r="O21" s="97">
        <f>L21/'סכום נכסי הקרן'!$C$42</f>
        <v>3.5690678992376126E-4</v>
      </c>
    </row>
    <row r="22" spans="2:15" s="141" customFormat="1">
      <c r="B22" s="89" t="s">
        <v>937</v>
      </c>
      <c r="C22" s="86" t="s">
        <v>938</v>
      </c>
      <c r="D22" s="99" t="s">
        <v>128</v>
      </c>
      <c r="E22" s="99" t="s">
        <v>347</v>
      </c>
      <c r="F22" s="86" t="s">
        <v>459</v>
      </c>
      <c r="G22" s="99" t="s">
        <v>355</v>
      </c>
      <c r="H22" s="99" t="s">
        <v>172</v>
      </c>
      <c r="I22" s="96">
        <v>3680.1250540000001</v>
      </c>
      <c r="J22" s="98">
        <v>1277</v>
      </c>
      <c r="K22" s="86"/>
      <c r="L22" s="96">
        <v>46.995196946000007</v>
      </c>
      <c r="M22" s="97">
        <v>3.1615733070316098E-6</v>
      </c>
      <c r="N22" s="97">
        <f t="shared" si="0"/>
        <v>2.5958310179132589E-2</v>
      </c>
      <c r="O22" s="97">
        <f>L22/'סכום נכסי הקרן'!$C$42</f>
        <v>1.715285235084312E-3</v>
      </c>
    </row>
    <row r="23" spans="2:15" s="141" customFormat="1">
      <c r="B23" s="89" t="s">
        <v>939</v>
      </c>
      <c r="C23" s="86" t="s">
        <v>940</v>
      </c>
      <c r="D23" s="99" t="s">
        <v>128</v>
      </c>
      <c r="E23" s="99" t="s">
        <v>347</v>
      </c>
      <c r="F23" s="86" t="s">
        <v>941</v>
      </c>
      <c r="G23" s="99" t="s">
        <v>888</v>
      </c>
      <c r="H23" s="99" t="s">
        <v>172</v>
      </c>
      <c r="I23" s="96">
        <v>5902.9682389999998</v>
      </c>
      <c r="J23" s="98">
        <v>1121</v>
      </c>
      <c r="K23" s="86"/>
      <c r="L23" s="96">
        <v>66.172273961000002</v>
      </c>
      <c r="M23" s="97">
        <v>5.0288757537794353E-6</v>
      </c>
      <c r="N23" s="97">
        <f t="shared" si="0"/>
        <v>3.6550978065097363E-2</v>
      </c>
      <c r="O23" s="97">
        <f>L23/'סכום נכסי הקרן'!$C$42</f>
        <v>2.415232446577039E-3</v>
      </c>
    </row>
    <row r="24" spans="2:15" s="141" customFormat="1">
      <c r="B24" s="89" t="s">
        <v>942</v>
      </c>
      <c r="C24" s="86" t="s">
        <v>943</v>
      </c>
      <c r="D24" s="99" t="s">
        <v>128</v>
      </c>
      <c r="E24" s="99" t="s">
        <v>347</v>
      </c>
      <c r="F24" s="86" t="s">
        <v>602</v>
      </c>
      <c r="G24" s="99" t="s">
        <v>472</v>
      </c>
      <c r="H24" s="99" t="s">
        <v>172</v>
      </c>
      <c r="I24" s="96">
        <v>823.41580299999998</v>
      </c>
      <c r="J24" s="98">
        <v>1955</v>
      </c>
      <c r="K24" s="86"/>
      <c r="L24" s="96">
        <v>16.097778945000002</v>
      </c>
      <c r="M24" s="97">
        <v>3.2152710832483579E-6</v>
      </c>
      <c r="N24" s="97">
        <f t="shared" si="0"/>
        <v>8.8917839737872803E-3</v>
      </c>
      <c r="O24" s="97">
        <f>L24/'סכום נכסי הקרן'!$C$42</f>
        <v>5.8755541707246383E-4</v>
      </c>
    </row>
    <row r="25" spans="2:15" s="141" customFormat="1">
      <c r="B25" s="89" t="s">
        <v>944</v>
      </c>
      <c r="C25" s="86" t="s">
        <v>945</v>
      </c>
      <c r="D25" s="99" t="s">
        <v>128</v>
      </c>
      <c r="E25" s="99" t="s">
        <v>347</v>
      </c>
      <c r="F25" s="86" t="s">
        <v>471</v>
      </c>
      <c r="G25" s="99" t="s">
        <v>472</v>
      </c>
      <c r="H25" s="99" t="s">
        <v>172</v>
      </c>
      <c r="I25" s="96">
        <v>689.56542100000001</v>
      </c>
      <c r="J25" s="98">
        <v>2484</v>
      </c>
      <c r="K25" s="86"/>
      <c r="L25" s="96">
        <v>17.128805068999998</v>
      </c>
      <c r="M25" s="97">
        <v>3.2165750897361466E-6</v>
      </c>
      <c r="N25" s="97">
        <f t="shared" si="0"/>
        <v>9.461282511272583E-3</v>
      </c>
      <c r="O25" s="97">
        <f>L25/'סכום נכסי הקרן'!$C$42</f>
        <v>6.2518700503060151E-4</v>
      </c>
    </row>
    <row r="26" spans="2:15" s="141" customFormat="1">
      <c r="B26" s="89" t="s">
        <v>946</v>
      </c>
      <c r="C26" s="86" t="s">
        <v>947</v>
      </c>
      <c r="D26" s="99" t="s">
        <v>128</v>
      </c>
      <c r="E26" s="99" t="s">
        <v>347</v>
      </c>
      <c r="F26" s="86" t="s">
        <v>948</v>
      </c>
      <c r="G26" s="99" t="s">
        <v>597</v>
      </c>
      <c r="H26" s="99" t="s">
        <v>172</v>
      </c>
      <c r="I26" s="96">
        <v>8.7270610000000008</v>
      </c>
      <c r="J26" s="98">
        <v>84650</v>
      </c>
      <c r="K26" s="86"/>
      <c r="L26" s="96">
        <v>7.3874572619999999</v>
      </c>
      <c r="M26" s="97">
        <v>1.1336102369471742E-6</v>
      </c>
      <c r="N26" s="97">
        <f t="shared" si="0"/>
        <v>4.080542683168896E-3</v>
      </c>
      <c r="O26" s="97">
        <f>L26/'סכום נכסי הקרן'!$C$42</f>
        <v>2.6963598813907128E-4</v>
      </c>
    </row>
    <row r="27" spans="2:15" s="141" customFormat="1">
      <c r="B27" s="89" t="s">
        <v>949</v>
      </c>
      <c r="C27" s="86" t="s">
        <v>950</v>
      </c>
      <c r="D27" s="99" t="s">
        <v>128</v>
      </c>
      <c r="E27" s="99" t="s">
        <v>347</v>
      </c>
      <c r="F27" s="86" t="s">
        <v>951</v>
      </c>
      <c r="G27" s="99" t="s">
        <v>952</v>
      </c>
      <c r="H27" s="99" t="s">
        <v>172</v>
      </c>
      <c r="I27" s="96">
        <v>134.65675400000001</v>
      </c>
      <c r="J27" s="98">
        <v>5985</v>
      </c>
      <c r="K27" s="86"/>
      <c r="L27" s="96">
        <v>8.0592067200000006</v>
      </c>
      <c r="M27" s="97">
        <v>1.2717567901913284E-6</v>
      </c>
      <c r="N27" s="97">
        <f t="shared" si="0"/>
        <v>4.4515908312054882E-3</v>
      </c>
      <c r="O27" s="97">
        <f>L27/'סכום נכסי הקרן'!$C$42</f>
        <v>2.941542794084382E-4</v>
      </c>
    </row>
    <row r="28" spans="2:15" s="141" customFormat="1">
      <c r="B28" s="89" t="s">
        <v>953</v>
      </c>
      <c r="C28" s="86" t="s">
        <v>954</v>
      </c>
      <c r="D28" s="99" t="s">
        <v>128</v>
      </c>
      <c r="E28" s="99" t="s">
        <v>347</v>
      </c>
      <c r="F28" s="86" t="s">
        <v>955</v>
      </c>
      <c r="G28" s="99" t="s">
        <v>523</v>
      </c>
      <c r="H28" s="99" t="s">
        <v>172</v>
      </c>
      <c r="I28" s="96">
        <v>348.037194</v>
      </c>
      <c r="J28" s="98">
        <v>5692</v>
      </c>
      <c r="K28" s="86"/>
      <c r="L28" s="96">
        <v>19.810277067999998</v>
      </c>
      <c r="M28" s="97">
        <v>3.1941315177607829E-7</v>
      </c>
      <c r="N28" s="97">
        <f t="shared" si="0"/>
        <v>1.0942422849224188E-2</v>
      </c>
      <c r="O28" s="97">
        <f>L28/'סכום נכסי הקרן'!$C$42</f>
        <v>7.2305848184262065E-4</v>
      </c>
    </row>
    <row r="29" spans="2:15" s="141" customFormat="1">
      <c r="B29" s="89" t="s">
        <v>956</v>
      </c>
      <c r="C29" s="86" t="s">
        <v>957</v>
      </c>
      <c r="D29" s="99" t="s">
        <v>128</v>
      </c>
      <c r="E29" s="99" t="s">
        <v>347</v>
      </c>
      <c r="F29" s="86" t="s">
        <v>910</v>
      </c>
      <c r="G29" s="99" t="s">
        <v>888</v>
      </c>
      <c r="H29" s="99" t="s">
        <v>172</v>
      </c>
      <c r="I29" s="96">
        <v>187371.93711200001</v>
      </c>
      <c r="J29" s="98">
        <v>38.700000000000003</v>
      </c>
      <c r="K29" s="86"/>
      <c r="L29" s="96">
        <v>72.512939662000008</v>
      </c>
      <c r="M29" s="97">
        <v>1.4466322883954852E-5</v>
      </c>
      <c r="N29" s="97">
        <f t="shared" si="0"/>
        <v>4.0053313999509371E-2</v>
      </c>
      <c r="O29" s="97">
        <f>L29/'סכום נכסי הקרן'!$C$42</f>
        <v>2.6466614215428846E-3</v>
      </c>
    </row>
    <row r="30" spans="2:15" s="141" customFormat="1">
      <c r="B30" s="89" t="s">
        <v>958</v>
      </c>
      <c r="C30" s="86" t="s">
        <v>959</v>
      </c>
      <c r="D30" s="99" t="s">
        <v>128</v>
      </c>
      <c r="E30" s="99" t="s">
        <v>347</v>
      </c>
      <c r="F30" s="86" t="s">
        <v>763</v>
      </c>
      <c r="G30" s="99" t="s">
        <v>523</v>
      </c>
      <c r="H30" s="99" t="s">
        <v>172</v>
      </c>
      <c r="I30" s="96">
        <v>3825.3293160000003</v>
      </c>
      <c r="J30" s="98">
        <v>1919</v>
      </c>
      <c r="K30" s="86"/>
      <c r="L30" s="96">
        <v>73.408069575999988</v>
      </c>
      <c r="M30" s="97">
        <v>2.9878355767809058E-6</v>
      </c>
      <c r="N30" s="97">
        <f t="shared" si="0"/>
        <v>4.0547748781534672E-2</v>
      </c>
      <c r="O30" s="97">
        <f>L30/'סכום נכסי הקרן'!$C$42</f>
        <v>2.6793329119237149E-3</v>
      </c>
    </row>
    <row r="31" spans="2:15" s="141" customFormat="1">
      <c r="B31" s="89" t="s">
        <v>960</v>
      </c>
      <c r="C31" s="86" t="s">
        <v>961</v>
      </c>
      <c r="D31" s="99" t="s">
        <v>128</v>
      </c>
      <c r="E31" s="99" t="s">
        <v>347</v>
      </c>
      <c r="F31" s="86" t="s">
        <v>354</v>
      </c>
      <c r="G31" s="99" t="s">
        <v>355</v>
      </c>
      <c r="H31" s="99" t="s">
        <v>172</v>
      </c>
      <c r="I31" s="96">
        <v>6042.8161579999987</v>
      </c>
      <c r="J31" s="98">
        <v>2382</v>
      </c>
      <c r="K31" s="96">
        <v>1.1115820750000001</v>
      </c>
      <c r="L31" s="96">
        <v>145.05146296800001</v>
      </c>
      <c r="M31" s="97">
        <v>4.0444125223374995E-6</v>
      </c>
      <c r="N31" s="97">
        <f t="shared" si="0"/>
        <v>8.0120759404132921E-2</v>
      </c>
      <c r="O31" s="97">
        <f>L31/'סכום נכסי הקרן'!$C$42</f>
        <v>5.2942566246137685E-3</v>
      </c>
    </row>
    <row r="32" spans="2:15" s="141" customFormat="1">
      <c r="B32" s="89" t="s">
        <v>962</v>
      </c>
      <c r="C32" s="86" t="s">
        <v>963</v>
      </c>
      <c r="D32" s="99" t="s">
        <v>128</v>
      </c>
      <c r="E32" s="99" t="s">
        <v>347</v>
      </c>
      <c r="F32" s="86" t="s">
        <v>360</v>
      </c>
      <c r="G32" s="99" t="s">
        <v>355</v>
      </c>
      <c r="H32" s="99" t="s">
        <v>172</v>
      </c>
      <c r="I32" s="96">
        <v>1000.4072899999999</v>
      </c>
      <c r="J32" s="98">
        <v>7460</v>
      </c>
      <c r="K32" s="86"/>
      <c r="L32" s="96">
        <v>74.630383843000004</v>
      </c>
      <c r="M32" s="97">
        <v>4.2804517058795721E-6</v>
      </c>
      <c r="N32" s="97">
        <f t="shared" si="0"/>
        <v>4.1222907413503471E-2</v>
      </c>
      <c r="O32" s="97">
        <f>L32/'סכום נכסי הקרן'!$C$42</f>
        <v>2.723946356510981E-3</v>
      </c>
    </row>
    <row r="33" spans="2:15" s="141" customFormat="1">
      <c r="B33" s="89" t="s">
        <v>964</v>
      </c>
      <c r="C33" s="86" t="s">
        <v>965</v>
      </c>
      <c r="D33" s="99" t="s">
        <v>128</v>
      </c>
      <c r="E33" s="99" t="s">
        <v>347</v>
      </c>
      <c r="F33" s="86" t="s">
        <v>497</v>
      </c>
      <c r="G33" s="99" t="s">
        <v>405</v>
      </c>
      <c r="H33" s="99" t="s">
        <v>172</v>
      </c>
      <c r="I33" s="96">
        <v>191.64155500000001</v>
      </c>
      <c r="J33" s="98">
        <v>18410</v>
      </c>
      <c r="K33" s="86"/>
      <c r="L33" s="96">
        <v>35.281210292000004</v>
      </c>
      <c r="M33" s="97">
        <v>4.2774629350933973E-6</v>
      </c>
      <c r="N33" s="97">
        <f t="shared" si="0"/>
        <v>1.9487961744415944E-2</v>
      </c>
      <c r="O33" s="97">
        <f>L33/'סכום נכסי הקרן'!$C$42</f>
        <v>1.2877345563485972E-3</v>
      </c>
    </row>
    <row r="34" spans="2:15" s="141" customFormat="1">
      <c r="B34" s="89" t="s">
        <v>966</v>
      </c>
      <c r="C34" s="86" t="s">
        <v>967</v>
      </c>
      <c r="D34" s="99" t="s">
        <v>128</v>
      </c>
      <c r="E34" s="99" t="s">
        <v>347</v>
      </c>
      <c r="F34" s="86" t="s">
        <v>968</v>
      </c>
      <c r="G34" s="99" t="s">
        <v>200</v>
      </c>
      <c r="H34" s="99" t="s">
        <v>172</v>
      </c>
      <c r="I34" s="96">
        <v>34.788553999999998</v>
      </c>
      <c r="J34" s="98">
        <v>44590</v>
      </c>
      <c r="K34" s="86"/>
      <c r="L34" s="96">
        <v>15.512216058</v>
      </c>
      <c r="M34" s="97">
        <v>5.6085718662116051E-7</v>
      </c>
      <c r="N34" s="97">
        <f t="shared" si="0"/>
        <v>8.5683419193237093E-3</v>
      </c>
      <c r="O34" s="97">
        <f>L34/'סכום נכסי הקרן'!$C$42</f>
        <v>5.6618286328917911E-4</v>
      </c>
    </row>
    <row r="35" spans="2:15" s="141" customFormat="1">
      <c r="B35" s="89" t="s">
        <v>969</v>
      </c>
      <c r="C35" s="86" t="s">
        <v>970</v>
      </c>
      <c r="D35" s="99" t="s">
        <v>128</v>
      </c>
      <c r="E35" s="99" t="s">
        <v>347</v>
      </c>
      <c r="F35" s="86" t="s">
        <v>375</v>
      </c>
      <c r="G35" s="99" t="s">
        <v>355</v>
      </c>
      <c r="H35" s="99" t="s">
        <v>172</v>
      </c>
      <c r="I35" s="96">
        <v>5600.7312899999997</v>
      </c>
      <c r="J35" s="98">
        <v>2415</v>
      </c>
      <c r="K35" s="86"/>
      <c r="L35" s="96">
        <v>135.25766066399999</v>
      </c>
      <c r="M35" s="97">
        <v>4.196496176570669E-6</v>
      </c>
      <c r="N35" s="97">
        <f t="shared" si="0"/>
        <v>7.4711045761854528E-2</v>
      </c>
      <c r="O35" s="97">
        <f>L35/'סכום נכסי הקרן'!$C$42</f>
        <v>4.9367910626183778E-3</v>
      </c>
    </row>
    <row r="36" spans="2:15" s="141" customFormat="1">
      <c r="B36" s="89" t="s">
        <v>971</v>
      </c>
      <c r="C36" s="86" t="s">
        <v>972</v>
      </c>
      <c r="D36" s="99" t="s">
        <v>128</v>
      </c>
      <c r="E36" s="99" t="s">
        <v>347</v>
      </c>
      <c r="F36" s="86" t="s">
        <v>596</v>
      </c>
      <c r="G36" s="99" t="s">
        <v>597</v>
      </c>
      <c r="H36" s="99" t="s">
        <v>172</v>
      </c>
      <c r="I36" s="96">
        <v>83.002337999999995</v>
      </c>
      <c r="J36" s="98">
        <v>54120</v>
      </c>
      <c r="K36" s="86"/>
      <c r="L36" s="96">
        <v>44.920865137</v>
      </c>
      <c r="M36" s="97">
        <v>8.1637682499341003E-6</v>
      </c>
      <c r="N36" s="97">
        <f t="shared" si="0"/>
        <v>2.4812530354561678E-2</v>
      </c>
      <c r="O36" s="97">
        <f>L36/'סכום נכסי הקרן'!$C$42</f>
        <v>1.6395738655004828E-3</v>
      </c>
    </row>
    <row r="37" spans="2:15" s="141" customFormat="1">
      <c r="B37" s="89" t="s">
        <v>973</v>
      </c>
      <c r="C37" s="86" t="s">
        <v>974</v>
      </c>
      <c r="D37" s="99" t="s">
        <v>128</v>
      </c>
      <c r="E37" s="99" t="s">
        <v>347</v>
      </c>
      <c r="F37" s="86" t="s">
        <v>975</v>
      </c>
      <c r="G37" s="99" t="s">
        <v>523</v>
      </c>
      <c r="H37" s="99" t="s">
        <v>172</v>
      </c>
      <c r="I37" s="96">
        <v>89.50864</v>
      </c>
      <c r="J37" s="98">
        <v>17330</v>
      </c>
      <c r="K37" s="86"/>
      <c r="L37" s="96">
        <v>15.511847276000001</v>
      </c>
      <c r="M37" s="97">
        <v>6.4096230563065186E-7</v>
      </c>
      <c r="N37" s="97">
        <f t="shared" si="0"/>
        <v>8.5681382185592361E-3</v>
      </c>
      <c r="O37" s="97">
        <f>L37/'סכום נכסי הקרן'!$C$42</f>
        <v>5.6616940305577923E-4</v>
      </c>
    </row>
    <row r="38" spans="2:15" s="141" customFormat="1">
      <c r="B38" s="89" t="s">
        <v>976</v>
      </c>
      <c r="C38" s="86" t="s">
        <v>977</v>
      </c>
      <c r="D38" s="99" t="s">
        <v>128</v>
      </c>
      <c r="E38" s="99" t="s">
        <v>347</v>
      </c>
      <c r="F38" s="86" t="s">
        <v>404</v>
      </c>
      <c r="G38" s="99" t="s">
        <v>405</v>
      </c>
      <c r="H38" s="99" t="s">
        <v>172</v>
      </c>
      <c r="I38" s="96">
        <v>431.48568599999999</v>
      </c>
      <c r="J38" s="98">
        <v>21190</v>
      </c>
      <c r="K38" s="86"/>
      <c r="L38" s="96">
        <v>91.431816798999989</v>
      </c>
      <c r="M38" s="97">
        <v>3.5579769603660376E-6</v>
      </c>
      <c r="N38" s="97">
        <f t="shared" si="0"/>
        <v>5.0503362363546404E-2</v>
      </c>
      <c r="O38" s="97">
        <f>L38/'סכום נכסי הקרן'!$C$42</f>
        <v>3.3371845542527756E-3</v>
      </c>
    </row>
    <row r="39" spans="2:15" s="141" customFormat="1">
      <c r="B39" s="89" t="s">
        <v>978</v>
      </c>
      <c r="C39" s="86" t="s">
        <v>979</v>
      </c>
      <c r="D39" s="99" t="s">
        <v>128</v>
      </c>
      <c r="E39" s="99" t="s">
        <v>347</v>
      </c>
      <c r="F39" s="86" t="s">
        <v>773</v>
      </c>
      <c r="G39" s="99" t="s">
        <v>159</v>
      </c>
      <c r="H39" s="99" t="s">
        <v>172</v>
      </c>
      <c r="I39" s="96">
        <v>948.09751700000004</v>
      </c>
      <c r="J39" s="98">
        <v>2398</v>
      </c>
      <c r="K39" s="96">
        <v>0.63387187700000003</v>
      </c>
      <c r="L39" s="96">
        <v>23.369250345000001</v>
      </c>
      <c r="M39" s="97">
        <v>3.9809866680224142E-6</v>
      </c>
      <c r="N39" s="97">
        <f t="shared" si="0"/>
        <v>1.2908260599617388E-2</v>
      </c>
      <c r="O39" s="97">
        <f>L39/'סכום נכסי הקרן'!$C$42</f>
        <v>8.5295801862107724E-4</v>
      </c>
    </row>
    <row r="40" spans="2:15" s="141" customFormat="1">
      <c r="B40" s="89" t="s">
        <v>980</v>
      </c>
      <c r="C40" s="86" t="s">
        <v>981</v>
      </c>
      <c r="D40" s="99" t="s">
        <v>128</v>
      </c>
      <c r="E40" s="99" t="s">
        <v>347</v>
      </c>
      <c r="F40" s="86" t="s">
        <v>776</v>
      </c>
      <c r="G40" s="99" t="s">
        <v>777</v>
      </c>
      <c r="H40" s="99" t="s">
        <v>172</v>
      </c>
      <c r="I40" s="96">
        <v>523.23691899999994</v>
      </c>
      <c r="J40" s="98">
        <v>8710</v>
      </c>
      <c r="K40" s="96">
        <v>0.90798192100000008</v>
      </c>
      <c r="L40" s="96">
        <v>46.481917578000001</v>
      </c>
      <c r="M40" s="97">
        <v>4.5399089534830469E-6</v>
      </c>
      <c r="N40" s="97">
        <f t="shared" si="0"/>
        <v>2.5674794715660799E-2</v>
      </c>
      <c r="O40" s="97">
        <f>L40/'סכום נכסי הקרן'!$C$42</f>
        <v>1.6965509690610103E-3</v>
      </c>
    </row>
    <row r="41" spans="2:15" s="141" customFormat="1">
      <c r="B41" s="85"/>
      <c r="C41" s="86"/>
      <c r="D41" s="86"/>
      <c r="E41" s="86"/>
      <c r="F41" s="86"/>
      <c r="G41" s="86"/>
      <c r="H41" s="86"/>
      <c r="I41" s="96"/>
      <c r="J41" s="98"/>
      <c r="K41" s="86"/>
      <c r="L41" s="86"/>
      <c r="M41" s="86"/>
      <c r="N41" s="97"/>
      <c r="O41" s="86"/>
    </row>
    <row r="42" spans="2:15" s="141" customFormat="1">
      <c r="B42" s="104" t="s">
        <v>982</v>
      </c>
      <c r="C42" s="84"/>
      <c r="D42" s="84"/>
      <c r="E42" s="84"/>
      <c r="F42" s="84"/>
      <c r="G42" s="84"/>
      <c r="H42" s="84"/>
      <c r="I42" s="93"/>
      <c r="J42" s="95"/>
      <c r="K42" s="93">
        <v>2.5105407910000004</v>
      </c>
      <c r="L42" s="93">
        <v>376.87877179600008</v>
      </c>
      <c r="M42" s="84"/>
      <c r="N42" s="94">
        <f t="shared" ref="N42:N81" si="1">L42/$L$11</f>
        <v>0.2081731047845686</v>
      </c>
      <c r="O42" s="94">
        <f>L42/'סכום נכסי הקרן'!$C$42</f>
        <v>1.3755758772991199E-2</v>
      </c>
    </row>
    <row r="43" spans="2:15" s="141" customFormat="1">
      <c r="B43" s="89" t="s">
        <v>983</v>
      </c>
      <c r="C43" s="86" t="s">
        <v>984</v>
      </c>
      <c r="D43" s="99" t="s">
        <v>128</v>
      </c>
      <c r="E43" s="99" t="s">
        <v>347</v>
      </c>
      <c r="F43" s="86" t="s">
        <v>985</v>
      </c>
      <c r="G43" s="99" t="s">
        <v>986</v>
      </c>
      <c r="H43" s="99" t="s">
        <v>172</v>
      </c>
      <c r="I43" s="96">
        <v>2221.9707069999999</v>
      </c>
      <c r="J43" s="98">
        <v>381.8</v>
      </c>
      <c r="K43" s="86"/>
      <c r="L43" s="96">
        <v>8.4834841589999996</v>
      </c>
      <c r="M43" s="97">
        <v>7.4852711099538771E-6</v>
      </c>
      <c r="N43" s="97">
        <f t="shared" si="1"/>
        <v>4.6859451073717334E-3</v>
      </c>
      <c r="O43" s="97">
        <f>L43/'סכום נכסי הקרן'!$C$42</f>
        <v>3.0964004974220902E-4</v>
      </c>
    </row>
    <row r="44" spans="2:15" s="141" customFormat="1">
      <c r="B44" s="89" t="s">
        <v>987</v>
      </c>
      <c r="C44" s="86" t="s">
        <v>988</v>
      </c>
      <c r="D44" s="99" t="s">
        <v>128</v>
      </c>
      <c r="E44" s="99" t="s">
        <v>347</v>
      </c>
      <c r="F44" s="86" t="s">
        <v>887</v>
      </c>
      <c r="G44" s="99" t="s">
        <v>888</v>
      </c>
      <c r="H44" s="99" t="s">
        <v>172</v>
      </c>
      <c r="I44" s="96">
        <v>817.878738</v>
      </c>
      <c r="J44" s="98">
        <v>2206</v>
      </c>
      <c r="K44" s="86"/>
      <c r="L44" s="96">
        <v>18.042404971</v>
      </c>
      <c r="M44" s="97">
        <v>6.2013729039483814E-6</v>
      </c>
      <c r="N44" s="97">
        <f t="shared" si="1"/>
        <v>9.9659193928456416E-3</v>
      </c>
      <c r="O44" s="97">
        <f>L44/'סכום נכסי הקרן'!$C$42</f>
        <v>6.585326344674936E-4</v>
      </c>
    </row>
    <row r="45" spans="2:15" s="141" customFormat="1">
      <c r="B45" s="89" t="s">
        <v>989</v>
      </c>
      <c r="C45" s="86" t="s">
        <v>990</v>
      </c>
      <c r="D45" s="99" t="s">
        <v>128</v>
      </c>
      <c r="E45" s="99" t="s">
        <v>347</v>
      </c>
      <c r="F45" s="86" t="s">
        <v>658</v>
      </c>
      <c r="G45" s="99" t="s">
        <v>405</v>
      </c>
      <c r="H45" s="99" t="s">
        <v>172</v>
      </c>
      <c r="I45" s="96">
        <v>954.76887599999998</v>
      </c>
      <c r="J45" s="98">
        <v>418.1</v>
      </c>
      <c r="K45" s="86"/>
      <c r="L45" s="96">
        <v>3.9918886719999995</v>
      </c>
      <c r="M45" s="97">
        <v>4.5305466191100667E-6</v>
      </c>
      <c r="N45" s="97">
        <f t="shared" si="1"/>
        <v>2.2049632958748883E-3</v>
      </c>
      <c r="O45" s="97">
        <f>L45/'סכום נכסי הקרן'!$C$42</f>
        <v>1.4570058525448359E-4</v>
      </c>
    </row>
    <row r="46" spans="2:15" s="141" customFormat="1">
      <c r="B46" s="89" t="s">
        <v>991</v>
      </c>
      <c r="C46" s="86" t="s">
        <v>992</v>
      </c>
      <c r="D46" s="99" t="s">
        <v>128</v>
      </c>
      <c r="E46" s="99" t="s">
        <v>347</v>
      </c>
      <c r="F46" s="86" t="s">
        <v>884</v>
      </c>
      <c r="G46" s="99" t="s">
        <v>472</v>
      </c>
      <c r="H46" s="99" t="s">
        <v>172</v>
      </c>
      <c r="I46" s="96">
        <v>62.817368999999999</v>
      </c>
      <c r="J46" s="98">
        <v>17190</v>
      </c>
      <c r="K46" s="96">
        <v>0.107014915</v>
      </c>
      <c r="L46" s="96">
        <v>10.905320625</v>
      </c>
      <c r="M46" s="97">
        <v>4.2805956669044646E-6</v>
      </c>
      <c r="N46" s="97">
        <f t="shared" si="1"/>
        <v>6.0236729236802728E-3</v>
      </c>
      <c r="O46" s="97">
        <f>L46/'סכום נכסי הקרן'!$C$42</f>
        <v>3.9803504756915497E-4</v>
      </c>
    </row>
    <row r="47" spans="2:15" s="141" customFormat="1">
      <c r="B47" s="89" t="s">
        <v>993</v>
      </c>
      <c r="C47" s="86" t="s">
        <v>994</v>
      </c>
      <c r="D47" s="99" t="s">
        <v>128</v>
      </c>
      <c r="E47" s="99" t="s">
        <v>347</v>
      </c>
      <c r="F47" s="86" t="s">
        <v>995</v>
      </c>
      <c r="G47" s="99" t="s">
        <v>996</v>
      </c>
      <c r="H47" s="99" t="s">
        <v>172</v>
      </c>
      <c r="I47" s="96">
        <v>903.89732500000002</v>
      </c>
      <c r="J47" s="98">
        <v>1260</v>
      </c>
      <c r="K47" s="86"/>
      <c r="L47" s="96">
        <v>11.3891063</v>
      </c>
      <c r="M47" s="97">
        <v>8.3067452827674459E-6</v>
      </c>
      <c r="N47" s="97">
        <f t="shared" si="1"/>
        <v>6.2908972237784534E-3</v>
      </c>
      <c r="O47" s="97">
        <f>L47/'סכום נכסי הקרן'!$C$42</f>
        <v>4.1569281855852479E-4</v>
      </c>
    </row>
    <row r="48" spans="2:15" s="141" customFormat="1">
      <c r="B48" s="89" t="s">
        <v>997</v>
      </c>
      <c r="C48" s="86" t="s">
        <v>998</v>
      </c>
      <c r="D48" s="99" t="s">
        <v>128</v>
      </c>
      <c r="E48" s="99" t="s">
        <v>347</v>
      </c>
      <c r="F48" s="86" t="s">
        <v>999</v>
      </c>
      <c r="G48" s="99" t="s">
        <v>200</v>
      </c>
      <c r="H48" s="99" t="s">
        <v>172</v>
      </c>
      <c r="I48" s="96">
        <v>13.013064</v>
      </c>
      <c r="J48" s="98">
        <v>2909</v>
      </c>
      <c r="K48" s="86"/>
      <c r="L48" s="96">
        <v>0.37855001900000002</v>
      </c>
      <c r="M48" s="97">
        <v>3.8390853787678825E-7</v>
      </c>
      <c r="N48" s="97">
        <f t="shared" si="1"/>
        <v>2.0909623642624014E-4</v>
      </c>
      <c r="O48" s="97">
        <f>L48/'סכום נכסי הקרן'!$C$42</f>
        <v>1.3816757892890429E-5</v>
      </c>
    </row>
    <row r="49" spans="2:15" s="141" customFormat="1">
      <c r="B49" s="89" t="s">
        <v>1000</v>
      </c>
      <c r="C49" s="86" t="s">
        <v>1001</v>
      </c>
      <c r="D49" s="99" t="s">
        <v>128</v>
      </c>
      <c r="E49" s="99" t="s">
        <v>347</v>
      </c>
      <c r="F49" s="86" t="s">
        <v>785</v>
      </c>
      <c r="G49" s="99" t="s">
        <v>597</v>
      </c>
      <c r="H49" s="99" t="s">
        <v>172</v>
      </c>
      <c r="I49" s="96">
        <v>26.780280999999999</v>
      </c>
      <c r="J49" s="98">
        <v>93000</v>
      </c>
      <c r="K49" s="86"/>
      <c r="L49" s="96">
        <v>24.905661628000001</v>
      </c>
      <c r="M49" s="97">
        <v>7.4121883550705419E-6</v>
      </c>
      <c r="N49" s="97">
        <f t="shared" si="1"/>
        <v>1.3756914148035546E-2</v>
      </c>
      <c r="O49" s="97">
        <f>L49/'סכום נכסי הקרן'!$C$42</f>
        <v>9.0903574060136895E-4</v>
      </c>
    </row>
    <row r="50" spans="2:15" s="141" customFormat="1">
      <c r="B50" s="89" t="s">
        <v>1002</v>
      </c>
      <c r="C50" s="86" t="s">
        <v>1003</v>
      </c>
      <c r="D50" s="99" t="s">
        <v>128</v>
      </c>
      <c r="E50" s="99" t="s">
        <v>347</v>
      </c>
      <c r="F50" s="86" t="s">
        <v>1004</v>
      </c>
      <c r="G50" s="99" t="s">
        <v>198</v>
      </c>
      <c r="H50" s="99" t="s">
        <v>172</v>
      </c>
      <c r="I50" s="96">
        <v>2550.0458709999998</v>
      </c>
      <c r="J50" s="98">
        <v>224.8</v>
      </c>
      <c r="K50" s="86"/>
      <c r="L50" s="96">
        <v>5.7325031179999986</v>
      </c>
      <c r="M50" s="97">
        <v>4.7517226902334352E-6</v>
      </c>
      <c r="N50" s="97">
        <f t="shared" si="1"/>
        <v>3.1664106910941309E-3</v>
      </c>
      <c r="O50" s="97">
        <f>L50/'סכום נכסי הקרן'!$C$42</f>
        <v>2.0923155125147536E-4</v>
      </c>
    </row>
    <row r="51" spans="2:15" s="141" customFormat="1">
      <c r="B51" s="89" t="s">
        <v>1005</v>
      </c>
      <c r="C51" s="86" t="s">
        <v>1006</v>
      </c>
      <c r="D51" s="99" t="s">
        <v>128</v>
      </c>
      <c r="E51" s="99" t="s">
        <v>347</v>
      </c>
      <c r="F51" s="86" t="s">
        <v>1007</v>
      </c>
      <c r="G51" s="99" t="s">
        <v>198</v>
      </c>
      <c r="H51" s="99" t="s">
        <v>172</v>
      </c>
      <c r="I51" s="96">
        <v>1853.830299</v>
      </c>
      <c r="J51" s="98">
        <v>581</v>
      </c>
      <c r="K51" s="86"/>
      <c r="L51" s="96">
        <v>10.770754037000001</v>
      </c>
      <c r="M51" s="97">
        <v>4.6008061295614174E-6</v>
      </c>
      <c r="N51" s="97">
        <f t="shared" si="1"/>
        <v>5.9493435994502821E-3</v>
      </c>
      <c r="O51" s="97">
        <f>L51/'סכום נכסי הקרן'!$C$42</f>
        <v>3.9312348007860279E-4</v>
      </c>
    </row>
    <row r="52" spans="2:15" s="141" customFormat="1">
      <c r="B52" s="89" t="s">
        <v>1008</v>
      </c>
      <c r="C52" s="86" t="s">
        <v>1009</v>
      </c>
      <c r="D52" s="99" t="s">
        <v>128</v>
      </c>
      <c r="E52" s="99" t="s">
        <v>347</v>
      </c>
      <c r="F52" s="86" t="s">
        <v>1010</v>
      </c>
      <c r="G52" s="99" t="s">
        <v>479</v>
      </c>
      <c r="H52" s="99" t="s">
        <v>172</v>
      </c>
      <c r="I52" s="96">
        <v>26.133697999999999</v>
      </c>
      <c r="J52" s="98">
        <v>18230</v>
      </c>
      <c r="K52" s="86"/>
      <c r="L52" s="96">
        <v>4.7641732130000003</v>
      </c>
      <c r="M52" s="97">
        <v>5.1674196889388574E-6</v>
      </c>
      <c r="N52" s="97">
        <f t="shared" si="1"/>
        <v>2.6315430947607696E-3</v>
      </c>
      <c r="O52" s="97">
        <f>L52/'סכום נכסי הקרן'!$C$42</f>
        <v>1.7388832265205858E-4</v>
      </c>
    </row>
    <row r="53" spans="2:15" s="141" customFormat="1">
      <c r="B53" s="89" t="s">
        <v>1011</v>
      </c>
      <c r="C53" s="86" t="s">
        <v>1012</v>
      </c>
      <c r="D53" s="99" t="s">
        <v>128</v>
      </c>
      <c r="E53" s="99" t="s">
        <v>347</v>
      </c>
      <c r="F53" s="86" t="s">
        <v>1013</v>
      </c>
      <c r="G53" s="99" t="s">
        <v>1014</v>
      </c>
      <c r="H53" s="99" t="s">
        <v>172</v>
      </c>
      <c r="I53" s="96">
        <v>150.62966700000001</v>
      </c>
      <c r="J53" s="98">
        <v>4841</v>
      </c>
      <c r="K53" s="86"/>
      <c r="L53" s="96">
        <v>7.2919821789999997</v>
      </c>
      <c r="M53" s="97">
        <v>6.0907898465423264E-6</v>
      </c>
      <c r="N53" s="97">
        <f t="shared" si="1"/>
        <v>4.0278059785703339E-3</v>
      </c>
      <c r="O53" s="97">
        <f>L53/'סכום נכסי הקרן'!$C$42</f>
        <v>2.6615122776288804E-4</v>
      </c>
    </row>
    <row r="54" spans="2:15" s="141" customFormat="1">
      <c r="B54" s="89" t="s">
        <v>1015</v>
      </c>
      <c r="C54" s="86" t="s">
        <v>1016</v>
      </c>
      <c r="D54" s="99" t="s">
        <v>128</v>
      </c>
      <c r="E54" s="99" t="s">
        <v>347</v>
      </c>
      <c r="F54" s="86" t="s">
        <v>456</v>
      </c>
      <c r="G54" s="99" t="s">
        <v>405</v>
      </c>
      <c r="H54" s="99" t="s">
        <v>172</v>
      </c>
      <c r="I54" s="96">
        <v>17.883191</v>
      </c>
      <c r="J54" s="98">
        <v>173600</v>
      </c>
      <c r="K54" s="96">
        <v>1.6738644440000001</v>
      </c>
      <c r="L54" s="96">
        <v>32.719084043999999</v>
      </c>
      <c r="M54" s="97">
        <v>8.3693221731082876E-6</v>
      </c>
      <c r="N54" s="97">
        <f t="shared" si="1"/>
        <v>1.8072743335179293E-2</v>
      </c>
      <c r="O54" s="97">
        <f>L54/'סכום נכסי הקרן'!$C$42</f>
        <v>1.1942190992548392E-3</v>
      </c>
    </row>
    <row r="55" spans="2:15" s="141" customFormat="1">
      <c r="B55" s="89" t="s">
        <v>1017</v>
      </c>
      <c r="C55" s="86" t="s">
        <v>1018</v>
      </c>
      <c r="D55" s="99" t="s">
        <v>128</v>
      </c>
      <c r="E55" s="99" t="s">
        <v>347</v>
      </c>
      <c r="F55" s="86" t="s">
        <v>1019</v>
      </c>
      <c r="G55" s="99" t="s">
        <v>405</v>
      </c>
      <c r="H55" s="99" t="s">
        <v>172</v>
      </c>
      <c r="I55" s="96">
        <v>69.398719</v>
      </c>
      <c r="J55" s="98">
        <v>5933</v>
      </c>
      <c r="K55" s="86"/>
      <c r="L55" s="96">
        <v>4.1174259979999999</v>
      </c>
      <c r="M55" s="97">
        <v>3.8694132015775677E-6</v>
      </c>
      <c r="N55" s="97">
        <f t="shared" si="1"/>
        <v>2.2743052086476204E-3</v>
      </c>
      <c r="O55" s="97">
        <f>L55/'סכום נכסי הקרן'!$C$42</f>
        <v>1.5028259226228897E-4</v>
      </c>
    </row>
    <row r="56" spans="2:15" s="141" customFormat="1">
      <c r="B56" s="89" t="s">
        <v>1020</v>
      </c>
      <c r="C56" s="86" t="s">
        <v>1021</v>
      </c>
      <c r="D56" s="99" t="s">
        <v>128</v>
      </c>
      <c r="E56" s="99" t="s">
        <v>347</v>
      </c>
      <c r="F56" s="86" t="s">
        <v>1022</v>
      </c>
      <c r="G56" s="99" t="s">
        <v>401</v>
      </c>
      <c r="H56" s="99" t="s">
        <v>172</v>
      </c>
      <c r="I56" s="96">
        <v>54.272095</v>
      </c>
      <c r="J56" s="98">
        <v>19360</v>
      </c>
      <c r="K56" s="96">
        <v>0.14924825999999999</v>
      </c>
      <c r="L56" s="96">
        <v>10.656325795999997</v>
      </c>
      <c r="M56" s="97">
        <v>1.0300176787254616E-5</v>
      </c>
      <c r="N56" s="97">
        <f t="shared" si="1"/>
        <v>5.8861379110786861E-3</v>
      </c>
      <c r="O56" s="97">
        <f>L56/'סכום נכסי הקרן'!$C$42</f>
        <v>3.8894694534698948E-4</v>
      </c>
    </row>
    <row r="57" spans="2:15" s="141" customFormat="1">
      <c r="B57" s="89" t="s">
        <v>1023</v>
      </c>
      <c r="C57" s="86" t="s">
        <v>1024</v>
      </c>
      <c r="D57" s="99" t="s">
        <v>128</v>
      </c>
      <c r="E57" s="99" t="s">
        <v>347</v>
      </c>
      <c r="F57" s="86" t="s">
        <v>1025</v>
      </c>
      <c r="G57" s="99" t="s">
        <v>996</v>
      </c>
      <c r="H57" s="99" t="s">
        <v>172</v>
      </c>
      <c r="I57" s="96">
        <v>71.257833000000005</v>
      </c>
      <c r="J57" s="98">
        <v>7529</v>
      </c>
      <c r="K57" s="86"/>
      <c r="L57" s="96">
        <v>5.3650022510000008</v>
      </c>
      <c r="M57" s="97">
        <v>5.0784129811775152E-6</v>
      </c>
      <c r="N57" s="97">
        <f t="shared" si="1"/>
        <v>2.9634175744220649E-3</v>
      </c>
      <c r="O57" s="97">
        <f>L57/'סכום נכסי הקרן'!$C$42</f>
        <v>1.9581807813059225E-4</v>
      </c>
    </row>
    <row r="58" spans="2:15" s="141" customFormat="1">
      <c r="B58" s="89" t="s">
        <v>1026</v>
      </c>
      <c r="C58" s="86" t="s">
        <v>1027</v>
      </c>
      <c r="D58" s="99" t="s">
        <v>128</v>
      </c>
      <c r="E58" s="99" t="s">
        <v>347</v>
      </c>
      <c r="F58" s="86" t="s">
        <v>1028</v>
      </c>
      <c r="G58" s="99" t="s">
        <v>1029</v>
      </c>
      <c r="H58" s="99" t="s">
        <v>172</v>
      </c>
      <c r="I58" s="96">
        <v>40.885168999999998</v>
      </c>
      <c r="J58" s="98">
        <v>14890</v>
      </c>
      <c r="K58" s="96">
        <v>7.6459641000000009E-2</v>
      </c>
      <c r="L58" s="96">
        <v>6.1642613170000002</v>
      </c>
      <c r="M58" s="97">
        <v>6.0193266921032524E-6</v>
      </c>
      <c r="N58" s="97">
        <f t="shared" si="1"/>
        <v>3.4048970467296645E-3</v>
      </c>
      <c r="O58" s="97">
        <f>L58/'סכום נכסי הקרן'!$C$42</f>
        <v>2.2499036304499275E-4</v>
      </c>
    </row>
    <row r="59" spans="2:15" s="141" customFormat="1">
      <c r="B59" s="89" t="s">
        <v>1030</v>
      </c>
      <c r="C59" s="86" t="s">
        <v>1031</v>
      </c>
      <c r="D59" s="99" t="s">
        <v>128</v>
      </c>
      <c r="E59" s="99" t="s">
        <v>347</v>
      </c>
      <c r="F59" s="86" t="s">
        <v>1032</v>
      </c>
      <c r="G59" s="99" t="s">
        <v>1029</v>
      </c>
      <c r="H59" s="99" t="s">
        <v>172</v>
      </c>
      <c r="I59" s="96">
        <v>170.432782</v>
      </c>
      <c r="J59" s="98">
        <v>10110</v>
      </c>
      <c r="K59" s="86"/>
      <c r="L59" s="96">
        <v>17.230754264999998</v>
      </c>
      <c r="M59" s="97">
        <v>7.5806267198519109E-6</v>
      </c>
      <c r="N59" s="97">
        <f t="shared" si="1"/>
        <v>9.5175952628782853E-3</v>
      </c>
      <c r="O59" s="97">
        <f>L59/'סכום נכסי הקרן'!$C$42</f>
        <v>6.2890806509613233E-4</v>
      </c>
    </row>
    <row r="60" spans="2:15" s="141" customFormat="1">
      <c r="B60" s="89" t="s">
        <v>1033</v>
      </c>
      <c r="C60" s="86" t="s">
        <v>1034</v>
      </c>
      <c r="D60" s="99" t="s">
        <v>128</v>
      </c>
      <c r="E60" s="99" t="s">
        <v>347</v>
      </c>
      <c r="F60" s="86" t="s">
        <v>558</v>
      </c>
      <c r="G60" s="99" t="s">
        <v>405</v>
      </c>
      <c r="H60" s="99" t="s">
        <v>172</v>
      </c>
      <c r="I60" s="96">
        <v>15.764393999999999</v>
      </c>
      <c r="J60" s="98">
        <v>50880</v>
      </c>
      <c r="K60" s="86"/>
      <c r="L60" s="96">
        <v>8.0209238640000002</v>
      </c>
      <c r="M60" s="97">
        <v>2.917227496606152E-6</v>
      </c>
      <c r="N60" s="97">
        <f t="shared" si="1"/>
        <v>4.4304448776789403E-3</v>
      </c>
      <c r="O60" s="97">
        <f>L60/'סכום נכסי הקרן'!$C$42</f>
        <v>2.9275698730369157E-4</v>
      </c>
    </row>
    <row r="61" spans="2:15" s="141" customFormat="1">
      <c r="B61" s="89" t="s">
        <v>1035</v>
      </c>
      <c r="C61" s="86" t="s">
        <v>1036</v>
      </c>
      <c r="D61" s="99" t="s">
        <v>128</v>
      </c>
      <c r="E61" s="99" t="s">
        <v>347</v>
      </c>
      <c r="F61" s="86" t="s">
        <v>1037</v>
      </c>
      <c r="G61" s="99" t="s">
        <v>472</v>
      </c>
      <c r="H61" s="99" t="s">
        <v>172</v>
      </c>
      <c r="I61" s="96">
        <v>223.58319700000001</v>
      </c>
      <c r="J61" s="98">
        <v>4960</v>
      </c>
      <c r="K61" s="86"/>
      <c r="L61" s="96">
        <v>11.089726566</v>
      </c>
      <c r="M61" s="97">
        <v>4.0228095509755532E-6</v>
      </c>
      <c r="N61" s="97">
        <f t="shared" si="1"/>
        <v>6.1255315587414932E-3</v>
      </c>
      <c r="O61" s="97">
        <f>L61/'סכום נכסי הקרן'!$C$42</f>
        <v>4.0476570960303439E-4</v>
      </c>
    </row>
    <row r="62" spans="2:15" s="141" customFormat="1">
      <c r="B62" s="89" t="s">
        <v>1038</v>
      </c>
      <c r="C62" s="86" t="s">
        <v>1039</v>
      </c>
      <c r="D62" s="99" t="s">
        <v>128</v>
      </c>
      <c r="E62" s="99" t="s">
        <v>347</v>
      </c>
      <c r="F62" s="86" t="s">
        <v>1040</v>
      </c>
      <c r="G62" s="99" t="s">
        <v>1029</v>
      </c>
      <c r="H62" s="99" t="s">
        <v>172</v>
      </c>
      <c r="I62" s="96">
        <v>478.97544499999998</v>
      </c>
      <c r="J62" s="98">
        <v>4616</v>
      </c>
      <c r="K62" s="86"/>
      <c r="L62" s="96">
        <v>22.109506539999995</v>
      </c>
      <c r="M62" s="97">
        <v>7.7147671353721915E-6</v>
      </c>
      <c r="N62" s="97">
        <f t="shared" si="1"/>
        <v>1.2212427353636828E-2</v>
      </c>
      <c r="O62" s="97">
        <f>L62/'סכום נכסי הקרן'!$C$42</f>
        <v>8.0697842731968655E-4</v>
      </c>
    </row>
    <row r="63" spans="2:15" s="141" customFormat="1">
      <c r="B63" s="89" t="s">
        <v>1041</v>
      </c>
      <c r="C63" s="86" t="s">
        <v>1042</v>
      </c>
      <c r="D63" s="99" t="s">
        <v>128</v>
      </c>
      <c r="E63" s="99" t="s">
        <v>347</v>
      </c>
      <c r="F63" s="86" t="s">
        <v>1043</v>
      </c>
      <c r="G63" s="99" t="s">
        <v>1014</v>
      </c>
      <c r="H63" s="99" t="s">
        <v>172</v>
      </c>
      <c r="I63" s="96">
        <v>859.10769800000014</v>
      </c>
      <c r="J63" s="98">
        <v>2329</v>
      </c>
      <c r="K63" s="86"/>
      <c r="L63" s="96">
        <v>20.008618288000001</v>
      </c>
      <c r="M63" s="97">
        <v>7.979538328724777E-6</v>
      </c>
      <c r="N63" s="97">
        <f t="shared" si="1"/>
        <v>1.1051978787801989E-2</v>
      </c>
      <c r="O63" s="97">
        <f>L63/'סכום נכסי הקרן'!$C$42</f>
        <v>7.3029776986104382E-4</v>
      </c>
    </row>
    <row r="64" spans="2:15" s="141" customFormat="1">
      <c r="B64" s="89" t="s">
        <v>1044</v>
      </c>
      <c r="C64" s="86" t="s">
        <v>1045</v>
      </c>
      <c r="D64" s="99" t="s">
        <v>128</v>
      </c>
      <c r="E64" s="99" t="s">
        <v>347</v>
      </c>
      <c r="F64" s="86" t="s">
        <v>508</v>
      </c>
      <c r="G64" s="99" t="s">
        <v>472</v>
      </c>
      <c r="H64" s="99" t="s">
        <v>172</v>
      </c>
      <c r="I64" s="96">
        <v>206.16995299999999</v>
      </c>
      <c r="J64" s="98">
        <v>4649</v>
      </c>
      <c r="K64" s="86"/>
      <c r="L64" s="96">
        <v>9.5848411259999988</v>
      </c>
      <c r="M64" s="97">
        <v>3.2584741723782698E-6</v>
      </c>
      <c r="N64" s="97">
        <f t="shared" si="1"/>
        <v>5.2942916539387239E-3</v>
      </c>
      <c r="O64" s="97">
        <f>L64/'סכום נכסי הקרן'!$C$42</f>
        <v>3.4983865442564214E-4</v>
      </c>
    </row>
    <row r="65" spans="2:15" s="141" customFormat="1">
      <c r="B65" s="89" t="s">
        <v>1046</v>
      </c>
      <c r="C65" s="86" t="s">
        <v>1047</v>
      </c>
      <c r="D65" s="99" t="s">
        <v>128</v>
      </c>
      <c r="E65" s="99" t="s">
        <v>347</v>
      </c>
      <c r="F65" s="86" t="s">
        <v>1048</v>
      </c>
      <c r="G65" s="99" t="s">
        <v>952</v>
      </c>
      <c r="H65" s="99" t="s">
        <v>172</v>
      </c>
      <c r="I65" s="96">
        <v>16.963875999999999</v>
      </c>
      <c r="J65" s="98">
        <v>9165</v>
      </c>
      <c r="K65" s="86"/>
      <c r="L65" s="96">
        <v>1.5547392489999998</v>
      </c>
      <c r="M65" s="97">
        <v>6.0764298242267704E-7</v>
      </c>
      <c r="N65" s="97">
        <f t="shared" si="1"/>
        <v>8.587772005634451E-4</v>
      </c>
      <c r="O65" s="97">
        <f>L65/'סכום נכסי הקרן'!$C$42</f>
        <v>5.6746677352583319E-5</v>
      </c>
    </row>
    <row r="66" spans="2:15" s="141" customFormat="1">
      <c r="B66" s="89" t="s">
        <v>1049</v>
      </c>
      <c r="C66" s="86" t="s">
        <v>1050</v>
      </c>
      <c r="D66" s="99" t="s">
        <v>128</v>
      </c>
      <c r="E66" s="99" t="s">
        <v>347</v>
      </c>
      <c r="F66" s="86" t="s">
        <v>1051</v>
      </c>
      <c r="G66" s="99" t="s">
        <v>888</v>
      </c>
      <c r="H66" s="99" t="s">
        <v>172</v>
      </c>
      <c r="I66" s="96">
        <v>599.966768</v>
      </c>
      <c r="J66" s="98">
        <v>2322</v>
      </c>
      <c r="K66" s="86"/>
      <c r="L66" s="96">
        <v>13.931228357</v>
      </c>
      <c r="M66" s="97">
        <v>6.1110289607517795E-6</v>
      </c>
      <c r="N66" s="97">
        <f t="shared" si="1"/>
        <v>7.6950660996881705E-3</v>
      </c>
      <c r="O66" s="97">
        <f>L66/'סכום נכסי הקרן'!$C$42</f>
        <v>5.0847813947471686E-4</v>
      </c>
    </row>
    <row r="67" spans="2:15" s="141" customFormat="1">
      <c r="B67" s="89" t="s">
        <v>1052</v>
      </c>
      <c r="C67" s="86" t="s">
        <v>1053</v>
      </c>
      <c r="D67" s="99" t="s">
        <v>128</v>
      </c>
      <c r="E67" s="99" t="s">
        <v>347</v>
      </c>
      <c r="F67" s="86" t="s">
        <v>1054</v>
      </c>
      <c r="G67" s="99" t="s">
        <v>200</v>
      </c>
      <c r="H67" s="99" t="s">
        <v>172</v>
      </c>
      <c r="I67" s="96">
        <v>25.480491000000001</v>
      </c>
      <c r="J67" s="98">
        <v>5548</v>
      </c>
      <c r="K67" s="86"/>
      <c r="L67" s="96">
        <v>1.4136576199999999</v>
      </c>
      <c r="M67" s="97">
        <v>5.1169430910700928E-7</v>
      </c>
      <c r="N67" s="97">
        <f t="shared" si="1"/>
        <v>7.8084922229861497E-4</v>
      </c>
      <c r="O67" s="97">
        <f>L67/'סכום נכסי הקרן'!$C$42</f>
        <v>5.159731633504342E-5</v>
      </c>
    </row>
    <row r="68" spans="2:15" s="141" customFormat="1">
      <c r="B68" s="89" t="s">
        <v>1055</v>
      </c>
      <c r="C68" s="86" t="s">
        <v>1056</v>
      </c>
      <c r="D68" s="99" t="s">
        <v>128</v>
      </c>
      <c r="E68" s="99" t="s">
        <v>347</v>
      </c>
      <c r="F68" s="86" t="s">
        <v>643</v>
      </c>
      <c r="G68" s="99" t="s">
        <v>440</v>
      </c>
      <c r="H68" s="99" t="s">
        <v>172</v>
      </c>
      <c r="I68" s="96">
        <v>253.02387099999999</v>
      </c>
      <c r="J68" s="98">
        <v>1324</v>
      </c>
      <c r="K68" s="86"/>
      <c r="L68" s="96">
        <v>3.3500360580000001</v>
      </c>
      <c r="M68" s="97">
        <v>2.1775472784608246E-6</v>
      </c>
      <c r="N68" s="97">
        <f t="shared" si="1"/>
        <v>1.8504289960688061E-3</v>
      </c>
      <c r="O68" s="97">
        <f>L68/'סכום נכסי הקרן'!$C$42</f>
        <v>1.2227350369209476E-4</v>
      </c>
    </row>
    <row r="69" spans="2:15" s="141" customFormat="1">
      <c r="B69" s="89" t="s">
        <v>1057</v>
      </c>
      <c r="C69" s="86" t="s">
        <v>1058</v>
      </c>
      <c r="D69" s="99" t="s">
        <v>128</v>
      </c>
      <c r="E69" s="99" t="s">
        <v>347</v>
      </c>
      <c r="F69" s="86" t="s">
        <v>1059</v>
      </c>
      <c r="G69" s="99" t="s">
        <v>159</v>
      </c>
      <c r="H69" s="99" t="s">
        <v>172</v>
      </c>
      <c r="I69" s="96">
        <v>77.496827999999994</v>
      </c>
      <c r="J69" s="98">
        <v>9567</v>
      </c>
      <c r="K69" s="86"/>
      <c r="L69" s="96">
        <v>7.4141215750000002</v>
      </c>
      <c r="M69" s="97">
        <v>7.113800125428314E-6</v>
      </c>
      <c r="N69" s="97">
        <f t="shared" si="1"/>
        <v>4.0952710076051745E-3</v>
      </c>
      <c r="O69" s="97">
        <f>L69/'סכום נכסי הקרן'!$C$42</f>
        <v>2.7060921317832628E-4</v>
      </c>
    </row>
    <row r="70" spans="2:15" s="141" customFormat="1">
      <c r="B70" s="89" t="s">
        <v>1060</v>
      </c>
      <c r="C70" s="86" t="s">
        <v>1061</v>
      </c>
      <c r="D70" s="99" t="s">
        <v>128</v>
      </c>
      <c r="E70" s="99" t="s">
        <v>347</v>
      </c>
      <c r="F70" s="86" t="s">
        <v>1062</v>
      </c>
      <c r="G70" s="99" t="s">
        <v>523</v>
      </c>
      <c r="H70" s="99" t="s">
        <v>172</v>
      </c>
      <c r="I70" s="96">
        <v>49.149174000000002</v>
      </c>
      <c r="J70" s="98">
        <v>15630</v>
      </c>
      <c r="K70" s="86"/>
      <c r="L70" s="96">
        <v>7.682015904</v>
      </c>
      <c r="M70" s="97">
        <v>5.1476126563227414E-6</v>
      </c>
      <c r="N70" s="97">
        <f t="shared" si="1"/>
        <v>4.2432453653975929E-3</v>
      </c>
      <c r="O70" s="97">
        <f>L70/'סכום נכסי הקרן'!$C$42</f>
        <v>2.8038713128396856E-4</v>
      </c>
    </row>
    <row r="71" spans="2:15" s="141" customFormat="1">
      <c r="B71" s="89" t="s">
        <v>1063</v>
      </c>
      <c r="C71" s="86" t="s">
        <v>1064</v>
      </c>
      <c r="D71" s="99" t="s">
        <v>128</v>
      </c>
      <c r="E71" s="99" t="s">
        <v>347</v>
      </c>
      <c r="F71" s="86" t="s">
        <v>865</v>
      </c>
      <c r="G71" s="99" t="s">
        <v>440</v>
      </c>
      <c r="H71" s="99" t="s">
        <v>172</v>
      </c>
      <c r="I71" s="96">
        <v>478.31636400000002</v>
      </c>
      <c r="J71" s="98">
        <v>1396</v>
      </c>
      <c r="K71" s="86"/>
      <c r="L71" s="96">
        <v>6.6772964390000009</v>
      </c>
      <c r="M71" s="97">
        <v>2.9290214664515371E-6</v>
      </c>
      <c r="N71" s="97">
        <f t="shared" si="1"/>
        <v>3.6882775982564021E-3</v>
      </c>
      <c r="O71" s="97">
        <f>L71/'סכום נכסי הקרן'!$C$42</f>
        <v>2.4371571429434379E-4</v>
      </c>
    </row>
    <row r="72" spans="2:15" s="141" customFormat="1">
      <c r="B72" s="89" t="s">
        <v>1065</v>
      </c>
      <c r="C72" s="86" t="s">
        <v>1066</v>
      </c>
      <c r="D72" s="99" t="s">
        <v>128</v>
      </c>
      <c r="E72" s="99" t="s">
        <v>347</v>
      </c>
      <c r="F72" s="86" t="s">
        <v>1067</v>
      </c>
      <c r="G72" s="99" t="s">
        <v>996</v>
      </c>
      <c r="H72" s="99" t="s">
        <v>172</v>
      </c>
      <c r="I72" s="96">
        <v>12.052320999999999</v>
      </c>
      <c r="J72" s="98">
        <v>27900</v>
      </c>
      <c r="K72" s="86"/>
      <c r="L72" s="96">
        <v>3.3625974890000001</v>
      </c>
      <c r="M72" s="97">
        <v>5.1450193424010531E-6</v>
      </c>
      <c r="N72" s="97">
        <f t="shared" si="1"/>
        <v>1.857367439641379E-3</v>
      </c>
      <c r="O72" s="97">
        <f>L72/'סכום נכסי הקרן'!$C$42</f>
        <v>1.2273198537801231E-4</v>
      </c>
    </row>
    <row r="73" spans="2:15" s="141" customFormat="1">
      <c r="B73" s="89" t="s">
        <v>1068</v>
      </c>
      <c r="C73" s="86" t="s">
        <v>1069</v>
      </c>
      <c r="D73" s="99" t="s">
        <v>128</v>
      </c>
      <c r="E73" s="99" t="s">
        <v>347</v>
      </c>
      <c r="F73" s="86" t="s">
        <v>1070</v>
      </c>
      <c r="G73" s="99" t="s">
        <v>1071</v>
      </c>
      <c r="H73" s="99" t="s">
        <v>172</v>
      </c>
      <c r="I73" s="96">
        <v>111.485758</v>
      </c>
      <c r="J73" s="98">
        <v>2055</v>
      </c>
      <c r="K73" s="86"/>
      <c r="L73" s="96">
        <v>2.2910323300000002</v>
      </c>
      <c r="M73" s="97">
        <v>2.7686268888576147E-6</v>
      </c>
      <c r="N73" s="97">
        <f t="shared" si="1"/>
        <v>1.2654767235233974E-3</v>
      </c>
      <c r="O73" s="97">
        <f>L73/'סכום נכסי הקרן'!$C$42</f>
        <v>8.3620756675737085E-5</v>
      </c>
    </row>
    <row r="74" spans="2:15" s="141" customFormat="1">
      <c r="B74" s="89" t="s">
        <v>1072</v>
      </c>
      <c r="C74" s="86" t="s">
        <v>1073</v>
      </c>
      <c r="D74" s="99" t="s">
        <v>128</v>
      </c>
      <c r="E74" s="99" t="s">
        <v>347</v>
      </c>
      <c r="F74" s="86" t="s">
        <v>1074</v>
      </c>
      <c r="G74" s="99" t="s">
        <v>777</v>
      </c>
      <c r="H74" s="99" t="s">
        <v>172</v>
      </c>
      <c r="I74" s="96">
        <v>84.462052999999997</v>
      </c>
      <c r="J74" s="98">
        <v>8913</v>
      </c>
      <c r="K74" s="96">
        <v>0.23503584799999996</v>
      </c>
      <c r="L74" s="96">
        <v>7.7631386439999996</v>
      </c>
      <c r="M74" s="97">
        <v>6.7153110458695641E-6</v>
      </c>
      <c r="N74" s="97">
        <f t="shared" si="1"/>
        <v>4.2880543966252052E-3</v>
      </c>
      <c r="O74" s="97">
        <f>L74/'סכום נכסי הקרן'!$C$42</f>
        <v>2.8334804318974209E-4</v>
      </c>
    </row>
    <row r="75" spans="2:15" s="141" customFormat="1">
      <c r="B75" s="89" t="s">
        <v>1075</v>
      </c>
      <c r="C75" s="86" t="s">
        <v>1076</v>
      </c>
      <c r="D75" s="99" t="s">
        <v>128</v>
      </c>
      <c r="E75" s="99" t="s">
        <v>347</v>
      </c>
      <c r="F75" s="86" t="s">
        <v>1077</v>
      </c>
      <c r="G75" s="99" t="s">
        <v>1071</v>
      </c>
      <c r="H75" s="99" t="s">
        <v>172</v>
      </c>
      <c r="I75" s="96">
        <v>459.679937</v>
      </c>
      <c r="J75" s="98">
        <v>310.8</v>
      </c>
      <c r="K75" s="86"/>
      <c r="L75" s="96">
        <v>1.4286852449999998</v>
      </c>
      <c r="M75" s="97">
        <v>1.6203776911693084E-6</v>
      </c>
      <c r="N75" s="97">
        <f t="shared" si="1"/>
        <v>7.8914989505574626E-4</v>
      </c>
      <c r="O75" s="97">
        <f>L75/'סכום נכסי הקרן'!$C$42</f>
        <v>5.2145812031539859E-5</v>
      </c>
    </row>
    <row r="76" spans="2:15" s="141" customFormat="1">
      <c r="B76" s="89" t="s">
        <v>1078</v>
      </c>
      <c r="C76" s="86" t="s">
        <v>1079</v>
      </c>
      <c r="D76" s="99" t="s">
        <v>128</v>
      </c>
      <c r="E76" s="99" t="s">
        <v>347</v>
      </c>
      <c r="F76" s="86" t="s">
        <v>515</v>
      </c>
      <c r="G76" s="99" t="s">
        <v>405</v>
      </c>
      <c r="H76" s="99" t="s">
        <v>172</v>
      </c>
      <c r="I76" s="96">
        <v>823.54628500000001</v>
      </c>
      <c r="J76" s="98">
        <v>1598</v>
      </c>
      <c r="K76" s="86"/>
      <c r="L76" s="96">
        <v>13.160269637999999</v>
      </c>
      <c r="M76" s="97">
        <v>4.6682555850484045E-6</v>
      </c>
      <c r="N76" s="97">
        <f t="shared" si="1"/>
        <v>7.2692186330607931E-3</v>
      </c>
      <c r="O76" s="97">
        <f>L76/'סכום נכסי הקרן'!$C$42</f>
        <v>4.8033879346708671E-4</v>
      </c>
    </row>
    <row r="77" spans="2:15" s="141" customFormat="1">
      <c r="B77" s="89" t="s">
        <v>1080</v>
      </c>
      <c r="C77" s="86" t="s">
        <v>1081</v>
      </c>
      <c r="D77" s="99" t="s">
        <v>128</v>
      </c>
      <c r="E77" s="99" t="s">
        <v>347</v>
      </c>
      <c r="F77" s="86" t="s">
        <v>1082</v>
      </c>
      <c r="G77" s="99" t="s">
        <v>159</v>
      </c>
      <c r="H77" s="99" t="s">
        <v>172</v>
      </c>
      <c r="I77" s="96">
        <v>36.696351999999997</v>
      </c>
      <c r="J77" s="98">
        <v>19400</v>
      </c>
      <c r="K77" s="86"/>
      <c r="L77" s="96">
        <v>7.1190923689999996</v>
      </c>
      <c r="M77" s="97">
        <v>2.663869253301294E-6</v>
      </c>
      <c r="N77" s="97">
        <f t="shared" si="1"/>
        <v>3.9323084042129338E-3</v>
      </c>
      <c r="O77" s="97">
        <f>L77/'סכום נכסי הקרן'!$C$42</f>
        <v>2.5984089484247725E-4</v>
      </c>
    </row>
    <row r="78" spans="2:15" s="141" customFormat="1">
      <c r="B78" s="89" t="s">
        <v>1083</v>
      </c>
      <c r="C78" s="86" t="s">
        <v>1084</v>
      </c>
      <c r="D78" s="99" t="s">
        <v>128</v>
      </c>
      <c r="E78" s="99" t="s">
        <v>347</v>
      </c>
      <c r="F78" s="86" t="s">
        <v>1085</v>
      </c>
      <c r="G78" s="99" t="s">
        <v>888</v>
      </c>
      <c r="H78" s="99" t="s">
        <v>172</v>
      </c>
      <c r="I78" s="96">
        <v>5721.8012049999998</v>
      </c>
      <c r="J78" s="98">
        <v>270.8</v>
      </c>
      <c r="K78" s="86"/>
      <c r="L78" s="96">
        <v>15.494637661999999</v>
      </c>
      <c r="M78" s="97">
        <v>5.0913982088461668E-6</v>
      </c>
      <c r="N78" s="97">
        <f t="shared" si="1"/>
        <v>8.5586323003525623E-3</v>
      </c>
      <c r="O78" s="97">
        <f>L78/'סכום נכסי הקרן'!$C$42</f>
        <v>5.6554126659260782E-4</v>
      </c>
    </row>
    <row r="79" spans="2:15" s="141" customFormat="1">
      <c r="B79" s="89" t="s">
        <v>1086</v>
      </c>
      <c r="C79" s="86" t="s">
        <v>1087</v>
      </c>
      <c r="D79" s="99" t="s">
        <v>128</v>
      </c>
      <c r="E79" s="99" t="s">
        <v>347</v>
      </c>
      <c r="F79" s="86" t="s">
        <v>681</v>
      </c>
      <c r="G79" s="99" t="s">
        <v>405</v>
      </c>
      <c r="H79" s="99" t="s">
        <v>172</v>
      </c>
      <c r="I79" s="96">
        <v>520.48818800000004</v>
      </c>
      <c r="J79" s="98">
        <v>840.1</v>
      </c>
      <c r="K79" s="86"/>
      <c r="L79" s="96">
        <v>4.3726212670000004</v>
      </c>
      <c r="M79" s="97">
        <v>1.2995767912659427E-6</v>
      </c>
      <c r="N79" s="97">
        <f t="shared" si="1"/>
        <v>2.4152651019865297E-3</v>
      </c>
      <c r="O79" s="97">
        <f>L79/'סכום נכסי הקרן'!$C$42</f>
        <v>1.5959700533905614E-4</v>
      </c>
    </row>
    <row r="80" spans="2:15" s="141" customFormat="1">
      <c r="B80" s="89" t="s">
        <v>1088</v>
      </c>
      <c r="C80" s="86" t="s">
        <v>1089</v>
      </c>
      <c r="D80" s="99" t="s">
        <v>128</v>
      </c>
      <c r="E80" s="99" t="s">
        <v>347</v>
      </c>
      <c r="F80" s="86" t="s">
        <v>875</v>
      </c>
      <c r="G80" s="99" t="s">
        <v>405</v>
      </c>
      <c r="H80" s="99" t="s">
        <v>172</v>
      </c>
      <c r="I80" s="96">
        <v>1361.7739979999999</v>
      </c>
      <c r="J80" s="98">
        <v>1224</v>
      </c>
      <c r="K80" s="96">
        <v>0.26891768300000002</v>
      </c>
      <c r="L80" s="96">
        <v>16.937031421</v>
      </c>
      <c r="M80" s="97">
        <v>3.8416742899318813E-6</v>
      </c>
      <c r="N80" s="97">
        <f t="shared" si="1"/>
        <v>9.3553542428010655E-3</v>
      </c>
      <c r="O80" s="97">
        <f>L80/'סכום נכסי הקרן'!$C$42</f>
        <v>6.1818742787656531E-4</v>
      </c>
    </row>
    <row r="81" spans="2:15" s="141" customFormat="1">
      <c r="B81" s="89" t="s">
        <v>1090</v>
      </c>
      <c r="C81" s="86" t="s">
        <v>1091</v>
      </c>
      <c r="D81" s="99" t="s">
        <v>128</v>
      </c>
      <c r="E81" s="99" t="s">
        <v>347</v>
      </c>
      <c r="F81" s="86" t="s">
        <v>913</v>
      </c>
      <c r="G81" s="99" t="s">
        <v>888</v>
      </c>
      <c r="H81" s="99" t="s">
        <v>172</v>
      </c>
      <c r="I81" s="96">
        <v>600.80101500000001</v>
      </c>
      <c r="J81" s="98">
        <v>1532</v>
      </c>
      <c r="K81" s="86"/>
      <c r="L81" s="96">
        <v>9.2042715529999999</v>
      </c>
      <c r="M81" s="97">
        <v>6.7890514097563481E-6</v>
      </c>
      <c r="N81" s="97">
        <f t="shared" si="1"/>
        <v>5.0840798948088399E-3</v>
      </c>
      <c r="O81" s="97">
        <f>L81/'סכום נכסי הקרן'!$C$42</f>
        <v>3.3594818450720929E-4</v>
      </c>
    </row>
    <row r="82" spans="2:15" s="141" customFormat="1">
      <c r="B82" s="85"/>
      <c r="C82" s="86"/>
      <c r="D82" s="86"/>
      <c r="E82" s="86"/>
      <c r="F82" s="86"/>
      <c r="G82" s="86"/>
      <c r="H82" s="86"/>
      <c r="I82" s="96"/>
      <c r="J82" s="98"/>
      <c r="K82" s="86"/>
      <c r="L82" s="86"/>
      <c r="M82" s="86"/>
      <c r="N82" s="97"/>
      <c r="O82" s="86"/>
    </row>
    <row r="83" spans="2:15" s="141" customFormat="1">
      <c r="B83" s="104" t="s">
        <v>31</v>
      </c>
      <c r="C83" s="84"/>
      <c r="D83" s="84"/>
      <c r="E83" s="84"/>
      <c r="F83" s="84"/>
      <c r="G83" s="84"/>
      <c r="H83" s="84"/>
      <c r="I83" s="93"/>
      <c r="J83" s="95"/>
      <c r="K83" s="93">
        <v>0.39722170100000004</v>
      </c>
      <c r="L83" s="93">
        <v>63.091361792999997</v>
      </c>
      <c r="M83" s="84"/>
      <c r="N83" s="94">
        <f t="shared" ref="N83:N120" si="2">L83/$L$11</f>
        <v>3.4849202588265044E-2</v>
      </c>
      <c r="O83" s="94">
        <f>L83/'סכום נכסי הקרן'!$C$42</f>
        <v>2.3027817389348441E-3</v>
      </c>
    </row>
    <row r="84" spans="2:15" s="141" customFormat="1">
      <c r="B84" s="89" t="s">
        <v>1092</v>
      </c>
      <c r="C84" s="86" t="s">
        <v>1093</v>
      </c>
      <c r="D84" s="99" t="s">
        <v>128</v>
      </c>
      <c r="E84" s="99" t="s">
        <v>347</v>
      </c>
      <c r="F84" s="86" t="s">
        <v>1094</v>
      </c>
      <c r="G84" s="99" t="s">
        <v>1071</v>
      </c>
      <c r="H84" s="99" t="s">
        <v>172</v>
      </c>
      <c r="I84" s="96">
        <v>168.99492900000001</v>
      </c>
      <c r="J84" s="98">
        <v>638.20000000000005</v>
      </c>
      <c r="K84" s="86"/>
      <c r="L84" s="96">
        <v>1.0785256349999999</v>
      </c>
      <c r="M84" s="97">
        <v>6.561814869184743E-6</v>
      </c>
      <c r="N84" s="97">
        <f t="shared" si="2"/>
        <v>5.957354110388269E-4</v>
      </c>
      <c r="O84" s="97">
        <f>L84/'סכום נכסי הקרן'!$C$42</f>
        <v>3.9365280232810949E-5</v>
      </c>
    </row>
    <row r="85" spans="2:15" s="141" customFormat="1">
      <c r="B85" s="89" t="s">
        <v>1095</v>
      </c>
      <c r="C85" s="86" t="s">
        <v>1096</v>
      </c>
      <c r="D85" s="99" t="s">
        <v>128</v>
      </c>
      <c r="E85" s="99" t="s">
        <v>347</v>
      </c>
      <c r="F85" s="86" t="s">
        <v>1097</v>
      </c>
      <c r="G85" s="99" t="s">
        <v>1014</v>
      </c>
      <c r="H85" s="99" t="s">
        <v>172</v>
      </c>
      <c r="I85" s="96">
        <v>30.675979000000002</v>
      </c>
      <c r="J85" s="98">
        <v>3139</v>
      </c>
      <c r="K85" s="86"/>
      <c r="L85" s="96">
        <v>0.96291898399999998</v>
      </c>
      <c r="M85" s="97">
        <v>6.2139753365213509E-6</v>
      </c>
      <c r="N85" s="97">
        <f t="shared" si="2"/>
        <v>5.3187881503653799E-4</v>
      </c>
      <c r="O85" s="97">
        <f>L85/'סכום נכסי הקרן'!$C$42</f>
        <v>3.514573452549749E-5</v>
      </c>
    </row>
    <row r="86" spans="2:15" s="141" customFormat="1">
      <c r="B86" s="89" t="s">
        <v>1098</v>
      </c>
      <c r="C86" s="86" t="s">
        <v>1099</v>
      </c>
      <c r="D86" s="99" t="s">
        <v>128</v>
      </c>
      <c r="E86" s="99" t="s">
        <v>347</v>
      </c>
      <c r="F86" s="86" t="s">
        <v>1100</v>
      </c>
      <c r="G86" s="99" t="s">
        <v>159</v>
      </c>
      <c r="H86" s="99" t="s">
        <v>172</v>
      </c>
      <c r="I86" s="96">
        <v>400.96788600000002</v>
      </c>
      <c r="J86" s="98">
        <v>480.4</v>
      </c>
      <c r="K86" s="96">
        <v>1.9688325E-2</v>
      </c>
      <c r="L86" s="96">
        <v>1.9459380500000001</v>
      </c>
      <c r="M86" s="97">
        <v>7.2919294244733843E-6</v>
      </c>
      <c r="N86" s="97">
        <f t="shared" si="2"/>
        <v>1.0748601298409041E-3</v>
      </c>
      <c r="O86" s="97">
        <f>L86/'סכום נכסי הקרן'!$C$42</f>
        <v>7.1025105169558343E-5</v>
      </c>
    </row>
    <row r="87" spans="2:15" s="141" customFormat="1">
      <c r="B87" s="89" t="s">
        <v>1101</v>
      </c>
      <c r="C87" s="86" t="s">
        <v>1102</v>
      </c>
      <c r="D87" s="99" t="s">
        <v>128</v>
      </c>
      <c r="E87" s="99" t="s">
        <v>347</v>
      </c>
      <c r="F87" s="86" t="s">
        <v>1103</v>
      </c>
      <c r="G87" s="99" t="s">
        <v>401</v>
      </c>
      <c r="H87" s="99" t="s">
        <v>172</v>
      </c>
      <c r="I87" s="96">
        <v>127.6332</v>
      </c>
      <c r="J87" s="98">
        <v>2148</v>
      </c>
      <c r="K87" s="86"/>
      <c r="L87" s="96">
        <v>2.7415611449999999</v>
      </c>
      <c r="M87" s="97">
        <v>9.6147361893423516E-6</v>
      </c>
      <c r="N87" s="97">
        <f t="shared" si="2"/>
        <v>1.5143312338650643E-3</v>
      </c>
      <c r="O87" s="97">
        <f>L87/'סכום נכסי הקרן'!$C$42</f>
        <v>1.000646801949321E-4</v>
      </c>
    </row>
    <row r="88" spans="2:15" s="141" customFormat="1">
      <c r="B88" s="89" t="s">
        <v>1104</v>
      </c>
      <c r="C88" s="86" t="s">
        <v>1105</v>
      </c>
      <c r="D88" s="99" t="s">
        <v>128</v>
      </c>
      <c r="E88" s="99" t="s">
        <v>347</v>
      </c>
      <c r="F88" s="86" t="s">
        <v>1106</v>
      </c>
      <c r="G88" s="99" t="s">
        <v>159</v>
      </c>
      <c r="H88" s="99" t="s">
        <v>172</v>
      </c>
      <c r="I88" s="96">
        <v>13.781364000000002</v>
      </c>
      <c r="J88" s="98">
        <v>6464</v>
      </c>
      <c r="K88" s="86"/>
      <c r="L88" s="96">
        <v>0.89082736100000004</v>
      </c>
      <c r="M88" s="97">
        <v>1.3733297458893874E-6</v>
      </c>
      <c r="N88" s="97">
        <f t="shared" si="2"/>
        <v>4.9205821989568984E-4</v>
      </c>
      <c r="O88" s="97">
        <f>L88/'סכום נכסי הקרן'!$C$42</f>
        <v>3.2514450808413515E-5</v>
      </c>
    </row>
    <row r="89" spans="2:15" s="141" customFormat="1">
      <c r="B89" s="89" t="s">
        <v>1107</v>
      </c>
      <c r="C89" s="86" t="s">
        <v>1108</v>
      </c>
      <c r="D89" s="99" t="s">
        <v>128</v>
      </c>
      <c r="E89" s="99" t="s">
        <v>347</v>
      </c>
      <c r="F89" s="86" t="s">
        <v>1109</v>
      </c>
      <c r="G89" s="99" t="s">
        <v>1110</v>
      </c>
      <c r="H89" s="99" t="s">
        <v>172</v>
      </c>
      <c r="I89" s="96">
        <v>1882.6883150000001</v>
      </c>
      <c r="J89" s="98">
        <v>135.69999999999999</v>
      </c>
      <c r="K89" s="86"/>
      <c r="L89" s="96">
        <v>2.5548080440000001</v>
      </c>
      <c r="M89" s="97">
        <v>6.301874266762822E-6</v>
      </c>
      <c r="N89" s="97">
        <f t="shared" si="2"/>
        <v>1.411176119348931E-3</v>
      </c>
      <c r="O89" s="97">
        <f>L89/'סכום נכסי הקרן'!$C$42</f>
        <v>9.3248348791542278E-5</v>
      </c>
    </row>
    <row r="90" spans="2:15" s="141" customFormat="1">
      <c r="B90" s="89" t="s">
        <v>1111</v>
      </c>
      <c r="C90" s="86" t="s">
        <v>1112</v>
      </c>
      <c r="D90" s="99" t="s">
        <v>128</v>
      </c>
      <c r="E90" s="99" t="s">
        <v>347</v>
      </c>
      <c r="F90" s="86" t="s">
        <v>1113</v>
      </c>
      <c r="G90" s="99" t="s">
        <v>479</v>
      </c>
      <c r="H90" s="99" t="s">
        <v>172</v>
      </c>
      <c r="I90" s="96">
        <v>200.89776300000003</v>
      </c>
      <c r="J90" s="98">
        <v>231.6</v>
      </c>
      <c r="K90" s="86"/>
      <c r="L90" s="96">
        <v>0.46527921999999999</v>
      </c>
      <c r="M90" s="97">
        <v>1.0407411599735923E-5</v>
      </c>
      <c r="N90" s="97">
        <f t="shared" si="2"/>
        <v>2.5700205760480118E-4</v>
      </c>
      <c r="O90" s="97">
        <f>L90/'סכום נכסי הקרן'!$C$42</f>
        <v>1.6982300918423417E-5</v>
      </c>
    </row>
    <row r="91" spans="2:15" s="141" customFormat="1">
      <c r="B91" s="89" t="s">
        <v>1114</v>
      </c>
      <c r="C91" s="86" t="s">
        <v>1115</v>
      </c>
      <c r="D91" s="99" t="s">
        <v>128</v>
      </c>
      <c r="E91" s="99" t="s">
        <v>347</v>
      </c>
      <c r="F91" s="86" t="s">
        <v>1116</v>
      </c>
      <c r="G91" s="99" t="s">
        <v>197</v>
      </c>
      <c r="H91" s="99" t="s">
        <v>172</v>
      </c>
      <c r="I91" s="96">
        <v>120.57829299999999</v>
      </c>
      <c r="J91" s="98">
        <v>918.2</v>
      </c>
      <c r="K91" s="86"/>
      <c r="L91" s="96">
        <v>1.1071498850000001</v>
      </c>
      <c r="M91" s="97">
        <v>4.0539012089490881E-6</v>
      </c>
      <c r="N91" s="97">
        <f t="shared" si="2"/>
        <v>6.1154632807783479E-4</v>
      </c>
      <c r="O91" s="97">
        <f>L91/'סכום נכסי הקרן'!$C$42</f>
        <v>4.0410041327158093E-5</v>
      </c>
    </row>
    <row r="92" spans="2:15" s="141" customFormat="1">
      <c r="B92" s="89" t="s">
        <v>1117</v>
      </c>
      <c r="C92" s="86" t="s">
        <v>1118</v>
      </c>
      <c r="D92" s="99" t="s">
        <v>128</v>
      </c>
      <c r="E92" s="99" t="s">
        <v>347</v>
      </c>
      <c r="F92" s="86" t="s">
        <v>1119</v>
      </c>
      <c r="G92" s="99" t="s">
        <v>597</v>
      </c>
      <c r="H92" s="99" t="s">
        <v>172</v>
      </c>
      <c r="I92" s="96">
        <v>126.40202800000002</v>
      </c>
      <c r="J92" s="98">
        <v>2280</v>
      </c>
      <c r="K92" s="86"/>
      <c r="L92" s="96">
        <v>2.8819662300000002</v>
      </c>
      <c r="M92" s="97">
        <v>4.5153621658873152E-6</v>
      </c>
      <c r="N92" s="97">
        <f t="shared" si="2"/>
        <v>1.5918855156642324E-3</v>
      </c>
      <c r="O92" s="97">
        <f>L92/'סכום נכסי הקרן'!$C$42</f>
        <v>1.0518934792444476E-4</v>
      </c>
    </row>
    <row r="93" spans="2:15" s="141" customFormat="1">
      <c r="B93" s="89" t="s">
        <v>1120</v>
      </c>
      <c r="C93" s="86" t="s">
        <v>1121</v>
      </c>
      <c r="D93" s="99" t="s">
        <v>128</v>
      </c>
      <c r="E93" s="99" t="s">
        <v>347</v>
      </c>
      <c r="F93" s="86" t="s">
        <v>1122</v>
      </c>
      <c r="G93" s="99" t="s">
        <v>401</v>
      </c>
      <c r="H93" s="99" t="s">
        <v>172</v>
      </c>
      <c r="I93" s="96">
        <v>67.478519000000006</v>
      </c>
      <c r="J93" s="98">
        <v>1951</v>
      </c>
      <c r="K93" s="86"/>
      <c r="L93" s="96">
        <v>1.3165059129999999</v>
      </c>
      <c r="M93" s="97">
        <v>1.0143469659867628E-5</v>
      </c>
      <c r="N93" s="97">
        <f t="shared" si="2"/>
        <v>7.2718641612640124E-4</v>
      </c>
      <c r="O93" s="97">
        <f>L93/'סכום נכסי הקרן'!$C$42</f>
        <v>4.8051360590420863E-5</v>
      </c>
    </row>
    <row r="94" spans="2:15" s="141" customFormat="1">
      <c r="B94" s="89" t="s">
        <v>1123</v>
      </c>
      <c r="C94" s="86" t="s">
        <v>1124</v>
      </c>
      <c r="D94" s="99" t="s">
        <v>128</v>
      </c>
      <c r="E94" s="99" t="s">
        <v>347</v>
      </c>
      <c r="F94" s="86" t="s">
        <v>1125</v>
      </c>
      <c r="G94" s="99" t="s">
        <v>996</v>
      </c>
      <c r="H94" s="99" t="s">
        <v>172</v>
      </c>
      <c r="I94" s="96">
        <v>11.215035</v>
      </c>
      <c r="J94" s="98">
        <v>0</v>
      </c>
      <c r="K94" s="86"/>
      <c r="L94" s="96">
        <v>1.1000000000000001E-8</v>
      </c>
      <c r="M94" s="97">
        <v>7.093943378933047E-6</v>
      </c>
      <c r="N94" s="97">
        <f t="shared" si="2"/>
        <v>6.0759701102766068E-12</v>
      </c>
      <c r="O94" s="97">
        <f>L94/'סכום נכסי הקרן'!$C$42</f>
        <v>4.0149076527135169E-13</v>
      </c>
    </row>
    <row r="95" spans="2:15" s="141" customFormat="1">
      <c r="B95" s="89" t="s">
        <v>1126</v>
      </c>
      <c r="C95" s="86" t="s">
        <v>1127</v>
      </c>
      <c r="D95" s="99" t="s">
        <v>128</v>
      </c>
      <c r="E95" s="99" t="s">
        <v>347</v>
      </c>
      <c r="F95" s="86" t="s">
        <v>1128</v>
      </c>
      <c r="G95" s="99" t="s">
        <v>597</v>
      </c>
      <c r="H95" s="99" t="s">
        <v>172</v>
      </c>
      <c r="I95" s="96">
        <v>58.157288999999999</v>
      </c>
      <c r="J95" s="98">
        <v>10530</v>
      </c>
      <c r="K95" s="86"/>
      <c r="L95" s="96">
        <v>6.1239624819999996</v>
      </c>
      <c r="M95" s="97">
        <v>1.6007605012760853E-6</v>
      </c>
      <c r="N95" s="97">
        <f t="shared" si="2"/>
        <v>3.3826375451897579E-3</v>
      </c>
      <c r="O95" s="97">
        <f>L95/'סכום נכסי הקרן'!$C$42</f>
        <v>2.2351948939920236E-4</v>
      </c>
    </row>
    <row r="96" spans="2:15" s="141" customFormat="1">
      <c r="B96" s="89" t="s">
        <v>1129</v>
      </c>
      <c r="C96" s="86" t="s">
        <v>1130</v>
      </c>
      <c r="D96" s="99" t="s">
        <v>128</v>
      </c>
      <c r="E96" s="99" t="s">
        <v>347</v>
      </c>
      <c r="F96" s="86" t="s">
        <v>1131</v>
      </c>
      <c r="G96" s="99" t="s">
        <v>1110</v>
      </c>
      <c r="H96" s="99" t="s">
        <v>172</v>
      </c>
      <c r="I96" s="96">
        <v>125.643652</v>
      </c>
      <c r="J96" s="98">
        <v>712.4</v>
      </c>
      <c r="K96" s="86"/>
      <c r="L96" s="96">
        <v>0.89508537600000004</v>
      </c>
      <c r="M96" s="97">
        <v>4.6430353482365612E-6</v>
      </c>
      <c r="N96" s="97">
        <f t="shared" si="2"/>
        <v>4.9441018097469978E-4</v>
      </c>
      <c r="O96" s="97">
        <f>L96/'סכום נכסי הקרן'!$C$42</f>
        <v>3.2669864781221413E-5</v>
      </c>
    </row>
    <row r="97" spans="2:15" s="141" customFormat="1">
      <c r="B97" s="89" t="s">
        <v>1132</v>
      </c>
      <c r="C97" s="86" t="s">
        <v>1133</v>
      </c>
      <c r="D97" s="99" t="s">
        <v>128</v>
      </c>
      <c r="E97" s="99" t="s">
        <v>347</v>
      </c>
      <c r="F97" s="86" t="s">
        <v>1134</v>
      </c>
      <c r="G97" s="99" t="s">
        <v>195</v>
      </c>
      <c r="H97" s="99" t="s">
        <v>172</v>
      </c>
      <c r="I97" s="96">
        <v>77.726106000000001</v>
      </c>
      <c r="J97" s="98">
        <v>700.1</v>
      </c>
      <c r="K97" s="86"/>
      <c r="L97" s="96">
        <v>0.54416046800000006</v>
      </c>
      <c r="M97" s="97">
        <v>1.2884465658269547E-5</v>
      </c>
      <c r="N97" s="97">
        <f t="shared" si="2"/>
        <v>3.0057297625110273E-4</v>
      </c>
      <c r="O97" s="97">
        <f>L97/'סכום נכסי הקרן'!$C$42</f>
        <v>1.9861400247976081E-5</v>
      </c>
    </row>
    <row r="98" spans="2:15" s="141" customFormat="1">
      <c r="B98" s="89" t="s">
        <v>1135</v>
      </c>
      <c r="C98" s="86" t="s">
        <v>1136</v>
      </c>
      <c r="D98" s="99" t="s">
        <v>128</v>
      </c>
      <c r="E98" s="99" t="s">
        <v>347</v>
      </c>
      <c r="F98" s="86" t="s">
        <v>1137</v>
      </c>
      <c r="G98" s="99" t="s">
        <v>198</v>
      </c>
      <c r="H98" s="99" t="s">
        <v>172</v>
      </c>
      <c r="I98" s="96">
        <v>177.602879</v>
      </c>
      <c r="J98" s="98">
        <v>355</v>
      </c>
      <c r="K98" s="86"/>
      <c r="L98" s="96">
        <v>0.63049022300000002</v>
      </c>
      <c r="M98" s="97">
        <v>1.151520893897693E-5</v>
      </c>
      <c r="N98" s="97">
        <f t="shared" si="2"/>
        <v>3.4825815906996656E-4</v>
      </c>
      <c r="O98" s="97">
        <f>L98/'סכום נכסי הקרן'!$C$42</f>
        <v>2.3012363829852289E-5</v>
      </c>
    </row>
    <row r="99" spans="2:15" s="141" customFormat="1">
      <c r="B99" s="89" t="s">
        <v>1138</v>
      </c>
      <c r="C99" s="86" t="s">
        <v>1139</v>
      </c>
      <c r="D99" s="99" t="s">
        <v>128</v>
      </c>
      <c r="E99" s="99" t="s">
        <v>347</v>
      </c>
      <c r="F99" s="86" t="s">
        <v>1140</v>
      </c>
      <c r="G99" s="99" t="s">
        <v>523</v>
      </c>
      <c r="H99" s="99" t="s">
        <v>172</v>
      </c>
      <c r="I99" s="96">
        <v>248.63064700000004</v>
      </c>
      <c r="J99" s="98">
        <v>680.1</v>
      </c>
      <c r="K99" s="86"/>
      <c r="L99" s="96">
        <v>1.69093703</v>
      </c>
      <c r="M99" s="97">
        <v>7.2631404425318917E-6</v>
      </c>
      <c r="N99" s="97">
        <f t="shared" si="2"/>
        <v>9.3400753205817241E-4</v>
      </c>
      <c r="O99" s="97">
        <f>L99/'סכום נכסי הקרן'!$C$42</f>
        <v>6.1717782018215137E-5</v>
      </c>
    </row>
    <row r="100" spans="2:15" s="141" customFormat="1">
      <c r="B100" s="89" t="s">
        <v>1141</v>
      </c>
      <c r="C100" s="86" t="s">
        <v>1142</v>
      </c>
      <c r="D100" s="99" t="s">
        <v>128</v>
      </c>
      <c r="E100" s="99" t="s">
        <v>347</v>
      </c>
      <c r="F100" s="86" t="s">
        <v>1143</v>
      </c>
      <c r="G100" s="99" t="s">
        <v>523</v>
      </c>
      <c r="H100" s="99" t="s">
        <v>172</v>
      </c>
      <c r="I100" s="96">
        <v>155.22614899999999</v>
      </c>
      <c r="J100" s="98">
        <v>1647</v>
      </c>
      <c r="K100" s="86"/>
      <c r="L100" s="96">
        <v>2.5565746809999998</v>
      </c>
      <c r="M100" s="97">
        <v>1.0225858473321757E-5</v>
      </c>
      <c r="N100" s="97">
        <f t="shared" si="2"/>
        <v>1.4121519405859953E-3</v>
      </c>
      <c r="O100" s="97">
        <f>L100/'סכום נכסי הקרן'!$C$42</f>
        <v>9.3312829558913794E-5</v>
      </c>
    </row>
    <row r="101" spans="2:15" s="141" customFormat="1">
      <c r="B101" s="89" t="s">
        <v>1144</v>
      </c>
      <c r="C101" s="86" t="s">
        <v>1145</v>
      </c>
      <c r="D101" s="99" t="s">
        <v>128</v>
      </c>
      <c r="E101" s="99" t="s">
        <v>347</v>
      </c>
      <c r="F101" s="86" t="s">
        <v>1146</v>
      </c>
      <c r="G101" s="99" t="s">
        <v>888</v>
      </c>
      <c r="H101" s="99" t="s">
        <v>172</v>
      </c>
      <c r="I101" s="96">
        <v>146.10014899999999</v>
      </c>
      <c r="J101" s="98">
        <v>1130</v>
      </c>
      <c r="K101" s="86"/>
      <c r="L101" s="96">
        <v>1.6509316839999999</v>
      </c>
      <c r="M101" s="97">
        <v>7.3046422178891047E-6</v>
      </c>
      <c r="N101" s="97">
        <f t="shared" si="2"/>
        <v>9.1191014237205657E-4</v>
      </c>
      <c r="O101" s="97">
        <f>L101/'סכום נכסי הקרן'!$C$42</f>
        <v>6.0257620474534663E-5</v>
      </c>
    </row>
    <row r="102" spans="2:15" s="141" customFormat="1">
      <c r="B102" s="89" t="s">
        <v>1147</v>
      </c>
      <c r="C102" s="86" t="s">
        <v>1148</v>
      </c>
      <c r="D102" s="99" t="s">
        <v>128</v>
      </c>
      <c r="E102" s="99" t="s">
        <v>347</v>
      </c>
      <c r="F102" s="86" t="s">
        <v>1149</v>
      </c>
      <c r="G102" s="99" t="s">
        <v>777</v>
      </c>
      <c r="H102" s="99" t="s">
        <v>172</v>
      </c>
      <c r="I102" s="96">
        <v>107.68008100000002</v>
      </c>
      <c r="J102" s="98">
        <v>1444</v>
      </c>
      <c r="K102" s="86"/>
      <c r="L102" s="96">
        <v>1.5549003729999999</v>
      </c>
      <c r="M102" s="97">
        <v>7.4522475520167256E-6</v>
      </c>
      <c r="N102" s="97">
        <f t="shared" si="2"/>
        <v>8.5886619916417692E-4</v>
      </c>
      <c r="O102" s="97">
        <f>L102/'סכום נכסי הקרן'!$C$42</f>
        <v>5.6752558243316375E-5</v>
      </c>
    </row>
    <row r="103" spans="2:15" s="141" customFormat="1">
      <c r="B103" s="89" t="s">
        <v>1150</v>
      </c>
      <c r="C103" s="86" t="s">
        <v>1151</v>
      </c>
      <c r="D103" s="99" t="s">
        <v>128</v>
      </c>
      <c r="E103" s="99" t="s">
        <v>347</v>
      </c>
      <c r="F103" s="86" t="s">
        <v>1152</v>
      </c>
      <c r="G103" s="99" t="s">
        <v>996</v>
      </c>
      <c r="H103" s="99" t="s">
        <v>172</v>
      </c>
      <c r="I103" s="96">
        <v>80.372076000000007</v>
      </c>
      <c r="J103" s="98">
        <v>1406</v>
      </c>
      <c r="K103" s="86"/>
      <c r="L103" s="96">
        <v>1.1300313839999998</v>
      </c>
      <c r="M103" s="97">
        <v>6.5393658516740581E-6</v>
      </c>
      <c r="N103" s="97">
        <f t="shared" si="2"/>
        <v>6.2418517389622769E-4</v>
      </c>
      <c r="O103" s="97">
        <f>L103/'סכום נכסי הקרן'!$C$42</f>
        <v>4.1245196831164054E-5</v>
      </c>
    </row>
    <row r="104" spans="2:15" s="141" customFormat="1">
      <c r="B104" s="89" t="s">
        <v>1153</v>
      </c>
      <c r="C104" s="86" t="s">
        <v>1154</v>
      </c>
      <c r="D104" s="99" t="s">
        <v>128</v>
      </c>
      <c r="E104" s="99" t="s">
        <v>347</v>
      </c>
      <c r="F104" s="86" t="s">
        <v>1155</v>
      </c>
      <c r="G104" s="99" t="s">
        <v>197</v>
      </c>
      <c r="H104" s="99" t="s">
        <v>172</v>
      </c>
      <c r="I104" s="96">
        <v>2.6600000000000001E-4</v>
      </c>
      <c r="J104" s="98">
        <v>283</v>
      </c>
      <c r="K104" s="86"/>
      <c r="L104" s="96">
        <v>7.539999999999999E-7</v>
      </c>
      <c r="M104" s="97">
        <v>1.6497578784947246E-12</v>
      </c>
      <c r="N104" s="97">
        <f t="shared" si="2"/>
        <v>4.1648013301350547E-10</v>
      </c>
      <c r="O104" s="97">
        <f>L104/'סכום נכסי הקרן'!$C$42</f>
        <v>2.7520367001327193E-11</v>
      </c>
    </row>
    <row r="105" spans="2:15" s="141" customFormat="1">
      <c r="B105" s="89" t="s">
        <v>1156</v>
      </c>
      <c r="C105" s="86" t="s">
        <v>1157</v>
      </c>
      <c r="D105" s="99" t="s">
        <v>128</v>
      </c>
      <c r="E105" s="99" t="s">
        <v>347</v>
      </c>
      <c r="F105" s="86" t="s">
        <v>1158</v>
      </c>
      <c r="G105" s="99" t="s">
        <v>401</v>
      </c>
      <c r="H105" s="99" t="s">
        <v>172</v>
      </c>
      <c r="I105" s="96">
        <v>107.769367</v>
      </c>
      <c r="J105" s="98">
        <v>637.79999999999995</v>
      </c>
      <c r="K105" s="86"/>
      <c r="L105" s="96">
        <v>0.68735302399999998</v>
      </c>
      <c r="M105" s="97">
        <v>9.3511841027027575E-6</v>
      </c>
      <c r="N105" s="97">
        <f t="shared" si="2"/>
        <v>3.7966694809383989E-4</v>
      </c>
      <c r="O105" s="97">
        <f>L105/'סכום נכסי הקרן'!$C$42</f>
        <v>2.5087808328848886E-5</v>
      </c>
    </row>
    <row r="106" spans="2:15" s="141" customFormat="1">
      <c r="B106" s="89" t="s">
        <v>1159</v>
      </c>
      <c r="C106" s="86" t="s">
        <v>1160</v>
      </c>
      <c r="D106" s="99" t="s">
        <v>128</v>
      </c>
      <c r="E106" s="99" t="s">
        <v>347</v>
      </c>
      <c r="F106" s="86" t="s">
        <v>1161</v>
      </c>
      <c r="G106" s="99" t="s">
        <v>405</v>
      </c>
      <c r="H106" s="99" t="s">
        <v>172</v>
      </c>
      <c r="I106" s="96">
        <v>45.206077999999998</v>
      </c>
      <c r="J106" s="98">
        <v>13400</v>
      </c>
      <c r="K106" s="86"/>
      <c r="L106" s="96">
        <v>6.0576143899999995</v>
      </c>
      <c r="M106" s="97">
        <v>1.2384575386719384E-5</v>
      </c>
      <c r="N106" s="97">
        <f t="shared" si="2"/>
        <v>3.345989452111041E-3</v>
      </c>
      <c r="O106" s="97">
        <f>L106/'סכום נכסי הקרן'!$C$42</f>
        <v>2.2109783974180473E-4</v>
      </c>
    </row>
    <row r="107" spans="2:15" s="141" customFormat="1">
      <c r="B107" s="89" t="s">
        <v>1162</v>
      </c>
      <c r="C107" s="86" t="s">
        <v>1163</v>
      </c>
      <c r="D107" s="99" t="s">
        <v>128</v>
      </c>
      <c r="E107" s="99" t="s">
        <v>347</v>
      </c>
      <c r="F107" s="86" t="s">
        <v>1164</v>
      </c>
      <c r="G107" s="99" t="s">
        <v>159</v>
      </c>
      <c r="H107" s="99" t="s">
        <v>172</v>
      </c>
      <c r="I107" s="96">
        <v>111.740205</v>
      </c>
      <c r="J107" s="98">
        <v>1581</v>
      </c>
      <c r="K107" s="96">
        <v>0.11643798700000001</v>
      </c>
      <c r="L107" s="96">
        <v>1.8830506250000001</v>
      </c>
      <c r="M107" s="97">
        <v>7.7625309694823469E-6</v>
      </c>
      <c r="N107" s="97">
        <f t="shared" si="2"/>
        <v>1.040123573967062E-3</v>
      </c>
      <c r="O107" s="97">
        <f>L107/'סכום נכסי הקרן'!$C$42</f>
        <v>6.8729766952358825E-5</v>
      </c>
    </row>
    <row r="108" spans="2:15" s="141" customFormat="1">
      <c r="B108" s="89" t="s">
        <v>1165</v>
      </c>
      <c r="C108" s="86" t="s">
        <v>1166</v>
      </c>
      <c r="D108" s="99" t="s">
        <v>128</v>
      </c>
      <c r="E108" s="99" t="s">
        <v>347</v>
      </c>
      <c r="F108" s="86" t="s">
        <v>1167</v>
      </c>
      <c r="G108" s="99" t="s">
        <v>159</v>
      </c>
      <c r="H108" s="99" t="s">
        <v>172</v>
      </c>
      <c r="I108" s="96">
        <v>292.04074100000003</v>
      </c>
      <c r="J108" s="98">
        <v>725</v>
      </c>
      <c r="K108" s="96">
        <v>0.100245904</v>
      </c>
      <c r="L108" s="96">
        <v>2.2175412740000002</v>
      </c>
      <c r="M108" s="97">
        <v>7.3710235310570978E-6</v>
      </c>
      <c r="N108" s="97">
        <f t="shared" si="2"/>
        <v>1.2248831362844279E-3</v>
      </c>
      <c r="O108" s="97">
        <f>L108/'סכום נכסי הקרן'!$C$42</f>
        <v>8.0938394829006203E-5</v>
      </c>
    </row>
    <row r="109" spans="2:15" s="141" customFormat="1">
      <c r="B109" s="89" t="s">
        <v>1168</v>
      </c>
      <c r="C109" s="86" t="s">
        <v>1169</v>
      </c>
      <c r="D109" s="99" t="s">
        <v>128</v>
      </c>
      <c r="E109" s="99" t="s">
        <v>347</v>
      </c>
      <c r="F109" s="86" t="s">
        <v>1170</v>
      </c>
      <c r="G109" s="99" t="s">
        <v>159</v>
      </c>
      <c r="H109" s="99" t="s">
        <v>172</v>
      </c>
      <c r="I109" s="96">
        <v>477.73159599999997</v>
      </c>
      <c r="J109" s="98">
        <v>96.9</v>
      </c>
      <c r="K109" s="86"/>
      <c r="L109" s="96">
        <v>0.46292191700000002</v>
      </c>
      <c r="M109" s="97">
        <v>2.7323183381987058E-6</v>
      </c>
      <c r="N109" s="97">
        <f t="shared" si="2"/>
        <v>2.556999755530862E-4</v>
      </c>
      <c r="O109" s="97">
        <f>L109/'סכום נכסי הקרן'!$C$42</f>
        <v>1.6896261337928286E-5</v>
      </c>
    </row>
    <row r="110" spans="2:15" s="141" customFormat="1">
      <c r="B110" s="89" t="s">
        <v>1171</v>
      </c>
      <c r="C110" s="86" t="s">
        <v>1172</v>
      </c>
      <c r="D110" s="99" t="s">
        <v>128</v>
      </c>
      <c r="E110" s="99" t="s">
        <v>347</v>
      </c>
      <c r="F110" s="86" t="s">
        <v>1173</v>
      </c>
      <c r="G110" s="99" t="s">
        <v>159</v>
      </c>
      <c r="H110" s="99" t="s">
        <v>172</v>
      </c>
      <c r="I110" s="96">
        <v>1162.8853529999999</v>
      </c>
      <c r="J110" s="98">
        <v>117.5</v>
      </c>
      <c r="K110" s="96">
        <v>4.9837777E-2</v>
      </c>
      <c r="L110" s="96">
        <v>1.4162280670000003</v>
      </c>
      <c r="M110" s="97">
        <v>3.3225295799999997E-6</v>
      </c>
      <c r="N110" s="97">
        <f t="shared" si="2"/>
        <v>7.8226903676607417E-4</v>
      </c>
      <c r="O110" s="97">
        <f>L110/'סכום נכסי הקרן'!$C$42</f>
        <v>5.1691135492599742E-5</v>
      </c>
    </row>
    <row r="111" spans="2:15" s="141" customFormat="1">
      <c r="B111" s="89" t="s">
        <v>1174</v>
      </c>
      <c r="C111" s="86" t="s">
        <v>1175</v>
      </c>
      <c r="D111" s="99" t="s">
        <v>128</v>
      </c>
      <c r="E111" s="99" t="s">
        <v>347</v>
      </c>
      <c r="F111" s="86" t="s">
        <v>1176</v>
      </c>
      <c r="G111" s="99" t="s">
        <v>986</v>
      </c>
      <c r="H111" s="99" t="s">
        <v>172</v>
      </c>
      <c r="I111" s="96">
        <v>53.642561000000008</v>
      </c>
      <c r="J111" s="98">
        <v>3035</v>
      </c>
      <c r="K111" s="86"/>
      <c r="L111" s="96">
        <v>1.6280517139999999</v>
      </c>
      <c r="M111" s="97">
        <v>5.0939003929826804E-6</v>
      </c>
      <c r="N111" s="97">
        <f t="shared" si="2"/>
        <v>8.992721411135088E-4</v>
      </c>
      <c r="O111" s="97">
        <f>L111/'סכום נכסי הקרן'!$C$42</f>
        <v>5.9422520777745066E-5</v>
      </c>
    </row>
    <row r="112" spans="2:15" s="141" customFormat="1">
      <c r="B112" s="89" t="s">
        <v>1177</v>
      </c>
      <c r="C112" s="86" t="s">
        <v>1178</v>
      </c>
      <c r="D112" s="99" t="s">
        <v>128</v>
      </c>
      <c r="E112" s="99" t="s">
        <v>347</v>
      </c>
      <c r="F112" s="86" t="s">
        <v>1179</v>
      </c>
      <c r="G112" s="99" t="s">
        <v>405</v>
      </c>
      <c r="H112" s="99" t="s">
        <v>172</v>
      </c>
      <c r="I112" s="96">
        <v>1.404787</v>
      </c>
      <c r="J112" s="98">
        <v>42.3</v>
      </c>
      <c r="K112" s="86"/>
      <c r="L112" s="96">
        <v>5.9422499999999998E-4</v>
      </c>
      <c r="M112" s="97">
        <v>2.0491078611173955E-7</v>
      </c>
      <c r="N112" s="97">
        <f t="shared" si="2"/>
        <v>3.2822666716173782E-7</v>
      </c>
      <c r="O112" s="97">
        <f>L112/'סכום נכסי הקרן'!$C$42</f>
        <v>2.1688713635760812E-8</v>
      </c>
    </row>
    <row r="113" spans="2:15" s="141" customFormat="1">
      <c r="B113" s="89" t="s">
        <v>1180</v>
      </c>
      <c r="C113" s="86" t="s">
        <v>1181</v>
      </c>
      <c r="D113" s="99" t="s">
        <v>128</v>
      </c>
      <c r="E113" s="99" t="s">
        <v>347</v>
      </c>
      <c r="F113" s="86" t="s">
        <v>1182</v>
      </c>
      <c r="G113" s="99" t="s">
        <v>523</v>
      </c>
      <c r="H113" s="99" t="s">
        <v>172</v>
      </c>
      <c r="I113" s="96">
        <v>67.819404000000006</v>
      </c>
      <c r="J113" s="98">
        <v>530</v>
      </c>
      <c r="K113" s="86"/>
      <c r="L113" s="96">
        <v>0.35944284299999996</v>
      </c>
      <c r="M113" s="97">
        <v>5.167045843192419E-6</v>
      </c>
      <c r="N113" s="97">
        <f t="shared" si="2"/>
        <v>1.9854217912916786E-4</v>
      </c>
      <c r="O113" s="97">
        <f>L113/'סכום נכסי הקרן'!$C$42</f>
        <v>1.3119362009761844E-5</v>
      </c>
    </row>
    <row r="114" spans="2:15" s="141" customFormat="1">
      <c r="B114" s="89" t="s">
        <v>1183</v>
      </c>
      <c r="C114" s="86" t="s">
        <v>1184</v>
      </c>
      <c r="D114" s="99" t="s">
        <v>128</v>
      </c>
      <c r="E114" s="99" t="s">
        <v>347</v>
      </c>
      <c r="F114" s="86" t="s">
        <v>1185</v>
      </c>
      <c r="G114" s="99" t="s">
        <v>523</v>
      </c>
      <c r="H114" s="99" t="s">
        <v>172</v>
      </c>
      <c r="I114" s="96">
        <v>148.79315</v>
      </c>
      <c r="J114" s="98">
        <v>1809</v>
      </c>
      <c r="K114" s="86"/>
      <c r="L114" s="96">
        <v>2.6916680829999997</v>
      </c>
      <c r="M114" s="97">
        <v>5.7838807871742132E-6</v>
      </c>
      <c r="N114" s="97">
        <f t="shared" si="2"/>
        <v>1.4867722562812299E-3</v>
      </c>
      <c r="O114" s="97">
        <f>L114/'סכום נכסי הקרן'!$C$42</f>
        <v>9.8243625318194727E-5</v>
      </c>
    </row>
    <row r="115" spans="2:15" s="141" customFormat="1">
      <c r="B115" s="89" t="s">
        <v>1186</v>
      </c>
      <c r="C115" s="86" t="s">
        <v>1187</v>
      </c>
      <c r="D115" s="99" t="s">
        <v>128</v>
      </c>
      <c r="E115" s="99" t="s">
        <v>347</v>
      </c>
      <c r="F115" s="86" t="s">
        <v>1188</v>
      </c>
      <c r="G115" s="99" t="s">
        <v>349</v>
      </c>
      <c r="H115" s="99" t="s">
        <v>172</v>
      </c>
      <c r="I115" s="96">
        <v>1143.2366509999999</v>
      </c>
      <c r="J115" s="98">
        <v>197.2</v>
      </c>
      <c r="K115" s="96">
        <v>0.111011708</v>
      </c>
      <c r="L115" s="96">
        <v>2.3654743850000002</v>
      </c>
      <c r="M115" s="97">
        <v>7.9289677909326384E-6</v>
      </c>
      <c r="N115" s="97">
        <f t="shared" si="2"/>
        <v>1.3065956054440853E-3</v>
      </c>
      <c r="O115" s="97">
        <f>L115/'סכום נכסי הקרן'!$C$42</f>
        <v>8.6337829187584545E-5</v>
      </c>
    </row>
    <row r="116" spans="2:15" s="141" customFormat="1">
      <c r="B116" s="89" t="s">
        <v>1189</v>
      </c>
      <c r="C116" s="86" t="s">
        <v>1190</v>
      </c>
      <c r="D116" s="99" t="s">
        <v>128</v>
      </c>
      <c r="E116" s="99" t="s">
        <v>347</v>
      </c>
      <c r="F116" s="86" t="s">
        <v>1191</v>
      </c>
      <c r="G116" s="99" t="s">
        <v>440</v>
      </c>
      <c r="H116" s="99" t="s">
        <v>172</v>
      </c>
      <c r="I116" s="96">
        <v>65.981600999999998</v>
      </c>
      <c r="J116" s="98">
        <v>1442</v>
      </c>
      <c r="K116" s="86"/>
      <c r="L116" s="96">
        <v>0.95145469199999999</v>
      </c>
      <c r="M116" s="97">
        <v>7.4597382326276147E-6</v>
      </c>
      <c r="N116" s="97">
        <f t="shared" si="2"/>
        <v>5.2554638817040315E-4</v>
      </c>
      <c r="O116" s="97">
        <f>L116/'סכום נכסי הקרן'!$C$42</f>
        <v>3.4727297492008927E-5</v>
      </c>
    </row>
    <row r="117" spans="2:15" s="141" customFormat="1">
      <c r="B117" s="89" t="s">
        <v>1192</v>
      </c>
      <c r="C117" s="86" t="s">
        <v>1193</v>
      </c>
      <c r="D117" s="99" t="s">
        <v>128</v>
      </c>
      <c r="E117" s="99" t="s">
        <v>347</v>
      </c>
      <c r="F117" s="86" t="s">
        <v>1194</v>
      </c>
      <c r="G117" s="99" t="s">
        <v>195</v>
      </c>
      <c r="H117" s="99" t="s">
        <v>172</v>
      </c>
      <c r="I117" s="96">
        <v>34.540260000000004</v>
      </c>
      <c r="J117" s="98">
        <v>6806</v>
      </c>
      <c r="K117" s="86"/>
      <c r="L117" s="96">
        <v>2.350810069</v>
      </c>
      <c r="M117" s="97">
        <v>4.1879012516322878E-6</v>
      </c>
      <c r="N117" s="97">
        <f t="shared" si="2"/>
        <v>1.2984956103801169E-3</v>
      </c>
      <c r="O117" s="97">
        <f>L117/'סכום נכסי הקרן'!$C$42</f>
        <v>8.580259396458264E-5</v>
      </c>
    </row>
    <row r="118" spans="2:15" s="141" customFormat="1">
      <c r="B118" s="89" t="s">
        <v>1195</v>
      </c>
      <c r="C118" s="86" t="s">
        <v>1196</v>
      </c>
      <c r="D118" s="99" t="s">
        <v>128</v>
      </c>
      <c r="E118" s="99" t="s">
        <v>347</v>
      </c>
      <c r="F118" s="86" t="s">
        <v>1197</v>
      </c>
      <c r="G118" s="99" t="s">
        <v>523</v>
      </c>
      <c r="H118" s="99" t="s">
        <v>172</v>
      </c>
      <c r="I118" s="96">
        <v>760.56054099999994</v>
      </c>
      <c r="J118" s="98">
        <v>671.8</v>
      </c>
      <c r="K118" s="86"/>
      <c r="L118" s="96">
        <v>5.1094457119999994</v>
      </c>
      <c r="M118" s="97">
        <v>9.0297386828299539E-6</v>
      </c>
      <c r="N118" s="97">
        <f t="shared" si="2"/>
        <v>2.8222581296539063E-3</v>
      </c>
      <c r="O118" s="97">
        <f>L118/'סכום נכסי הקרן'!$C$42</f>
        <v>1.8649047900211872E-4</v>
      </c>
    </row>
    <row r="119" spans="2:15" s="141" customFormat="1">
      <c r="B119" s="89" t="s">
        <v>1198</v>
      </c>
      <c r="C119" s="86" t="s">
        <v>1199</v>
      </c>
      <c r="D119" s="99" t="s">
        <v>128</v>
      </c>
      <c r="E119" s="99" t="s">
        <v>347</v>
      </c>
      <c r="F119" s="86" t="s">
        <v>1200</v>
      </c>
      <c r="G119" s="99" t="s">
        <v>523</v>
      </c>
      <c r="H119" s="99" t="s">
        <v>172</v>
      </c>
      <c r="I119" s="96">
        <v>180.09605999999999</v>
      </c>
      <c r="J119" s="98">
        <v>1155</v>
      </c>
      <c r="K119" s="86"/>
      <c r="L119" s="96">
        <v>2.0801094920000001</v>
      </c>
      <c r="M119" s="97">
        <v>1.0722023524074624E-5</v>
      </c>
      <c r="N119" s="97">
        <f t="shared" si="2"/>
        <v>1.1489711908631505E-3</v>
      </c>
      <c r="O119" s="97">
        <f>L119/'סכום נכסי הקרן'!$C$42</f>
        <v>7.5922250162843873E-5</v>
      </c>
    </row>
    <row r="120" spans="2:15" s="141" customFormat="1">
      <c r="B120" s="89" t="s">
        <v>1201</v>
      </c>
      <c r="C120" s="86" t="s">
        <v>1202</v>
      </c>
      <c r="D120" s="99" t="s">
        <v>128</v>
      </c>
      <c r="E120" s="99" t="s">
        <v>347</v>
      </c>
      <c r="F120" s="86" t="s">
        <v>1203</v>
      </c>
      <c r="G120" s="99" t="s">
        <v>996</v>
      </c>
      <c r="H120" s="99" t="s">
        <v>172</v>
      </c>
      <c r="I120" s="96">
        <v>930.837807</v>
      </c>
      <c r="J120" s="98">
        <v>11.5</v>
      </c>
      <c r="K120" s="86"/>
      <c r="L120" s="96">
        <v>0.107046348</v>
      </c>
      <c r="M120" s="97">
        <v>2.2606626399491999E-6</v>
      </c>
      <c r="N120" s="97">
        <f t="shared" si="2"/>
        <v>5.9128219169297084E-5</v>
      </c>
      <c r="O120" s="97">
        <f>L120/'סכום נכסי הקרן'!$C$42</f>
        <v>3.9071018343657657E-6</v>
      </c>
    </row>
    <row r="121" spans="2:15" s="141" customFormat="1">
      <c r="B121" s="85"/>
      <c r="C121" s="86"/>
      <c r="D121" s="86"/>
      <c r="E121" s="86"/>
      <c r="F121" s="86"/>
      <c r="G121" s="86"/>
      <c r="H121" s="86"/>
      <c r="I121" s="96"/>
      <c r="J121" s="98"/>
      <c r="K121" s="86"/>
      <c r="L121" s="86"/>
      <c r="M121" s="86"/>
      <c r="N121" s="97"/>
      <c r="O121" s="86"/>
    </row>
    <row r="122" spans="2:15" s="141" customFormat="1">
      <c r="B122" s="83" t="s">
        <v>237</v>
      </c>
      <c r="C122" s="84"/>
      <c r="D122" s="84"/>
      <c r="E122" s="84"/>
      <c r="F122" s="84"/>
      <c r="G122" s="84"/>
      <c r="H122" s="84"/>
      <c r="I122" s="93"/>
      <c r="J122" s="95"/>
      <c r="K122" s="93">
        <v>6.297947000000001E-2</v>
      </c>
      <c r="L122" s="93">
        <v>211.59579999300001</v>
      </c>
      <c r="M122" s="84"/>
      <c r="N122" s="94">
        <f t="shared" ref="N122:N144" si="3">L122/$L$11</f>
        <v>0.11687725056523045</v>
      </c>
      <c r="O122" s="94">
        <f>L122/'סכום נכסי הקרן'!$C$42</f>
        <v>7.7230690606721313E-3</v>
      </c>
    </row>
    <row r="123" spans="2:15" s="141" customFormat="1">
      <c r="B123" s="104" t="s">
        <v>66</v>
      </c>
      <c r="C123" s="84"/>
      <c r="D123" s="84"/>
      <c r="E123" s="84"/>
      <c r="F123" s="84"/>
      <c r="G123" s="84"/>
      <c r="H123" s="84"/>
      <c r="I123" s="93"/>
      <c r="J123" s="95"/>
      <c r="K123" s="93">
        <v>3.7013182999999998E-2</v>
      </c>
      <c r="L123" s="93">
        <f>SUM(L124:L144)</f>
        <v>146.72642048900002</v>
      </c>
      <c r="M123" s="84"/>
      <c r="N123" s="94">
        <f t="shared" si="3"/>
        <v>8.1045940479912829E-2</v>
      </c>
      <c r="O123" s="94">
        <f>L123/'סכום נכסי הקרן'!$C$42</f>
        <v>5.355391167968614E-3</v>
      </c>
    </row>
    <row r="124" spans="2:15" s="141" customFormat="1">
      <c r="B124" s="89" t="s">
        <v>1204</v>
      </c>
      <c r="C124" s="86" t="s">
        <v>1205</v>
      </c>
      <c r="D124" s="99" t="s">
        <v>1206</v>
      </c>
      <c r="E124" s="99" t="s">
        <v>1207</v>
      </c>
      <c r="F124" s="86" t="s">
        <v>999</v>
      </c>
      <c r="G124" s="99" t="s">
        <v>200</v>
      </c>
      <c r="H124" s="99" t="s">
        <v>171</v>
      </c>
      <c r="I124" s="96">
        <v>185.13272599999999</v>
      </c>
      <c r="J124" s="98">
        <v>794</v>
      </c>
      <c r="K124" s="86"/>
      <c r="L124" s="96">
        <v>5.338872361</v>
      </c>
      <c r="M124" s="97">
        <v>5.4617447629400771E-6</v>
      </c>
      <c r="N124" s="97">
        <f t="shared" si="3"/>
        <v>2.9489844443652633E-3</v>
      </c>
      <c r="O124" s="97">
        <f>L124/'סכום נכסי הקרן'!$C$42</f>
        <v>1.94864359082178E-4</v>
      </c>
    </row>
    <row r="125" spans="2:15" s="141" customFormat="1">
      <c r="B125" s="89" t="s">
        <v>1208</v>
      </c>
      <c r="C125" s="86" t="s">
        <v>1209</v>
      </c>
      <c r="D125" s="99" t="s">
        <v>1206</v>
      </c>
      <c r="E125" s="99" t="s">
        <v>1207</v>
      </c>
      <c r="F125" s="86" t="s">
        <v>1210</v>
      </c>
      <c r="G125" s="99" t="s">
        <v>1211</v>
      </c>
      <c r="H125" s="99" t="s">
        <v>171</v>
      </c>
      <c r="I125" s="96">
        <v>26.148206000000002</v>
      </c>
      <c r="J125" s="98">
        <v>12649</v>
      </c>
      <c r="K125" s="86"/>
      <c r="L125" s="96">
        <v>12.012791441999999</v>
      </c>
      <c r="M125" s="97">
        <v>1.6738743370186659E-7</v>
      </c>
      <c r="N125" s="97">
        <f t="shared" si="3"/>
        <v>6.6353965220526008E-3</v>
      </c>
      <c r="O125" s="97">
        <f>L125/'סכום נכסי הקרן'!$C$42</f>
        <v>4.3845680264488398E-4</v>
      </c>
    </row>
    <row r="126" spans="2:15" s="141" customFormat="1">
      <c r="B126" s="89" t="s">
        <v>1212</v>
      </c>
      <c r="C126" s="86" t="s">
        <v>1213</v>
      </c>
      <c r="D126" s="99" t="s">
        <v>1206</v>
      </c>
      <c r="E126" s="99" t="s">
        <v>1207</v>
      </c>
      <c r="F126" s="86" t="s">
        <v>1214</v>
      </c>
      <c r="G126" s="99" t="s">
        <v>1211</v>
      </c>
      <c r="H126" s="99" t="s">
        <v>171</v>
      </c>
      <c r="I126" s="96">
        <v>9.7828769999999992</v>
      </c>
      <c r="J126" s="98">
        <v>11905</v>
      </c>
      <c r="K126" s="86"/>
      <c r="L126" s="96">
        <v>4.2300142730000001</v>
      </c>
      <c r="M126" s="97">
        <v>2.6302260571004168E-7</v>
      </c>
      <c r="N126" s="97">
        <f t="shared" si="3"/>
        <v>2.3364945717083115E-3</v>
      </c>
      <c r="O126" s="97">
        <f>L126/'סכום נכסי הקרן'!$C$42</f>
        <v>1.5439196977959184E-4</v>
      </c>
    </row>
    <row r="127" spans="2:15" s="141" customFormat="1">
      <c r="B127" s="89" t="s">
        <v>1215</v>
      </c>
      <c r="C127" s="86" t="s">
        <v>1216</v>
      </c>
      <c r="D127" s="99" t="s">
        <v>131</v>
      </c>
      <c r="E127" s="99" t="s">
        <v>1207</v>
      </c>
      <c r="F127" s="86" t="s">
        <v>1217</v>
      </c>
      <c r="G127" s="99" t="s">
        <v>1218</v>
      </c>
      <c r="H127" s="99" t="s">
        <v>174</v>
      </c>
      <c r="I127" s="96">
        <v>192.90180000000001</v>
      </c>
      <c r="J127" s="98">
        <v>764.5</v>
      </c>
      <c r="K127" s="86"/>
      <c r="L127" s="96">
        <v>6.9793273639999995</v>
      </c>
      <c r="M127" s="97">
        <v>1.2581079950216957E-6</v>
      </c>
      <c r="N127" s="97">
        <f t="shared" si="3"/>
        <v>3.855107677590874E-3</v>
      </c>
      <c r="O127" s="97">
        <f>L127/'סכום נכסי הקרן'!$C$42</f>
        <v>2.5473958949560411E-4</v>
      </c>
    </row>
    <row r="128" spans="2:15" s="141" customFormat="1">
      <c r="B128" s="89" t="s">
        <v>1219</v>
      </c>
      <c r="C128" s="86" t="s">
        <v>1220</v>
      </c>
      <c r="D128" s="99" t="s">
        <v>1206</v>
      </c>
      <c r="E128" s="99" t="s">
        <v>1207</v>
      </c>
      <c r="F128" s="86" t="s">
        <v>1221</v>
      </c>
      <c r="G128" s="99" t="s">
        <v>1071</v>
      </c>
      <c r="H128" s="99" t="s">
        <v>171</v>
      </c>
      <c r="I128" s="96">
        <v>53.203510999999999</v>
      </c>
      <c r="J128" s="98">
        <v>733</v>
      </c>
      <c r="K128" s="86"/>
      <c r="L128" s="96">
        <v>1.416413653</v>
      </c>
      <c r="M128" s="97">
        <v>1.600924689648731E-6</v>
      </c>
      <c r="N128" s="97">
        <f t="shared" si="3"/>
        <v>7.8237154721960917E-4</v>
      </c>
      <c r="O128" s="97">
        <f>L128/'סכום נכסי הקרן'!$C$42</f>
        <v>5.1697909225796429E-5</v>
      </c>
    </row>
    <row r="129" spans="2:15" s="141" customFormat="1">
      <c r="B129" s="89" t="s">
        <v>1222</v>
      </c>
      <c r="C129" s="86" t="s">
        <v>1223</v>
      </c>
      <c r="D129" s="99" t="s">
        <v>1224</v>
      </c>
      <c r="E129" s="99" t="s">
        <v>1207</v>
      </c>
      <c r="F129" s="86">
        <v>29389</v>
      </c>
      <c r="G129" s="99" t="s">
        <v>924</v>
      </c>
      <c r="H129" s="99" t="s">
        <v>171</v>
      </c>
      <c r="I129" s="96">
        <v>4.868474</v>
      </c>
      <c r="J129" s="98">
        <v>12879</v>
      </c>
      <c r="K129" s="96">
        <v>8.7677510000000007E-3</v>
      </c>
      <c r="L129" s="96">
        <v>2.2860708540000001</v>
      </c>
      <c r="M129" s="97">
        <v>4.5655597484448949E-8</v>
      </c>
      <c r="N129" s="97">
        <f t="shared" si="3"/>
        <v>1.262736198079865E-3</v>
      </c>
      <c r="O129" s="97">
        <f>L129/'סכום נכסי הקרן'!$C$42</f>
        <v>8.3439666966999315E-5</v>
      </c>
    </row>
    <row r="130" spans="2:15" s="141" customFormat="1">
      <c r="B130" s="89" t="s">
        <v>1225</v>
      </c>
      <c r="C130" s="86" t="s">
        <v>1226</v>
      </c>
      <c r="D130" s="99" t="s">
        <v>1206</v>
      </c>
      <c r="E130" s="99" t="s">
        <v>1207</v>
      </c>
      <c r="F130" s="86" t="s">
        <v>1227</v>
      </c>
      <c r="G130" s="99" t="s">
        <v>401</v>
      </c>
      <c r="H130" s="99" t="s">
        <v>171</v>
      </c>
      <c r="I130" s="96">
        <v>33.812286999999998</v>
      </c>
      <c r="J130" s="98">
        <v>3415</v>
      </c>
      <c r="K130" s="96">
        <v>2.8245432000000001E-2</v>
      </c>
      <c r="L130" s="96">
        <v>4.2220780370000002</v>
      </c>
      <c r="M130" s="97">
        <v>1.5843365771067088E-6</v>
      </c>
      <c r="N130" s="97">
        <f t="shared" si="3"/>
        <v>2.33211090509703E-3</v>
      </c>
      <c r="O130" s="97">
        <f>L130/'סכום נכסי הקרן'!$C$42</f>
        <v>1.5410230382822694E-4</v>
      </c>
    </row>
    <row r="131" spans="2:15" s="141" customFormat="1">
      <c r="B131" s="89" t="s">
        <v>1228</v>
      </c>
      <c r="C131" s="86" t="s">
        <v>1229</v>
      </c>
      <c r="D131" s="99" t="s">
        <v>1206</v>
      </c>
      <c r="E131" s="99" t="s">
        <v>1207</v>
      </c>
      <c r="F131" s="86" t="s">
        <v>1070</v>
      </c>
      <c r="G131" s="99" t="s">
        <v>1071</v>
      </c>
      <c r="H131" s="99" t="s">
        <v>171</v>
      </c>
      <c r="I131" s="96">
        <v>42.408450000000002</v>
      </c>
      <c r="J131" s="98">
        <v>573</v>
      </c>
      <c r="K131" s="86"/>
      <c r="L131" s="96">
        <v>0.88257752600000006</v>
      </c>
      <c r="M131" s="97">
        <v>1.0531674815788911E-6</v>
      </c>
      <c r="N131" s="97">
        <f t="shared" si="3"/>
        <v>4.8750133345253402E-4</v>
      </c>
      <c r="O131" s="97">
        <f>L131/'סכום נכסי הקרן'!$C$42</f>
        <v>3.2213338756821481E-5</v>
      </c>
    </row>
    <row r="132" spans="2:15" s="141" customFormat="1">
      <c r="B132" s="89" t="s">
        <v>1230</v>
      </c>
      <c r="C132" s="86" t="s">
        <v>1231</v>
      </c>
      <c r="D132" s="99" t="s">
        <v>1206</v>
      </c>
      <c r="E132" s="99" t="s">
        <v>1207</v>
      </c>
      <c r="F132" s="86" t="s">
        <v>1232</v>
      </c>
      <c r="G132" s="99" t="s">
        <v>30</v>
      </c>
      <c r="H132" s="99" t="s">
        <v>171</v>
      </c>
      <c r="I132" s="96">
        <v>69.039829999999995</v>
      </c>
      <c r="J132" s="98">
        <v>2380</v>
      </c>
      <c r="K132" s="86"/>
      <c r="L132" s="96">
        <v>5.967913351</v>
      </c>
      <c r="M132" s="97">
        <v>1.9625790626524205E-6</v>
      </c>
      <c r="N132" s="97">
        <f t="shared" si="3"/>
        <v>3.2964421037633362E-3</v>
      </c>
      <c r="O132" s="97">
        <f>L132/'סכום נכסי הקרן'!$C$42</f>
        <v>2.1782382712419153E-4</v>
      </c>
    </row>
    <row r="133" spans="2:15" s="141" customFormat="1">
      <c r="B133" s="89" t="s">
        <v>1233</v>
      </c>
      <c r="C133" s="86" t="s">
        <v>1234</v>
      </c>
      <c r="D133" s="99" t="s">
        <v>1206</v>
      </c>
      <c r="E133" s="99" t="s">
        <v>1207</v>
      </c>
      <c r="F133" s="86" t="s">
        <v>1235</v>
      </c>
      <c r="G133" s="99" t="s">
        <v>1236</v>
      </c>
      <c r="H133" s="99" t="s">
        <v>171</v>
      </c>
      <c r="I133" s="96">
        <v>175.36721</v>
      </c>
      <c r="J133" s="98">
        <v>500</v>
      </c>
      <c r="K133" s="86"/>
      <c r="L133" s="96">
        <v>3.1846685349999997</v>
      </c>
      <c r="M133" s="97">
        <v>6.4523436781092819E-6</v>
      </c>
      <c r="N133" s="97">
        <f t="shared" si="3"/>
        <v>1.7590864390725806E-3</v>
      </c>
      <c r="O133" s="97">
        <f>L133/'סכום נכסי הקרן'!$C$42</f>
        <v>1.1623772793206766E-4</v>
      </c>
    </row>
    <row r="134" spans="2:15" s="141" customFormat="1">
      <c r="B134" s="89" t="s">
        <v>1237</v>
      </c>
      <c r="C134" s="86" t="s">
        <v>1238</v>
      </c>
      <c r="D134" s="99" t="s">
        <v>1206</v>
      </c>
      <c r="E134" s="99" t="s">
        <v>1207</v>
      </c>
      <c r="F134" s="86" t="s">
        <v>968</v>
      </c>
      <c r="G134" s="99" t="s">
        <v>200</v>
      </c>
      <c r="H134" s="99" t="s">
        <v>171</v>
      </c>
      <c r="I134" s="96">
        <v>105.725802</v>
      </c>
      <c r="J134" s="98">
        <v>12251</v>
      </c>
      <c r="K134" s="86"/>
      <c r="L134" s="96">
        <v>47.043363902999999</v>
      </c>
      <c r="M134" s="97">
        <v>1.7044995852079932E-6</v>
      </c>
      <c r="N134" s="97">
        <f t="shared" si="3"/>
        <v>2.598491572377213E-2</v>
      </c>
      <c r="O134" s="97">
        <f>L134/'סכום נכסי הקרן'!$C$42</f>
        <v>1.71704328857765E-3</v>
      </c>
    </row>
    <row r="135" spans="2:15" s="141" customFormat="1">
      <c r="B135" s="89" t="s">
        <v>1239</v>
      </c>
      <c r="C135" s="86" t="s">
        <v>1240</v>
      </c>
      <c r="D135" s="99" t="s">
        <v>1206</v>
      </c>
      <c r="E135" s="99" t="s">
        <v>1207</v>
      </c>
      <c r="F135" s="86" t="s">
        <v>1048</v>
      </c>
      <c r="G135" s="99" t="s">
        <v>952</v>
      </c>
      <c r="H135" s="99" t="s">
        <v>171</v>
      </c>
      <c r="I135" s="96">
        <v>78.384451999999996</v>
      </c>
      <c r="J135" s="98">
        <v>2518</v>
      </c>
      <c r="K135" s="86"/>
      <c r="L135" s="96">
        <v>7.1685528860000014</v>
      </c>
      <c r="M135" s="97">
        <v>2.8077169503506849E-6</v>
      </c>
      <c r="N135" s="97">
        <f t="shared" si="3"/>
        <v>3.9596284608430102E-3</v>
      </c>
      <c r="O135" s="97">
        <f>L135/'סכום נכסי הקרן'!$C$42</f>
        <v>2.6164616218984519E-4</v>
      </c>
    </row>
    <row r="136" spans="2:15" s="141" customFormat="1">
      <c r="B136" s="89" t="s">
        <v>1243</v>
      </c>
      <c r="C136" s="86" t="s">
        <v>1244</v>
      </c>
      <c r="D136" s="99" t="s">
        <v>1206</v>
      </c>
      <c r="E136" s="99" t="s">
        <v>1207</v>
      </c>
      <c r="F136" s="86" t="s">
        <v>865</v>
      </c>
      <c r="G136" s="99" t="s">
        <v>440</v>
      </c>
      <c r="H136" s="99" t="s">
        <v>171</v>
      </c>
      <c r="I136" s="96">
        <v>6.7935419999999995</v>
      </c>
      <c r="J136" s="98">
        <v>374</v>
      </c>
      <c r="K136" s="86"/>
      <c r="L136" s="96">
        <v>9.2281301999999996E-2</v>
      </c>
      <c r="M136" s="97">
        <v>4.1600981795471471E-8</v>
      </c>
      <c r="N136" s="97">
        <f t="shared" si="3"/>
        <v>5.097258478994625E-5</v>
      </c>
      <c r="O136" s="97">
        <f>L136/'סכום נכסי הקרן'!$C$42</f>
        <v>3.3681900509287919E-6</v>
      </c>
    </row>
    <row r="137" spans="2:15" s="141" customFormat="1">
      <c r="B137" s="89" t="s">
        <v>1247</v>
      </c>
      <c r="C137" s="86" t="s">
        <v>1248</v>
      </c>
      <c r="D137" s="99" t="s">
        <v>131</v>
      </c>
      <c r="E137" s="99" t="s">
        <v>1207</v>
      </c>
      <c r="F137" s="86" t="s">
        <v>1179</v>
      </c>
      <c r="G137" s="99" t="s">
        <v>405</v>
      </c>
      <c r="H137" s="99" t="s">
        <v>174</v>
      </c>
      <c r="I137" s="96">
        <v>1.7229810000000001</v>
      </c>
      <c r="J137" s="98">
        <v>35</v>
      </c>
      <c r="K137" s="86"/>
      <c r="L137" s="96">
        <v>2.8539620000000003E-3</v>
      </c>
      <c r="M137" s="97">
        <v>2.5132450055815662E-7</v>
      </c>
      <c r="N137" s="97">
        <f t="shared" si="3"/>
        <v>1.576417073442295E-6</v>
      </c>
      <c r="O137" s="97">
        <f>L137/'סכום נכסי הקרן'!$C$42</f>
        <v>1.0416721703957795E-7</v>
      </c>
    </row>
    <row r="138" spans="2:15" s="141" customFormat="1">
      <c r="B138" s="89" t="s">
        <v>1249</v>
      </c>
      <c r="C138" s="86" t="s">
        <v>1250</v>
      </c>
      <c r="D138" s="99" t="s">
        <v>1206</v>
      </c>
      <c r="E138" s="99" t="s">
        <v>1207</v>
      </c>
      <c r="F138" s="86" t="s">
        <v>1077</v>
      </c>
      <c r="G138" s="99" t="s">
        <v>1071</v>
      </c>
      <c r="H138" s="99" t="s">
        <v>171</v>
      </c>
      <c r="I138" s="96">
        <v>35.816719999999997</v>
      </c>
      <c r="J138" s="98">
        <v>831</v>
      </c>
      <c r="K138" s="86"/>
      <c r="L138" s="96">
        <v>1.0810173839999999</v>
      </c>
      <c r="M138" s="97">
        <v>1.2625439785008055E-6</v>
      </c>
      <c r="N138" s="97">
        <f t="shared" si="3"/>
        <v>5.9711175580667343E-4</v>
      </c>
      <c r="O138" s="97">
        <f>L138/'סכום נכסי הקרן'!$C$42</f>
        <v>3.9456226979435874E-5</v>
      </c>
    </row>
    <row r="139" spans="2:15" s="141" customFormat="1">
      <c r="B139" s="89" t="s">
        <v>1253</v>
      </c>
      <c r="C139" s="86" t="s">
        <v>1254</v>
      </c>
      <c r="D139" s="99" t="s">
        <v>1206</v>
      </c>
      <c r="E139" s="99" t="s">
        <v>1207</v>
      </c>
      <c r="F139" s="86" t="s">
        <v>1255</v>
      </c>
      <c r="G139" s="99" t="s">
        <v>1256</v>
      </c>
      <c r="H139" s="99" t="s">
        <v>171</v>
      </c>
      <c r="I139" s="96">
        <v>49.840405000000004</v>
      </c>
      <c r="J139" s="98">
        <v>3768</v>
      </c>
      <c r="K139" s="86"/>
      <c r="L139" s="96">
        <v>6.8208468919999987</v>
      </c>
      <c r="M139" s="97">
        <v>1.0547067323305153E-6</v>
      </c>
      <c r="N139" s="97">
        <f t="shared" si="3"/>
        <v>3.767569258415007E-3</v>
      </c>
      <c r="O139" s="97">
        <f>L139/'סכום נכסי הקרן'!$C$42</f>
        <v>2.4895518531525455E-4</v>
      </c>
    </row>
    <row r="140" spans="2:15" s="141" customFormat="1">
      <c r="B140" s="89" t="s">
        <v>1257</v>
      </c>
      <c r="C140" s="86" t="s">
        <v>1258</v>
      </c>
      <c r="D140" s="99" t="s">
        <v>1206</v>
      </c>
      <c r="E140" s="99" t="s">
        <v>1207</v>
      </c>
      <c r="F140" s="86" t="s">
        <v>955</v>
      </c>
      <c r="G140" s="99" t="s">
        <v>523</v>
      </c>
      <c r="H140" s="99" t="s">
        <v>171</v>
      </c>
      <c r="I140" s="96">
        <v>304.30718200000001</v>
      </c>
      <c r="J140" s="98">
        <v>1568</v>
      </c>
      <c r="K140" s="86"/>
      <c r="L140" s="96">
        <v>17.330221003999998</v>
      </c>
      <c r="M140" s="97">
        <v>2.7933756418689297E-7</v>
      </c>
      <c r="N140" s="97">
        <f t="shared" si="3"/>
        <v>9.5725368022538029E-3</v>
      </c>
      <c r="O140" s="97">
        <f>L140/'סכום נכסי הקרן'!$C$42</f>
        <v>6.3253851756523739E-4</v>
      </c>
    </row>
    <row r="141" spans="2:15" s="141" customFormat="1">
      <c r="B141" s="89" t="s">
        <v>1259</v>
      </c>
      <c r="C141" s="86" t="s">
        <v>1260</v>
      </c>
      <c r="D141" s="99" t="s">
        <v>1206</v>
      </c>
      <c r="E141" s="99" t="s">
        <v>1207</v>
      </c>
      <c r="F141" s="86" t="s">
        <v>951</v>
      </c>
      <c r="G141" s="99" t="s">
        <v>952</v>
      </c>
      <c r="H141" s="99" t="s">
        <v>171</v>
      </c>
      <c r="I141" s="96">
        <v>88.925893000000002</v>
      </c>
      <c r="J141" s="98">
        <v>1656</v>
      </c>
      <c r="K141" s="86"/>
      <c r="L141" s="96">
        <v>5.3485296240000002</v>
      </c>
      <c r="M141" s="97">
        <v>8.3985470380919419E-7</v>
      </c>
      <c r="N141" s="97">
        <f t="shared" si="3"/>
        <v>2.9543187390320886E-3</v>
      </c>
      <c r="O141" s="97">
        <f>L141/'סכום נכסי הקרן'!$C$42</f>
        <v>1.9521684107420497E-4</v>
      </c>
    </row>
    <row r="142" spans="2:15" s="141" customFormat="1">
      <c r="B142" s="89" t="s">
        <v>1261</v>
      </c>
      <c r="C142" s="86" t="s">
        <v>1262</v>
      </c>
      <c r="D142" s="99" t="s">
        <v>1206</v>
      </c>
      <c r="E142" s="99" t="s">
        <v>1207</v>
      </c>
      <c r="F142" s="86" t="s">
        <v>1263</v>
      </c>
      <c r="G142" s="99" t="s">
        <v>1264</v>
      </c>
      <c r="H142" s="99" t="s">
        <v>171</v>
      </c>
      <c r="I142" s="96">
        <v>32.453614999999999</v>
      </c>
      <c r="J142" s="98">
        <v>3694</v>
      </c>
      <c r="K142" s="86"/>
      <c r="L142" s="96">
        <v>4.3541743219999995</v>
      </c>
      <c r="M142" s="97">
        <v>1.5849244421992628E-6</v>
      </c>
      <c r="N142" s="97">
        <f t="shared" si="3"/>
        <v>2.405075730491446E-3</v>
      </c>
      <c r="O142" s="97">
        <f>L142/'סכום נכסי הקרן'!$C$42</f>
        <v>1.5892370733314987E-4</v>
      </c>
    </row>
    <row r="143" spans="2:15" s="141" customFormat="1">
      <c r="B143" s="89" t="s">
        <v>1265</v>
      </c>
      <c r="C143" s="86" t="s">
        <v>1266</v>
      </c>
      <c r="D143" s="99" t="s">
        <v>1206</v>
      </c>
      <c r="E143" s="99" t="s">
        <v>1207</v>
      </c>
      <c r="F143" s="86" t="s">
        <v>1267</v>
      </c>
      <c r="G143" s="99" t="s">
        <v>1211</v>
      </c>
      <c r="H143" s="99" t="s">
        <v>171</v>
      </c>
      <c r="I143" s="96">
        <v>11.942091</v>
      </c>
      <c r="J143" s="98">
        <v>5986</v>
      </c>
      <c r="K143" s="86"/>
      <c r="L143" s="96">
        <v>2.596348189</v>
      </c>
      <c r="M143" s="97">
        <v>1.8278930994056163E-7</v>
      </c>
      <c r="N143" s="97">
        <f t="shared" si="3"/>
        <v>1.4341212720213451E-3</v>
      </c>
      <c r="O143" s="97">
        <f>L143/'סכום נכסי הקרן'!$C$42</f>
        <v>9.4764529210227089E-5</v>
      </c>
    </row>
    <row r="144" spans="2:15" s="141" customFormat="1">
      <c r="B144" s="89" t="s">
        <v>1268</v>
      </c>
      <c r="C144" s="86" t="s">
        <v>1269</v>
      </c>
      <c r="D144" s="99" t="s">
        <v>1206</v>
      </c>
      <c r="E144" s="99" t="s">
        <v>1207</v>
      </c>
      <c r="F144" s="86" t="s">
        <v>1270</v>
      </c>
      <c r="G144" s="99" t="s">
        <v>1211</v>
      </c>
      <c r="H144" s="99" t="s">
        <v>171</v>
      </c>
      <c r="I144" s="96">
        <v>19.066689</v>
      </c>
      <c r="J144" s="98">
        <v>12083</v>
      </c>
      <c r="K144" s="86"/>
      <c r="L144" s="96">
        <v>8.3675036249999994</v>
      </c>
      <c r="M144" s="97">
        <v>3.9435059106707194E-7</v>
      </c>
      <c r="N144" s="97">
        <f t="shared" si="3"/>
        <v>4.6218819930119222E-3</v>
      </c>
      <c r="O144" s="97">
        <f>L144/'סכום נכסי הקרן'!$C$42</f>
        <v>3.0540685761927809E-4</v>
      </c>
    </row>
    <row r="145" spans="2:15" s="141" customFormat="1">
      <c r="B145" s="85"/>
      <c r="C145" s="86"/>
      <c r="D145" s="86"/>
      <c r="E145" s="86"/>
      <c r="F145" s="86"/>
      <c r="G145" s="86"/>
      <c r="H145" s="86"/>
      <c r="I145" s="96"/>
      <c r="J145" s="98"/>
      <c r="K145" s="86"/>
      <c r="L145" s="86"/>
      <c r="M145" s="86"/>
      <c r="N145" s="97"/>
      <c r="O145" s="86"/>
    </row>
    <row r="146" spans="2:15" s="141" customFormat="1">
      <c r="B146" s="104" t="s">
        <v>65</v>
      </c>
      <c r="C146" s="84"/>
      <c r="D146" s="84"/>
      <c r="E146" s="84"/>
      <c r="F146" s="84"/>
      <c r="G146" s="84"/>
      <c r="H146" s="84"/>
      <c r="I146" s="93"/>
      <c r="J146" s="95"/>
      <c r="K146" s="93">
        <v>2.5966287000000001E-2</v>
      </c>
      <c r="L146" s="93">
        <f>SUM(L147:L154)</f>
        <v>64.869379503999994</v>
      </c>
      <c r="M146" s="84"/>
      <c r="N146" s="94">
        <f t="shared" ref="N146:N154" si="4">L146/$L$11</f>
        <v>3.5831310085317626E-2</v>
      </c>
      <c r="O146" s="94">
        <f>L146/'סכום נכסי הקרן'!$C$42</f>
        <v>2.3676778927035173E-3</v>
      </c>
    </row>
    <row r="147" spans="2:15" s="141" customFormat="1">
      <c r="B147" s="89" t="s">
        <v>1271</v>
      </c>
      <c r="C147" s="86" t="s">
        <v>1272</v>
      </c>
      <c r="D147" s="99" t="s">
        <v>1224</v>
      </c>
      <c r="E147" s="99" t="s">
        <v>1207</v>
      </c>
      <c r="F147" s="86"/>
      <c r="G147" s="99" t="s">
        <v>924</v>
      </c>
      <c r="H147" s="99" t="s">
        <v>171</v>
      </c>
      <c r="I147" s="96">
        <v>21.12734</v>
      </c>
      <c r="J147" s="98">
        <v>2731</v>
      </c>
      <c r="K147" s="86"/>
      <c r="L147" s="96">
        <v>2.0956191640000004</v>
      </c>
      <c r="M147" s="97">
        <v>5.4809226788584932E-8</v>
      </c>
      <c r="N147" s="97">
        <f t="shared" si="4"/>
        <v>1.1575381275442593E-3</v>
      </c>
      <c r="O147" s="97">
        <f>L147/'סכום נכסי הקרן'!$C$42</f>
        <v>7.6488340170151843E-5</v>
      </c>
    </row>
    <row r="148" spans="2:15" s="141" customFormat="1">
      <c r="B148" s="89" t="s">
        <v>1273</v>
      </c>
      <c r="C148" s="86" t="s">
        <v>1274</v>
      </c>
      <c r="D148" s="99" t="s">
        <v>1206</v>
      </c>
      <c r="E148" s="99" t="s">
        <v>1207</v>
      </c>
      <c r="F148" s="86"/>
      <c r="G148" s="99" t="s">
        <v>1264</v>
      </c>
      <c r="H148" s="99" t="s">
        <v>171</v>
      </c>
      <c r="I148" s="96">
        <v>166.26298</v>
      </c>
      <c r="J148" s="98">
        <v>2834</v>
      </c>
      <c r="K148" s="86"/>
      <c r="L148" s="96">
        <v>17.113594842999998</v>
      </c>
      <c r="M148" s="97">
        <v>3.2224633666305296E-7</v>
      </c>
      <c r="N148" s="97">
        <f t="shared" si="4"/>
        <v>9.4528809768592587E-3</v>
      </c>
      <c r="O148" s="97">
        <f>L148/'סכום נכסי הקרן'!$C$42</f>
        <v>6.2463184455090236E-4</v>
      </c>
    </row>
    <row r="149" spans="2:15" s="141" customFormat="1">
      <c r="B149" s="89" t="s">
        <v>1275</v>
      </c>
      <c r="C149" s="86" t="s">
        <v>1276</v>
      </c>
      <c r="D149" s="99" t="s">
        <v>1224</v>
      </c>
      <c r="E149" s="99" t="s">
        <v>1207</v>
      </c>
      <c r="F149" s="86"/>
      <c r="G149" s="99" t="s">
        <v>924</v>
      </c>
      <c r="H149" s="99" t="s">
        <v>171</v>
      </c>
      <c r="I149" s="96">
        <v>16.626297999999998</v>
      </c>
      <c r="J149" s="98">
        <v>5276</v>
      </c>
      <c r="K149" s="96">
        <v>2.5966287000000001E-2</v>
      </c>
      <c r="L149" s="96">
        <v>3.2119693360000001</v>
      </c>
      <c r="M149" s="97">
        <v>2.7537414333589348E-8</v>
      </c>
      <c r="N149" s="97">
        <f t="shared" si="4"/>
        <v>1.7741663346055453E-3</v>
      </c>
      <c r="O149" s="97">
        <f>L149/'סכום נכסי הקרן'!$C$42</f>
        <v>1.1723418424897775E-4</v>
      </c>
    </row>
    <row r="150" spans="2:15" s="141" customFormat="1">
      <c r="B150" s="89" t="s">
        <v>1241</v>
      </c>
      <c r="C150" s="86" t="s">
        <v>1242</v>
      </c>
      <c r="D150" s="99" t="s">
        <v>1224</v>
      </c>
      <c r="E150" s="99" t="s">
        <v>1207</v>
      </c>
      <c r="F150" s="86"/>
      <c r="G150" s="99" t="s">
        <v>198</v>
      </c>
      <c r="H150" s="99" t="s">
        <v>171</v>
      </c>
      <c r="I150" s="96">
        <v>95.473308000000003</v>
      </c>
      <c r="J150" s="98">
        <v>5515</v>
      </c>
      <c r="K150" s="86"/>
      <c r="L150" s="96">
        <v>19.123761798</v>
      </c>
      <c r="M150" s="97">
        <v>1.8830219785053004E-6</v>
      </c>
      <c r="N150" s="97">
        <f t="shared" si="4"/>
        <v>1.0563218643699782E-2</v>
      </c>
      <c r="O150" s="97">
        <f>L150/'סכום נכסי הקרן'!$C$42</f>
        <v>6.9800125083146005E-4</v>
      </c>
    </row>
    <row r="151" spans="2:15" s="141" customFormat="1">
      <c r="B151" s="89" t="s">
        <v>1277</v>
      </c>
      <c r="C151" s="86" t="s">
        <v>1278</v>
      </c>
      <c r="D151" s="99" t="s">
        <v>1224</v>
      </c>
      <c r="E151" s="99" t="s">
        <v>1207</v>
      </c>
      <c r="F151" s="86"/>
      <c r="G151" s="99" t="s">
        <v>1279</v>
      </c>
      <c r="H151" s="99" t="s">
        <v>171</v>
      </c>
      <c r="I151" s="96">
        <v>4.8041729999999996</v>
      </c>
      <c r="J151" s="98">
        <v>24288</v>
      </c>
      <c r="K151" s="86"/>
      <c r="L151" s="96">
        <v>4.2379542920000004</v>
      </c>
      <c r="M151" s="97">
        <v>5.1253831723406814E-8</v>
      </c>
      <c r="N151" s="97">
        <f t="shared" si="4"/>
        <v>2.3408803279009508E-3</v>
      </c>
      <c r="O151" s="97">
        <f>L151/'סכום נכסי הקרן'!$C$42</f>
        <v>1.5468177380728086E-4</v>
      </c>
    </row>
    <row r="152" spans="2:15" s="141" customFormat="1">
      <c r="B152" s="89" t="s">
        <v>1245</v>
      </c>
      <c r="C152" s="86" t="s">
        <v>1246</v>
      </c>
      <c r="D152" s="99" t="s">
        <v>1206</v>
      </c>
      <c r="E152" s="99" t="s">
        <v>1207</v>
      </c>
      <c r="F152" s="86"/>
      <c r="G152" s="99" t="s">
        <v>523</v>
      </c>
      <c r="H152" s="99" t="s">
        <v>171</v>
      </c>
      <c r="I152" s="96">
        <v>69.450986</v>
      </c>
      <c r="J152" s="98">
        <v>4816</v>
      </c>
      <c r="K152" s="86"/>
      <c r="L152" s="96">
        <v>12.148166487000001</v>
      </c>
      <c r="M152" s="97">
        <v>5.1114607560678563E-7</v>
      </c>
      <c r="N152" s="97">
        <f t="shared" si="4"/>
        <v>6.7101724063341785E-3</v>
      </c>
      <c r="O152" s="97">
        <f>L152/'סכום נכסי הקרן'!$C$42</f>
        <v>4.4339787813721984E-4</v>
      </c>
    </row>
    <row r="153" spans="2:15" s="141" customFormat="1">
      <c r="B153" s="89" t="s">
        <v>1251</v>
      </c>
      <c r="C153" s="86" t="s">
        <v>1252</v>
      </c>
      <c r="D153" s="99" t="s">
        <v>1206</v>
      </c>
      <c r="E153" s="99" t="s">
        <v>1207</v>
      </c>
      <c r="F153" s="86"/>
      <c r="G153" s="99" t="s">
        <v>200</v>
      </c>
      <c r="H153" s="99" t="s">
        <v>171</v>
      </c>
      <c r="I153" s="96">
        <v>46.874035000000006</v>
      </c>
      <c r="J153" s="98">
        <v>1528</v>
      </c>
      <c r="K153" s="86"/>
      <c r="L153" s="96">
        <v>2.6013664510000001</v>
      </c>
      <c r="M153" s="97">
        <v>9.413153362854261E-7</v>
      </c>
      <c r="N153" s="97">
        <f t="shared" si="4"/>
        <v>1.4368931638320303E-3</v>
      </c>
      <c r="O153" s="97">
        <f>L153/'סכום נכסי הקרן'!$C$42</f>
        <v>9.4947691560291831E-5</v>
      </c>
    </row>
    <row r="154" spans="2:15" s="141" customFormat="1">
      <c r="B154" s="89" t="s">
        <v>1280</v>
      </c>
      <c r="C154" s="86" t="s">
        <v>1281</v>
      </c>
      <c r="D154" s="99" t="s">
        <v>1206</v>
      </c>
      <c r="E154" s="99" t="s">
        <v>1207</v>
      </c>
      <c r="F154" s="86"/>
      <c r="G154" s="99" t="s">
        <v>1211</v>
      </c>
      <c r="H154" s="99" t="s">
        <v>171</v>
      </c>
      <c r="I154" s="96">
        <v>20.025044000000001</v>
      </c>
      <c r="J154" s="98">
        <v>5963</v>
      </c>
      <c r="K154" s="86"/>
      <c r="L154" s="96">
        <v>4.3369471329999998</v>
      </c>
      <c r="M154" s="97">
        <v>6.6792401766437514E-7</v>
      </c>
      <c r="N154" s="97">
        <f t="shared" si="4"/>
        <v>2.3955601045416199E-3</v>
      </c>
      <c r="O154" s="97">
        <f>L154/'סכום נכסי הקרן'!$C$42</f>
        <v>1.5829492939723312E-4</v>
      </c>
    </row>
    <row r="155" spans="2:15" s="141" customFormat="1">
      <c r="B155" s="144"/>
      <c r="C155" s="144"/>
      <c r="D155" s="144"/>
    </row>
    <row r="156" spans="2:15" s="141" customFormat="1">
      <c r="B156" s="144"/>
      <c r="C156" s="144"/>
      <c r="D156" s="144"/>
    </row>
    <row r="157" spans="2:15" s="141" customFormat="1">
      <c r="B157" s="144"/>
      <c r="C157" s="144"/>
      <c r="D157" s="144"/>
    </row>
    <row r="158" spans="2:15" s="141" customFormat="1">
      <c r="B158" s="145" t="s">
        <v>256</v>
      </c>
      <c r="C158" s="144"/>
      <c r="D158" s="144"/>
    </row>
    <row r="159" spans="2:15" s="141" customFormat="1">
      <c r="B159" s="145" t="s">
        <v>119</v>
      </c>
      <c r="C159" s="144"/>
      <c r="D159" s="144"/>
    </row>
    <row r="160" spans="2:15" s="141" customFormat="1">
      <c r="B160" s="145" t="s">
        <v>239</v>
      </c>
      <c r="C160" s="144"/>
      <c r="D160" s="144"/>
    </row>
    <row r="161" spans="2:4" s="141" customFormat="1">
      <c r="B161" s="145" t="s">
        <v>247</v>
      </c>
      <c r="C161" s="144"/>
      <c r="D161" s="144"/>
    </row>
    <row r="162" spans="2:4" s="141" customFormat="1">
      <c r="B162" s="145" t="s">
        <v>253</v>
      </c>
      <c r="C162" s="144"/>
      <c r="D162" s="144"/>
    </row>
    <row r="163" spans="2:4" s="141" customFormat="1">
      <c r="B163" s="144"/>
      <c r="C163" s="144"/>
      <c r="D163" s="144"/>
    </row>
    <row r="164" spans="2:4" s="141" customFormat="1">
      <c r="B164" s="144"/>
      <c r="C164" s="144"/>
      <c r="D164" s="144"/>
    </row>
    <row r="165" spans="2:4" s="141" customFormat="1">
      <c r="B165" s="144"/>
      <c r="C165" s="144"/>
      <c r="D165" s="144"/>
    </row>
    <row r="166" spans="2:4" s="141" customFormat="1">
      <c r="B166" s="144"/>
      <c r="C166" s="144"/>
      <c r="D166" s="144"/>
    </row>
    <row r="167" spans="2:4" s="141" customFormat="1">
      <c r="B167" s="144"/>
      <c r="C167" s="144"/>
      <c r="D167" s="144"/>
    </row>
    <row r="168" spans="2:4" s="141" customFormat="1">
      <c r="B168" s="144"/>
      <c r="C168" s="144"/>
      <c r="D168" s="144"/>
    </row>
    <row r="169" spans="2:4" s="141" customFormat="1">
      <c r="B169" s="144"/>
      <c r="C169" s="144"/>
      <c r="D169" s="144"/>
    </row>
    <row r="170" spans="2:4" s="141" customFormat="1">
      <c r="B170" s="144"/>
      <c r="C170" s="144"/>
      <c r="D170" s="144"/>
    </row>
    <row r="171" spans="2:4" s="141" customFormat="1">
      <c r="B171" s="144"/>
      <c r="C171" s="144"/>
      <c r="D171" s="144"/>
    </row>
    <row r="172" spans="2:4" s="141" customFormat="1">
      <c r="B172" s="144"/>
      <c r="C172" s="144"/>
      <c r="D172" s="144"/>
    </row>
    <row r="173" spans="2:4" s="141" customFormat="1">
      <c r="B173" s="144"/>
      <c r="C173" s="144"/>
      <c r="D173" s="144"/>
    </row>
    <row r="174" spans="2:4" s="141" customFormat="1">
      <c r="B174" s="144"/>
      <c r="C174" s="144"/>
      <c r="D174" s="144"/>
    </row>
    <row r="175" spans="2:4" s="141" customFormat="1">
      <c r="B175" s="144"/>
      <c r="C175" s="144"/>
      <c r="D175" s="144"/>
    </row>
    <row r="176" spans="2:4" s="141" customFormat="1">
      <c r="B176" s="144"/>
      <c r="C176" s="144"/>
      <c r="D176" s="144"/>
    </row>
    <row r="177" spans="2:4" s="141" customFormat="1">
      <c r="B177" s="144"/>
      <c r="C177" s="144"/>
      <c r="D177" s="144"/>
    </row>
    <row r="178" spans="2:4" s="141" customFormat="1">
      <c r="B178" s="144"/>
      <c r="C178" s="144"/>
      <c r="D178" s="144"/>
    </row>
    <row r="179" spans="2:4" s="141" customFormat="1">
      <c r="B179" s="144"/>
      <c r="C179" s="144"/>
      <c r="D179" s="144"/>
    </row>
    <row r="180" spans="2:4" s="141" customFormat="1">
      <c r="B180" s="144"/>
      <c r="C180" s="144"/>
      <c r="D180" s="144"/>
    </row>
    <row r="181" spans="2:4" s="141" customFormat="1">
      <c r="B181" s="144"/>
      <c r="C181" s="144"/>
      <c r="D181" s="144"/>
    </row>
    <row r="182" spans="2:4" s="141" customFormat="1">
      <c r="B182" s="144"/>
      <c r="C182" s="144"/>
      <c r="D182" s="144"/>
    </row>
    <row r="183" spans="2:4" s="141" customFormat="1">
      <c r="B183" s="144"/>
      <c r="C183" s="144"/>
      <c r="D183" s="144"/>
    </row>
    <row r="184" spans="2:4" s="141" customFormat="1">
      <c r="B184" s="144"/>
      <c r="C184" s="144"/>
      <c r="D184" s="144"/>
    </row>
    <row r="185" spans="2:4" s="141" customFormat="1">
      <c r="B185" s="144"/>
      <c r="C185" s="144"/>
      <c r="D185" s="144"/>
    </row>
    <row r="186" spans="2:4" s="141" customFormat="1">
      <c r="B186" s="144"/>
      <c r="C186" s="144"/>
      <c r="D186" s="144"/>
    </row>
    <row r="187" spans="2:4" s="141" customFormat="1">
      <c r="B187" s="144"/>
      <c r="C187" s="144"/>
      <c r="D187" s="144"/>
    </row>
    <row r="188" spans="2:4" s="141" customFormat="1">
      <c r="B188" s="144"/>
      <c r="C188" s="144"/>
      <c r="D188" s="144"/>
    </row>
    <row r="189" spans="2:4" s="141" customFormat="1">
      <c r="B189" s="144"/>
      <c r="C189" s="144"/>
      <c r="D189" s="144"/>
    </row>
    <row r="190" spans="2:4" s="141" customFormat="1">
      <c r="B190" s="144"/>
      <c r="C190" s="144"/>
      <c r="D190" s="144"/>
    </row>
    <row r="191" spans="2:4" s="141" customFormat="1">
      <c r="B191" s="144"/>
      <c r="C191" s="144"/>
      <c r="D191" s="144"/>
    </row>
    <row r="192" spans="2:4" s="141" customFormat="1">
      <c r="B192" s="144"/>
      <c r="C192" s="144"/>
      <c r="D192" s="144"/>
    </row>
    <row r="193" spans="2:4" s="141" customFormat="1">
      <c r="B193" s="144"/>
      <c r="C193" s="144"/>
      <c r="D193" s="144"/>
    </row>
    <row r="194" spans="2:4" s="141" customFormat="1">
      <c r="B194" s="144"/>
      <c r="C194" s="144"/>
      <c r="D194" s="144"/>
    </row>
    <row r="195" spans="2:4" s="141" customFormat="1">
      <c r="B195" s="144"/>
      <c r="C195" s="144"/>
      <c r="D195" s="144"/>
    </row>
    <row r="196" spans="2:4" s="141" customFormat="1">
      <c r="B196" s="144"/>
      <c r="C196" s="144"/>
      <c r="D196" s="144"/>
    </row>
    <row r="197" spans="2:4" s="141" customFormat="1">
      <c r="B197" s="144"/>
      <c r="C197" s="144"/>
      <c r="D197" s="144"/>
    </row>
    <row r="198" spans="2:4" s="141" customFormat="1">
      <c r="B198" s="144"/>
      <c r="C198" s="144"/>
      <c r="D198" s="144"/>
    </row>
    <row r="199" spans="2:4" s="141" customFormat="1">
      <c r="B199" s="144"/>
      <c r="C199" s="144"/>
      <c r="D199" s="144"/>
    </row>
    <row r="200" spans="2:4" s="141" customFormat="1">
      <c r="B200" s="144"/>
      <c r="C200" s="144"/>
      <c r="D200" s="144"/>
    </row>
    <row r="201" spans="2:4" s="141" customFormat="1">
      <c r="B201" s="144"/>
      <c r="C201" s="144"/>
      <c r="D201" s="144"/>
    </row>
    <row r="202" spans="2:4" s="141" customFormat="1">
      <c r="B202" s="144"/>
      <c r="C202" s="144"/>
      <c r="D202" s="144"/>
    </row>
    <row r="203" spans="2:4" s="141" customFormat="1">
      <c r="B203" s="144"/>
      <c r="C203" s="144"/>
      <c r="D203" s="144"/>
    </row>
    <row r="204" spans="2:4" s="141" customFormat="1">
      <c r="B204" s="144"/>
      <c r="C204" s="144"/>
      <c r="D204" s="144"/>
    </row>
    <row r="205" spans="2:4" s="141" customFormat="1">
      <c r="B205" s="144"/>
      <c r="C205" s="144"/>
      <c r="D205" s="144"/>
    </row>
    <row r="206" spans="2:4" s="141" customFormat="1">
      <c r="B206" s="144"/>
      <c r="C206" s="144"/>
      <c r="D206" s="144"/>
    </row>
    <row r="207" spans="2:4" s="141" customFormat="1">
      <c r="B207" s="144"/>
      <c r="C207" s="144"/>
      <c r="D207" s="144"/>
    </row>
    <row r="208" spans="2:4" s="141" customFormat="1">
      <c r="B208" s="144"/>
      <c r="C208" s="144"/>
      <c r="D208" s="144"/>
    </row>
    <row r="209" spans="2:7" s="141" customFormat="1">
      <c r="B209" s="144"/>
      <c r="C209" s="144"/>
      <c r="D209" s="144"/>
    </row>
    <row r="210" spans="2:7">
      <c r="E210" s="1"/>
      <c r="F210" s="1"/>
      <c r="G210" s="1"/>
    </row>
    <row r="211" spans="2:7">
      <c r="E211" s="1"/>
      <c r="F211" s="1"/>
      <c r="G211" s="1"/>
    </row>
    <row r="212" spans="2:7">
      <c r="E212" s="1"/>
      <c r="F212" s="1"/>
      <c r="G212" s="1"/>
    </row>
    <row r="213" spans="2:7">
      <c r="E213" s="1"/>
      <c r="F213" s="1"/>
      <c r="G213" s="1"/>
    </row>
    <row r="214" spans="2:7">
      <c r="E214" s="1"/>
      <c r="F214" s="1"/>
      <c r="G214" s="1"/>
    </row>
    <row r="215" spans="2:7">
      <c r="E215" s="1"/>
      <c r="F215" s="1"/>
      <c r="G215" s="1"/>
    </row>
    <row r="216" spans="2:7">
      <c r="E216" s="1"/>
      <c r="F216" s="1"/>
      <c r="G216" s="1"/>
    </row>
    <row r="217" spans="2:7">
      <c r="E217" s="1"/>
      <c r="F217" s="1"/>
      <c r="G217" s="1"/>
    </row>
    <row r="218" spans="2:7">
      <c r="E218" s="1"/>
      <c r="F218" s="1"/>
      <c r="G218" s="1"/>
    </row>
    <row r="219" spans="2:7">
      <c r="E219" s="1"/>
      <c r="F219" s="1"/>
      <c r="G219" s="1"/>
    </row>
    <row r="220" spans="2:7">
      <c r="E220" s="1"/>
      <c r="F220" s="1"/>
      <c r="G220" s="1"/>
    </row>
    <row r="221" spans="2:7">
      <c r="E221" s="1"/>
      <c r="F221" s="1"/>
      <c r="G221" s="1"/>
    </row>
    <row r="222" spans="2:7">
      <c r="E222" s="1"/>
      <c r="F222" s="1"/>
      <c r="G222" s="1"/>
    </row>
    <row r="223" spans="2:7">
      <c r="E223" s="1"/>
      <c r="F223" s="1"/>
      <c r="G223" s="1"/>
    </row>
    <row r="224" spans="2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60 B162"/>
    <dataValidation type="list" allowBlank="1" showInputMessage="1" showErrorMessage="1" sqref="E12:E35 E37:E135 E136 E137:E138 E139:E357">
      <formula1>$BF$6:$BF$23</formula1>
    </dataValidation>
    <dataValidation type="list" allowBlank="1" showInputMessage="1" showErrorMessage="1" sqref="H12:H35 H37:H135 H136 H137:H138 H139:H357">
      <formula1>$BJ$6:$BJ$19</formula1>
    </dataValidation>
    <dataValidation type="list" allowBlank="1" showInputMessage="1" showErrorMessage="1" sqref="G12:G35 G37:G135 G136 G137:G138 G139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G24" sqref="G24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6.2851562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187</v>
      </c>
      <c r="C1" s="80" t="s" vm="1">
        <v>257</v>
      </c>
    </row>
    <row r="2" spans="2:63">
      <c r="B2" s="58" t="s">
        <v>186</v>
      </c>
      <c r="C2" s="80" t="s">
        <v>258</v>
      </c>
    </row>
    <row r="3" spans="2:63">
      <c r="B3" s="58" t="s">
        <v>188</v>
      </c>
      <c r="C3" s="80" t="s">
        <v>259</v>
      </c>
    </row>
    <row r="4" spans="2:63">
      <c r="B4" s="58" t="s">
        <v>189</v>
      </c>
      <c r="C4" s="80">
        <v>9455</v>
      </c>
    </row>
    <row r="6" spans="2:63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3"/>
      <c r="BK6" s="3"/>
    </row>
    <row r="7" spans="2:63" ht="26.25" customHeight="1">
      <c r="B7" s="161" t="s">
        <v>96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3"/>
      <c r="BH7" s="3"/>
      <c r="BK7" s="3"/>
    </row>
    <row r="8" spans="2:63" s="3" customFormat="1" ht="74.25" customHeight="1">
      <c r="B8" s="23" t="s">
        <v>122</v>
      </c>
      <c r="C8" s="31" t="s">
        <v>47</v>
      </c>
      <c r="D8" s="31" t="s">
        <v>127</v>
      </c>
      <c r="E8" s="31" t="s">
        <v>124</v>
      </c>
      <c r="F8" s="31" t="s">
        <v>67</v>
      </c>
      <c r="G8" s="31" t="s">
        <v>107</v>
      </c>
      <c r="H8" s="31" t="s">
        <v>241</v>
      </c>
      <c r="I8" s="31" t="s">
        <v>240</v>
      </c>
      <c r="J8" s="31" t="s">
        <v>255</v>
      </c>
      <c r="K8" s="31" t="s">
        <v>64</v>
      </c>
      <c r="L8" s="31" t="s">
        <v>61</v>
      </c>
      <c r="M8" s="31" t="s">
        <v>190</v>
      </c>
      <c r="N8" s="15" t="s">
        <v>192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248</v>
      </c>
      <c r="I9" s="33"/>
      <c r="J9" s="17" t="s">
        <v>244</v>
      </c>
      <c r="K9" s="33" t="s">
        <v>244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39" customFormat="1" ht="18" customHeight="1">
      <c r="B11" s="81" t="s">
        <v>33</v>
      </c>
      <c r="C11" s="82"/>
      <c r="D11" s="82"/>
      <c r="E11" s="82"/>
      <c r="F11" s="82"/>
      <c r="G11" s="82"/>
      <c r="H11" s="90"/>
      <c r="I11" s="92"/>
      <c r="J11" s="90">
        <v>3.00922</v>
      </c>
      <c r="K11" s="90">
        <v>6415.5660783802005</v>
      </c>
      <c r="L11" s="82"/>
      <c r="M11" s="91">
        <v>1</v>
      </c>
      <c r="N11" s="91">
        <f>K11/'סכום נכסי הקרן'!$C$42</f>
        <v>0.23416277585979919</v>
      </c>
      <c r="O11" s="142"/>
      <c r="BH11" s="141"/>
      <c r="BI11" s="143"/>
      <c r="BK11" s="141"/>
    </row>
    <row r="12" spans="2:63" s="141" customFormat="1" ht="20.25">
      <c r="B12" s="83" t="s">
        <v>238</v>
      </c>
      <c r="C12" s="84"/>
      <c r="D12" s="84"/>
      <c r="E12" s="84"/>
      <c r="F12" s="84"/>
      <c r="G12" s="84"/>
      <c r="H12" s="93"/>
      <c r="I12" s="95"/>
      <c r="J12" s="84"/>
      <c r="K12" s="93">
        <v>1347.35973838</v>
      </c>
      <c r="L12" s="84"/>
      <c r="M12" s="94">
        <v>0.21001416272844015</v>
      </c>
      <c r="N12" s="94">
        <f>K12/'סכום נכסי הקרן'!$C$42</f>
        <v>4.9177499314363125E-2</v>
      </c>
      <c r="BI12" s="139"/>
    </row>
    <row r="13" spans="2:63" s="141" customFormat="1">
      <c r="B13" s="104" t="s">
        <v>69</v>
      </c>
      <c r="C13" s="84"/>
      <c r="D13" s="84"/>
      <c r="E13" s="84"/>
      <c r="F13" s="84"/>
      <c r="G13" s="84"/>
      <c r="H13" s="93"/>
      <c r="I13" s="95"/>
      <c r="J13" s="84"/>
      <c r="K13" s="93">
        <v>40.259889446999999</v>
      </c>
      <c r="L13" s="84"/>
      <c r="M13" s="94">
        <v>6.2753448339768012E-3</v>
      </c>
      <c r="N13" s="94">
        <f>K13/'סכום נכסי הקרן'!$C$42</f>
        <v>1.4694521658014585E-3</v>
      </c>
    </row>
    <row r="14" spans="2:63" s="141" customFormat="1">
      <c r="B14" s="89" t="s">
        <v>1282</v>
      </c>
      <c r="C14" s="86" t="s">
        <v>1283</v>
      </c>
      <c r="D14" s="99" t="s">
        <v>128</v>
      </c>
      <c r="E14" s="86" t="s">
        <v>1284</v>
      </c>
      <c r="F14" s="99" t="s">
        <v>1285</v>
      </c>
      <c r="G14" s="99" t="s">
        <v>172</v>
      </c>
      <c r="H14" s="96">
        <v>597.07222300000001</v>
      </c>
      <c r="I14" s="98">
        <v>2097</v>
      </c>
      <c r="J14" s="86"/>
      <c r="K14" s="96">
        <v>12.520604523999999</v>
      </c>
      <c r="L14" s="97">
        <v>2.2665890184935846E-5</v>
      </c>
      <c r="M14" s="97">
        <v>1.951597781245392E-3</v>
      </c>
      <c r="N14" s="97">
        <f>K14/'סכום נכסי הקרן'!$C$42</f>
        <v>4.5699155381824611E-4</v>
      </c>
    </row>
    <row r="15" spans="2:63" s="141" customFormat="1">
      <c r="B15" s="89" t="s">
        <v>1286</v>
      </c>
      <c r="C15" s="86" t="s">
        <v>1287</v>
      </c>
      <c r="D15" s="99" t="s">
        <v>128</v>
      </c>
      <c r="E15" s="86" t="s">
        <v>1288</v>
      </c>
      <c r="F15" s="99" t="s">
        <v>1285</v>
      </c>
      <c r="G15" s="99" t="s">
        <v>172</v>
      </c>
      <c r="H15" s="96">
        <v>0.73486400000000007</v>
      </c>
      <c r="I15" s="98">
        <v>1148</v>
      </c>
      <c r="J15" s="86"/>
      <c r="K15" s="96">
        <v>8.4362389999999999E-3</v>
      </c>
      <c r="L15" s="97">
        <v>1.0453525125821146E-6</v>
      </c>
      <c r="M15" s="97">
        <v>1.3149640884269371E-6</v>
      </c>
      <c r="N15" s="97">
        <f>K15/'סכום נכסי הקרן'!$C$42</f>
        <v>3.0791564110200202E-7</v>
      </c>
    </row>
    <row r="16" spans="2:63" s="141" customFormat="1" ht="20.25">
      <c r="B16" s="89" t="s">
        <v>1289</v>
      </c>
      <c r="C16" s="86" t="s">
        <v>1290</v>
      </c>
      <c r="D16" s="99" t="s">
        <v>128</v>
      </c>
      <c r="E16" s="86" t="s">
        <v>1288</v>
      </c>
      <c r="F16" s="99" t="s">
        <v>1285</v>
      </c>
      <c r="G16" s="99" t="s">
        <v>172</v>
      </c>
      <c r="H16" s="96">
        <v>422.54680000000002</v>
      </c>
      <c r="I16" s="98">
        <v>2078</v>
      </c>
      <c r="J16" s="86"/>
      <c r="K16" s="96">
        <v>8.7805225040000003</v>
      </c>
      <c r="L16" s="97">
        <v>6.1297582527182906E-6</v>
      </c>
      <c r="M16" s="97">
        <v>1.3686278649033732E-3</v>
      </c>
      <c r="N16" s="97">
        <f>K16/'סכום נכסי הקרן'!$C$42</f>
        <v>3.2048169996484407E-4</v>
      </c>
      <c r="BH16" s="139"/>
    </row>
    <row r="17" spans="2:14" s="141" customFormat="1">
      <c r="B17" s="89" t="s">
        <v>1291</v>
      </c>
      <c r="C17" s="86" t="s">
        <v>1292</v>
      </c>
      <c r="D17" s="99" t="s">
        <v>128</v>
      </c>
      <c r="E17" s="86" t="s">
        <v>1293</v>
      </c>
      <c r="F17" s="99" t="s">
        <v>1285</v>
      </c>
      <c r="G17" s="99" t="s">
        <v>172</v>
      </c>
      <c r="H17" s="96">
        <v>1.1400000000000001E-4</v>
      </c>
      <c r="I17" s="98">
        <v>15320</v>
      </c>
      <c r="J17" s="86"/>
      <c r="K17" s="96">
        <v>1.7450000000000001E-5</v>
      </c>
      <c r="L17" s="97">
        <v>1.3367444550315648E-11</v>
      </c>
      <c r="M17" s="97">
        <v>2.7199470454843745E-9</v>
      </c>
      <c r="N17" s="97">
        <f>K17/'סכום נכסי הקרן'!$C$42</f>
        <v>6.3691035036228064E-10</v>
      </c>
    </row>
    <row r="18" spans="2:14" s="141" customFormat="1">
      <c r="B18" s="89" t="s">
        <v>1294</v>
      </c>
      <c r="C18" s="86" t="s">
        <v>1295</v>
      </c>
      <c r="D18" s="99" t="s">
        <v>128</v>
      </c>
      <c r="E18" s="86" t="s">
        <v>1293</v>
      </c>
      <c r="F18" s="99" t="s">
        <v>1285</v>
      </c>
      <c r="G18" s="99" t="s">
        <v>172</v>
      </c>
      <c r="H18" s="96">
        <v>20.438404999999999</v>
      </c>
      <c r="I18" s="98">
        <v>20360</v>
      </c>
      <c r="J18" s="86"/>
      <c r="K18" s="96">
        <v>4.1612592580000003</v>
      </c>
      <c r="L18" s="97">
        <v>2.9013506386947446E-6</v>
      </c>
      <c r="M18" s="97">
        <v>6.4861918763848712E-4</v>
      </c>
      <c r="N18" s="97">
        <f>K18/'סכום נכסי הקרן'!$C$42</f>
        <v>1.5188246945335609E-4</v>
      </c>
    </row>
    <row r="19" spans="2:14" s="141" customFormat="1">
      <c r="B19" s="89" t="s">
        <v>1296</v>
      </c>
      <c r="C19" s="86" t="s">
        <v>1297</v>
      </c>
      <c r="D19" s="99" t="s">
        <v>128</v>
      </c>
      <c r="E19" s="86" t="s">
        <v>1293</v>
      </c>
      <c r="F19" s="99" t="s">
        <v>1285</v>
      </c>
      <c r="G19" s="99" t="s">
        <v>172</v>
      </c>
      <c r="H19" s="96">
        <v>9.1858000000000004</v>
      </c>
      <c r="I19" s="98">
        <v>14100</v>
      </c>
      <c r="J19" s="86"/>
      <c r="K19" s="96">
        <v>1.2951978</v>
      </c>
      <c r="L19" s="97">
        <v>6.6839223210320103E-7</v>
      </c>
      <c r="M19" s="97">
        <v>2.0188363492423274E-4</v>
      </c>
      <c r="N19" s="97">
        <f>K19/'סכום נכסי הקרן'!$C$42</f>
        <v>4.7273632354524639E-5</v>
      </c>
    </row>
    <row r="20" spans="2:14" s="141" customFormat="1">
      <c r="B20" s="89" t="s">
        <v>1298</v>
      </c>
      <c r="C20" s="86" t="s">
        <v>1299</v>
      </c>
      <c r="D20" s="99" t="s">
        <v>128</v>
      </c>
      <c r="E20" s="86" t="s">
        <v>1300</v>
      </c>
      <c r="F20" s="99" t="s">
        <v>1285</v>
      </c>
      <c r="G20" s="99" t="s">
        <v>172</v>
      </c>
      <c r="H20" s="96">
        <v>2.1700000000000002E-4</v>
      </c>
      <c r="I20" s="98">
        <v>1536</v>
      </c>
      <c r="J20" s="86"/>
      <c r="K20" s="96">
        <v>3.3299999999999999E-6</v>
      </c>
      <c r="L20" s="97">
        <v>2.6716354654117023E-12</v>
      </c>
      <c r="M20" s="97">
        <v>5.1905006655948233E-10</v>
      </c>
      <c r="N20" s="97">
        <f>K20/'סכום נכסי הקרן'!$C$42</f>
        <v>1.2154220439578192E-10</v>
      </c>
    </row>
    <row r="21" spans="2:14" s="141" customFormat="1">
      <c r="B21" s="89" t="s">
        <v>1301</v>
      </c>
      <c r="C21" s="86" t="s">
        <v>1302</v>
      </c>
      <c r="D21" s="99" t="s">
        <v>128</v>
      </c>
      <c r="E21" s="86" t="s">
        <v>1300</v>
      </c>
      <c r="F21" s="99" t="s">
        <v>1285</v>
      </c>
      <c r="G21" s="99" t="s">
        <v>172</v>
      </c>
      <c r="H21" s="96">
        <v>652.19179999999994</v>
      </c>
      <c r="I21" s="98">
        <v>2069</v>
      </c>
      <c r="J21" s="86"/>
      <c r="K21" s="96">
        <v>13.493848342</v>
      </c>
      <c r="L21" s="97">
        <v>1.1412289650632733E-5</v>
      </c>
      <c r="M21" s="97">
        <v>2.1032981621797778E-3</v>
      </c>
      <c r="N21" s="97">
        <f>K21/'סכום נכסי הקרן'!$C$42</f>
        <v>4.9251413611683091E-4</v>
      </c>
    </row>
    <row r="22" spans="2:14" s="141" customFormat="1">
      <c r="B22" s="85"/>
      <c r="C22" s="86"/>
      <c r="D22" s="86"/>
      <c r="E22" s="86"/>
      <c r="F22" s="86"/>
      <c r="G22" s="86"/>
      <c r="H22" s="96"/>
      <c r="I22" s="98"/>
      <c r="J22" s="86"/>
      <c r="K22" s="86"/>
      <c r="L22" s="86"/>
      <c r="M22" s="97"/>
      <c r="N22" s="86"/>
    </row>
    <row r="23" spans="2:14" s="141" customFormat="1">
      <c r="B23" s="104" t="s">
        <v>70</v>
      </c>
      <c r="C23" s="84"/>
      <c r="D23" s="84"/>
      <c r="E23" s="84"/>
      <c r="F23" s="84"/>
      <c r="G23" s="84"/>
      <c r="H23" s="93"/>
      <c r="I23" s="95"/>
      <c r="J23" s="84"/>
      <c r="K23" s="93">
        <v>1307.099848933</v>
      </c>
      <c r="L23" s="84"/>
      <c r="M23" s="94">
        <v>0.20373881789446335</v>
      </c>
      <c r="N23" s="94">
        <f>K23/'סכום נכסי הקרן'!$C$42</f>
        <v>4.7708047148561666E-2</v>
      </c>
    </row>
    <row r="24" spans="2:14" s="141" customFormat="1">
      <c r="B24" s="89" t="s">
        <v>1303</v>
      </c>
      <c r="C24" s="86" t="s">
        <v>1304</v>
      </c>
      <c r="D24" s="99" t="s">
        <v>128</v>
      </c>
      <c r="E24" s="86" t="s">
        <v>1284</v>
      </c>
      <c r="F24" s="99" t="s">
        <v>1305</v>
      </c>
      <c r="G24" s="99" t="s">
        <v>172</v>
      </c>
      <c r="H24" s="96">
        <v>697.0560099999999</v>
      </c>
      <c r="I24" s="98">
        <v>346.95</v>
      </c>
      <c r="J24" s="86"/>
      <c r="K24" s="96">
        <v>2.4184358269999997</v>
      </c>
      <c r="L24" s="97">
        <v>4.4625647502447185E-6</v>
      </c>
      <c r="M24" s="97">
        <v>3.7696374683909503E-4</v>
      </c>
      <c r="N24" s="97">
        <f>K24/'סכום נכסי הקרן'!$C$42</f>
        <v>8.8270877358353103E-5</v>
      </c>
    </row>
    <row r="25" spans="2:14" s="141" customFormat="1">
      <c r="B25" s="89" t="s">
        <v>1306</v>
      </c>
      <c r="C25" s="86" t="s">
        <v>1307</v>
      </c>
      <c r="D25" s="99" t="s">
        <v>128</v>
      </c>
      <c r="E25" s="86" t="s">
        <v>1284</v>
      </c>
      <c r="F25" s="99" t="s">
        <v>1305</v>
      </c>
      <c r="G25" s="99" t="s">
        <v>172</v>
      </c>
      <c r="H25" s="96">
        <v>2769.1857959999998</v>
      </c>
      <c r="I25" s="98">
        <v>321.14999999999998</v>
      </c>
      <c r="J25" s="86"/>
      <c r="K25" s="96">
        <v>8.8932401819999995</v>
      </c>
      <c r="L25" s="97">
        <v>1.2282271736942655E-4</v>
      </c>
      <c r="M25" s="97">
        <v>1.3861972697887576E-3</v>
      </c>
      <c r="N25" s="97">
        <f>K25/'סכום נכסי הקרן'!$C$42</f>
        <v>3.2459580058301043E-4</v>
      </c>
    </row>
    <row r="26" spans="2:14" s="141" customFormat="1">
      <c r="B26" s="89" t="s">
        <v>1308</v>
      </c>
      <c r="C26" s="86" t="s">
        <v>1309</v>
      </c>
      <c r="D26" s="99" t="s">
        <v>128</v>
      </c>
      <c r="E26" s="86" t="s">
        <v>1284</v>
      </c>
      <c r="F26" s="99" t="s">
        <v>1305</v>
      </c>
      <c r="G26" s="99" t="s">
        <v>172</v>
      </c>
      <c r="H26" s="96">
        <v>34931.949940999999</v>
      </c>
      <c r="I26" s="98">
        <v>334.35</v>
      </c>
      <c r="J26" s="86"/>
      <c r="K26" s="96">
        <v>116.79497463199999</v>
      </c>
      <c r="L26" s="97">
        <v>1.56384773624747E-4</v>
      </c>
      <c r="M26" s="97">
        <v>1.8204936743709502E-2</v>
      </c>
      <c r="N26" s="97">
        <f>K26/'סכום נכסי הקרן'!$C$42</f>
        <v>4.2629185222590711E-3</v>
      </c>
    </row>
    <row r="27" spans="2:14" s="141" customFormat="1">
      <c r="B27" s="89" t="s">
        <v>1310</v>
      </c>
      <c r="C27" s="86" t="s">
        <v>1311</v>
      </c>
      <c r="D27" s="99" t="s">
        <v>128</v>
      </c>
      <c r="E27" s="86" t="s">
        <v>1284</v>
      </c>
      <c r="F27" s="99" t="s">
        <v>1305</v>
      </c>
      <c r="G27" s="99" t="s">
        <v>172</v>
      </c>
      <c r="H27" s="96">
        <v>278.72841899999997</v>
      </c>
      <c r="I27" s="98">
        <v>366.07</v>
      </c>
      <c r="J27" s="86"/>
      <c r="K27" s="96">
        <v>1.020341122</v>
      </c>
      <c r="L27" s="97">
        <v>2.0999409793673092E-6</v>
      </c>
      <c r="M27" s="97">
        <v>1.5904147966590897E-4</v>
      </c>
      <c r="N27" s="97">
        <f>K27/'סכום נכסי הקרן'!$C$42</f>
        <v>3.7241594355419053E-5</v>
      </c>
    </row>
    <row r="28" spans="2:14" s="141" customFormat="1">
      <c r="B28" s="89" t="s">
        <v>1312</v>
      </c>
      <c r="C28" s="86" t="s">
        <v>1313</v>
      </c>
      <c r="D28" s="99" t="s">
        <v>128</v>
      </c>
      <c r="E28" s="86" t="s">
        <v>1288</v>
      </c>
      <c r="F28" s="99" t="s">
        <v>1305</v>
      </c>
      <c r="G28" s="99" t="s">
        <v>172</v>
      </c>
      <c r="H28" s="96">
        <v>6258.5543579999994</v>
      </c>
      <c r="I28" s="98">
        <v>334.87</v>
      </c>
      <c r="J28" s="86"/>
      <c r="K28" s="96">
        <v>20.958020981999997</v>
      </c>
      <c r="L28" s="97">
        <v>1.4779982018856263E-5</v>
      </c>
      <c r="M28" s="97">
        <v>3.2667454010997373E-3</v>
      </c>
      <c r="N28" s="97">
        <f>K28/'סכום נכסי הקרן'!$C$42</f>
        <v>7.6495017114874765E-4</v>
      </c>
    </row>
    <row r="29" spans="2:14" s="141" customFormat="1">
      <c r="B29" s="89" t="s">
        <v>1314</v>
      </c>
      <c r="C29" s="86" t="s">
        <v>1315</v>
      </c>
      <c r="D29" s="99" t="s">
        <v>128</v>
      </c>
      <c r="E29" s="86" t="s">
        <v>1288</v>
      </c>
      <c r="F29" s="99" t="s">
        <v>1305</v>
      </c>
      <c r="G29" s="99" t="s">
        <v>172</v>
      </c>
      <c r="H29" s="96">
        <v>1510.7396140000001</v>
      </c>
      <c r="I29" s="98">
        <v>343.18</v>
      </c>
      <c r="J29" s="86"/>
      <c r="K29" s="96">
        <v>5.1845562090000001</v>
      </c>
      <c r="L29" s="97">
        <v>5.0328023338078545E-6</v>
      </c>
      <c r="M29" s="97">
        <v>8.0812139500385208E-4</v>
      </c>
      <c r="N29" s="97">
        <f>K29/'סכום נכסי הקרן'!$C$42</f>
        <v>1.8923194908579527E-4</v>
      </c>
    </row>
    <row r="30" spans="2:14" s="141" customFormat="1">
      <c r="B30" s="89" t="s">
        <v>1316</v>
      </c>
      <c r="C30" s="86" t="s">
        <v>1317</v>
      </c>
      <c r="D30" s="99" t="s">
        <v>128</v>
      </c>
      <c r="E30" s="86" t="s">
        <v>1288</v>
      </c>
      <c r="F30" s="99" t="s">
        <v>1305</v>
      </c>
      <c r="G30" s="99" t="s">
        <v>172</v>
      </c>
      <c r="H30" s="96">
        <v>1416.921572</v>
      </c>
      <c r="I30" s="98">
        <v>321.98</v>
      </c>
      <c r="J30" s="86"/>
      <c r="K30" s="96">
        <v>4.5622040840000002</v>
      </c>
      <c r="L30" s="97">
        <v>2.1294628346838211E-5</v>
      </c>
      <c r="M30" s="97">
        <v>7.111148148522949E-4</v>
      </c>
      <c r="N30" s="97">
        <f>K30/'סכום נכסי הקרן'!$C$42</f>
        <v>1.6651661900084054E-4</v>
      </c>
    </row>
    <row r="31" spans="2:14" s="141" customFormat="1">
      <c r="B31" s="89" t="s">
        <v>1318</v>
      </c>
      <c r="C31" s="86" t="s">
        <v>1319</v>
      </c>
      <c r="D31" s="99" t="s">
        <v>128</v>
      </c>
      <c r="E31" s="86" t="s">
        <v>1288</v>
      </c>
      <c r="F31" s="99" t="s">
        <v>1305</v>
      </c>
      <c r="G31" s="99" t="s">
        <v>172</v>
      </c>
      <c r="H31" s="96">
        <v>6637.2379499999988</v>
      </c>
      <c r="I31" s="98">
        <v>363.3</v>
      </c>
      <c r="J31" s="86"/>
      <c r="K31" s="96">
        <v>24.113085468999998</v>
      </c>
      <c r="L31" s="97">
        <v>2.4922593938148015E-5</v>
      </c>
      <c r="M31" s="97">
        <v>3.7585281134050854E-3</v>
      </c>
      <c r="N31" s="97">
        <f>K31/'סכום נכסי הקרן'!$C$42</f>
        <v>8.8010737618202898E-4</v>
      </c>
    </row>
    <row r="32" spans="2:14" s="141" customFormat="1">
      <c r="B32" s="89" t="s">
        <v>1320</v>
      </c>
      <c r="C32" s="86" t="s">
        <v>1321</v>
      </c>
      <c r="D32" s="99" t="s">
        <v>128</v>
      </c>
      <c r="E32" s="86" t="s">
        <v>1293</v>
      </c>
      <c r="F32" s="99" t="s">
        <v>1305</v>
      </c>
      <c r="G32" s="99" t="s">
        <v>172</v>
      </c>
      <c r="H32" s="96">
        <v>13.93933</v>
      </c>
      <c r="I32" s="98">
        <v>3438.37</v>
      </c>
      <c r="J32" s="86"/>
      <c r="K32" s="96">
        <v>0.47928574099999999</v>
      </c>
      <c r="L32" s="97">
        <v>5.9403952828437403E-7</v>
      </c>
      <c r="M32" s="97">
        <v>7.4706695425543783E-5</v>
      </c>
      <c r="N32" s="97">
        <f>K32/'סכום נכסי הקרן'!$C$42</f>
        <v>1.7493527176157894E-5</v>
      </c>
    </row>
    <row r="33" spans="2:14" s="141" customFormat="1">
      <c r="B33" s="89" t="s">
        <v>1322</v>
      </c>
      <c r="C33" s="86" t="s">
        <v>1323</v>
      </c>
      <c r="D33" s="99" t="s">
        <v>128</v>
      </c>
      <c r="E33" s="86" t="s">
        <v>1293</v>
      </c>
      <c r="F33" s="99" t="s">
        <v>1305</v>
      </c>
      <c r="G33" s="99" t="s">
        <v>172</v>
      </c>
      <c r="H33" s="96">
        <v>61.761624000000005</v>
      </c>
      <c r="I33" s="98">
        <v>3201.86</v>
      </c>
      <c r="J33" s="86"/>
      <c r="K33" s="96">
        <v>1.9775207340000001</v>
      </c>
      <c r="L33" s="97">
        <v>1.0000033030328643E-5</v>
      </c>
      <c r="M33" s="97">
        <v>3.0823791850013706E-4</v>
      </c>
      <c r="N33" s="97">
        <f>K33/'סכום נכסי הקרן'!$C$42</f>
        <v>7.2177846621238647E-5</v>
      </c>
    </row>
    <row r="34" spans="2:14" s="141" customFormat="1">
      <c r="B34" s="89" t="s">
        <v>1324</v>
      </c>
      <c r="C34" s="86" t="s">
        <v>1325</v>
      </c>
      <c r="D34" s="99" t="s">
        <v>128</v>
      </c>
      <c r="E34" s="86" t="s">
        <v>1293</v>
      </c>
      <c r="F34" s="99" t="s">
        <v>1305</v>
      </c>
      <c r="G34" s="99" t="s">
        <v>172</v>
      </c>
      <c r="H34" s="96">
        <v>23570.705206999999</v>
      </c>
      <c r="I34" s="98">
        <v>3333.44</v>
      </c>
      <c r="J34" s="86"/>
      <c r="K34" s="96">
        <v>785.71531564099996</v>
      </c>
      <c r="L34" s="97">
        <v>6.0333352164864589E-4</v>
      </c>
      <c r="M34" s="97">
        <v>0.12247014621029</v>
      </c>
      <c r="N34" s="97">
        <f>K34/'סכום נכסי הקרן'!$C$42</f>
        <v>2.8677949396556972E-2</v>
      </c>
    </row>
    <row r="35" spans="2:14" s="141" customFormat="1">
      <c r="B35" s="89" t="s">
        <v>1326</v>
      </c>
      <c r="C35" s="86" t="s">
        <v>1327</v>
      </c>
      <c r="D35" s="99" t="s">
        <v>128</v>
      </c>
      <c r="E35" s="86" t="s">
        <v>1293</v>
      </c>
      <c r="F35" s="99" t="s">
        <v>1305</v>
      </c>
      <c r="G35" s="99" t="s">
        <v>172</v>
      </c>
      <c r="H35" s="96">
        <v>765.06853699999988</v>
      </c>
      <c r="I35" s="98">
        <v>3649.4</v>
      </c>
      <c r="J35" s="86"/>
      <c r="K35" s="96">
        <v>27.920411187000003</v>
      </c>
      <c r="L35" s="97">
        <v>4.4340640827719813E-5</v>
      </c>
      <c r="M35" s="97">
        <v>4.3519793648589987E-3</v>
      </c>
      <c r="N35" s="97">
        <f>K35/'סכום נכסי הקרן'!$C$42</f>
        <v>1.019071568559949E-3</v>
      </c>
    </row>
    <row r="36" spans="2:14" s="141" customFormat="1">
      <c r="B36" s="89" t="s">
        <v>1328</v>
      </c>
      <c r="C36" s="86" t="s">
        <v>1329</v>
      </c>
      <c r="D36" s="99" t="s">
        <v>128</v>
      </c>
      <c r="E36" s="86" t="s">
        <v>1300</v>
      </c>
      <c r="F36" s="99" t="s">
        <v>1305</v>
      </c>
      <c r="G36" s="99" t="s">
        <v>172</v>
      </c>
      <c r="H36" s="96">
        <v>1948.6899470000001</v>
      </c>
      <c r="I36" s="98">
        <v>344.21</v>
      </c>
      <c r="J36" s="86"/>
      <c r="K36" s="96">
        <v>6.7075856709999995</v>
      </c>
      <c r="L36" s="97">
        <v>5.591558289625919E-6</v>
      </c>
      <c r="M36" s="97">
        <v>1.0455173540498436E-3</v>
      </c>
      <c r="N36" s="97">
        <f>K36/'סכום נכסי הקרן'!$C$42</f>
        <v>2.448212458339039E-4</v>
      </c>
    </row>
    <row r="37" spans="2:14" s="141" customFormat="1">
      <c r="B37" s="89" t="s">
        <v>1330</v>
      </c>
      <c r="C37" s="86" t="s">
        <v>1331</v>
      </c>
      <c r="D37" s="99" t="s">
        <v>128</v>
      </c>
      <c r="E37" s="86" t="s">
        <v>1300</v>
      </c>
      <c r="F37" s="99" t="s">
        <v>1305</v>
      </c>
      <c r="G37" s="99" t="s">
        <v>172</v>
      </c>
      <c r="H37" s="96">
        <v>1251.275729</v>
      </c>
      <c r="I37" s="98">
        <v>321.24</v>
      </c>
      <c r="J37" s="86"/>
      <c r="K37" s="96">
        <v>4.0195981459999999</v>
      </c>
      <c r="L37" s="97">
        <v>3.1249751293307268E-5</v>
      </c>
      <c r="M37" s="97">
        <v>6.2653834391101246E-4</v>
      </c>
      <c r="N37" s="97">
        <f>K37/'סכום נכסי הקרן'!$C$42</f>
        <v>1.4671195779280421E-4</v>
      </c>
    </row>
    <row r="38" spans="2:14" s="141" customFormat="1">
      <c r="B38" s="89" t="s">
        <v>1332</v>
      </c>
      <c r="C38" s="86" t="s">
        <v>1333</v>
      </c>
      <c r="D38" s="99" t="s">
        <v>128</v>
      </c>
      <c r="E38" s="86" t="s">
        <v>1300</v>
      </c>
      <c r="F38" s="99" t="s">
        <v>1305</v>
      </c>
      <c r="G38" s="99" t="s">
        <v>172</v>
      </c>
      <c r="H38" s="96">
        <v>84986.290703999999</v>
      </c>
      <c r="I38" s="98">
        <v>334.3</v>
      </c>
      <c r="J38" s="86"/>
      <c r="K38" s="96">
        <v>284.10916981899999</v>
      </c>
      <c r="L38" s="97">
        <v>2.0794555700241044E-4</v>
      </c>
      <c r="M38" s="97">
        <v>4.4284349400814174E-2</v>
      </c>
      <c r="N38" s="97">
        <f>K38/'סכום נכסי הקרן'!$C$42</f>
        <v>1.0369746182839883E-2</v>
      </c>
    </row>
    <row r="39" spans="2:14" s="141" customFormat="1">
      <c r="B39" s="89" t="s">
        <v>1334</v>
      </c>
      <c r="C39" s="86" t="s">
        <v>1335</v>
      </c>
      <c r="D39" s="99" t="s">
        <v>128</v>
      </c>
      <c r="E39" s="86" t="s">
        <v>1300</v>
      </c>
      <c r="F39" s="99" t="s">
        <v>1305</v>
      </c>
      <c r="G39" s="99" t="s">
        <v>172</v>
      </c>
      <c r="H39" s="96">
        <v>3336.4543939999999</v>
      </c>
      <c r="I39" s="98">
        <v>366.44</v>
      </c>
      <c r="J39" s="86"/>
      <c r="K39" s="96">
        <v>12.226103487</v>
      </c>
      <c r="L39" s="97">
        <v>1.6248667186864886E-5</v>
      </c>
      <c r="M39" s="97">
        <v>1.9056936422493899E-3</v>
      </c>
      <c r="N39" s="97">
        <f>K39/'סכום נכסי הקרן'!$C$42</f>
        <v>4.4624251320748824E-4</v>
      </c>
    </row>
    <row r="40" spans="2:14" s="141" customFormat="1">
      <c r="B40" s="85"/>
      <c r="C40" s="86"/>
      <c r="D40" s="86"/>
      <c r="E40" s="86"/>
      <c r="F40" s="86"/>
      <c r="G40" s="86"/>
      <c r="H40" s="96"/>
      <c r="I40" s="98"/>
      <c r="J40" s="86"/>
      <c r="K40" s="86"/>
      <c r="L40" s="86"/>
      <c r="M40" s="97"/>
      <c r="N40" s="86"/>
    </row>
    <row r="41" spans="2:14" s="141" customFormat="1">
      <c r="B41" s="83" t="s">
        <v>237</v>
      </c>
      <c r="C41" s="84"/>
      <c r="D41" s="84"/>
      <c r="E41" s="84"/>
      <c r="F41" s="84"/>
      <c r="G41" s="84"/>
      <c r="H41" s="93"/>
      <c r="I41" s="95"/>
      <c r="J41" s="93">
        <v>3.00922</v>
      </c>
      <c r="K41" s="93">
        <v>5068.2063400001998</v>
      </c>
      <c r="L41" s="84"/>
      <c r="M41" s="94">
        <v>0.7899858372715598</v>
      </c>
      <c r="N41" s="94">
        <f>K41/'סכום נכסי הקרן'!$C$42</f>
        <v>0.18498527654543606</v>
      </c>
    </row>
    <row r="42" spans="2:14" s="141" customFormat="1">
      <c r="B42" s="104" t="s">
        <v>71</v>
      </c>
      <c r="C42" s="84"/>
      <c r="D42" s="84"/>
      <c r="E42" s="84"/>
      <c r="F42" s="84"/>
      <c r="G42" s="84"/>
      <c r="H42" s="93"/>
      <c r="I42" s="95"/>
      <c r="J42" s="93">
        <v>3.00922</v>
      </c>
      <c r="K42" s="93">
        <v>4231.9175000002006</v>
      </c>
      <c r="L42" s="84"/>
      <c r="M42" s="94">
        <v>0.65963275076556815</v>
      </c>
      <c r="N42" s="94">
        <f>K42/'סכום נכסי הקרן'!$C$42</f>
        <v>0.15446143596730053</v>
      </c>
    </row>
    <row r="43" spans="2:14" s="141" customFormat="1">
      <c r="B43" s="89" t="s">
        <v>1336</v>
      </c>
      <c r="C43" s="86" t="s">
        <v>1337</v>
      </c>
      <c r="D43" s="99" t="s">
        <v>132</v>
      </c>
      <c r="E43" s="86"/>
      <c r="F43" s="99" t="s">
        <v>1285</v>
      </c>
      <c r="G43" s="99" t="s">
        <v>181</v>
      </c>
      <c r="H43" s="96">
        <v>4954</v>
      </c>
      <c r="I43" s="98">
        <v>1684</v>
      </c>
      <c r="J43" s="86"/>
      <c r="K43" s="96">
        <v>273.45165000000003</v>
      </c>
      <c r="L43" s="97">
        <v>1.9879289263836629E-6</v>
      </c>
      <c r="M43" s="97">
        <v>4.2623152292282362E-2</v>
      </c>
      <c r="N43" s="97">
        <f>K43/'סכום נכסי הקרן'!$C$42</f>
        <v>9.9807556566558018E-3</v>
      </c>
    </row>
    <row r="44" spans="2:14" s="141" customFormat="1">
      <c r="B44" s="89" t="s">
        <v>1338</v>
      </c>
      <c r="C44" s="86" t="s">
        <v>1339</v>
      </c>
      <c r="D44" s="99" t="s">
        <v>30</v>
      </c>
      <c r="E44" s="86"/>
      <c r="F44" s="99" t="s">
        <v>1285</v>
      </c>
      <c r="G44" s="99" t="s">
        <v>180</v>
      </c>
      <c r="H44" s="96">
        <v>353</v>
      </c>
      <c r="I44" s="98">
        <v>3481</v>
      </c>
      <c r="J44" s="86"/>
      <c r="K44" s="96">
        <v>33.241309999999999</v>
      </c>
      <c r="L44" s="97">
        <v>6.5610659691392364E-6</v>
      </c>
      <c r="M44" s="97">
        <v>5.1813526030103259E-3</v>
      </c>
      <c r="N44" s="97">
        <f>K44/'סכום נכסי הקרן'!$C$42</f>
        <v>1.2132799082292939E-3</v>
      </c>
    </row>
    <row r="45" spans="2:14" s="141" customFormat="1">
      <c r="B45" s="89" t="s">
        <v>1340</v>
      </c>
      <c r="C45" s="86" t="s">
        <v>1341</v>
      </c>
      <c r="D45" s="99" t="s">
        <v>1224</v>
      </c>
      <c r="E45" s="86"/>
      <c r="F45" s="99" t="s">
        <v>1285</v>
      </c>
      <c r="G45" s="99" t="s">
        <v>171</v>
      </c>
      <c r="H45" s="96">
        <v>1371</v>
      </c>
      <c r="I45" s="98">
        <v>2549</v>
      </c>
      <c r="J45" s="86"/>
      <c r="K45" s="96">
        <v>126.92674000000001</v>
      </c>
      <c r="L45" s="97">
        <v>1.3310679611650486E-4</v>
      </c>
      <c r="M45" s="97">
        <v>1.9784184037591024E-2</v>
      </c>
      <c r="N45" s="97">
        <f>K45/'סכום נכסי הקרן'!$C$42</f>
        <v>4.632719452363444E-3</v>
      </c>
    </row>
    <row r="46" spans="2:14" s="141" customFormat="1">
      <c r="B46" s="89" t="s">
        <v>1342</v>
      </c>
      <c r="C46" s="86" t="s">
        <v>1343</v>
      </c>
      <c r="D46" s="99" t="s">
        <v>1224</v>
      </c>
      <c r="E46" s="86"/>
      <c r="F46" s="99" t="s">
        <v>1285</v>
      </c>
      <c r="G46" s="99" t="s">
        <v>171</v>
      </c>
      <c r="H46" s="96">
        <v>160</v>
      </c>
      <c r="I46" s="98">
        <v>3079</v>
      </c>
      <c r="J46" s="86"/>
      <c r="K46" s="96">
        <v>17.892689999999998</v>
      </c>
      <c r="L46" s="97">
        <v>8.6720867208672081E-6</v>
      </c>
      <c r="M46" s="97">
        <v>2.7889495301586134E-3</v>
      </c>
      <c r="N46" s="97">
        <f>K46/'סכום נכסי הקרן'!$C$42</f>
        <v>6.5306816371482363E-4</v>
      </c>
    </row>
    <row r="47" spans="2:14" s="141" customFormat="1">
      <c r="B47" s="89" t="s">
        <v>1344</v>
      </c>
      <c r="C47" s="86" t="s">
        <v>1345</v>
      </c>
      <c r="D47" s="99" t="s">
        <v>131</v>
      </c>
      <c r="E47" s="86"/>
      <c r="F47" s="99" t="s">
        <v>1285</v>
      </c>
      <c r="G47" s="99" t="s">
        <v>171</v>
      </c>
      <c r="H47" s="96">
        <v>5140</v>
      </c>
      <c r="I47" s="98">
        <v>2890.13</v>
      </c>
      <c r="J47" s="86"/>
      <c r="K47" s="96">
        <v>539.54332999999997</v>
      </c>
      <c r="L47" s="97">
        <v>4.3227703636145387E-5</v>
      </c>
      <c r="M47" s="97">
        <v>8.4099099503971389E-2</v>
      </c>
      <c r="N47" s="97">
        <f>K47/'סכום נכסי הקרן'!$C$42</f>
        <v>1.9692878587159401E-2</v>
      </c>
    </row>
    <row r="48" spans="2:14" s="141" customFormat="1">
      <c r="B48" s="89" t="s">
        <v>1346</v>
      </c>
      <c r="C48" s="86" t="s">
        <v>1347</v>
      </c>
      <c r="D48" s="99" t="s">
        <v>131</v>
      </c>
      <c r="E48" s="86"/>
      <c r="F48" s="99" t="s">
        <v>1285</v>
      </c>
      <c r="G48" s="99" t="s">
        <v>171</v>
      </c>
      <c r="H48" s="96">
        <v>678</v>
      </c>
      <c r="I48" s="98">
        <v>50972</v>
      </c>
      <c r="J48" s="86"/>
      <c r="K48" s="96">
        <v>1255.18346</v>
      </c>
      <c r="L48" s="97">
        <v>7.2809082879395187E-5</v>
      </c>
      <c r="M48" s="97">
        <v>0.19564656410130971</v>
      </c>
      <c r="N48" s="97">
        <f>K48/'סכום נכסי הקרן'!$C$42</f>
        <v>4.5813142537394817E-2</v>
      </c>
    </row>
    <row r="49" spans="2:14" s="141" customFormat="1">
      <c r="B49" s="89" t="s">
        <v>1348</v>
      </c>
      <c r="C49" s="86" t="s">
        <v>1349</v>
      </c>
      <c r="D49" s="99" t="s">
        <v>30</v>
      </c>
      <c r="E49" s="86"/>
      <c r="F49" s="99" t="s">
        <v>1285</v>
      </c>
      <c r="G49" s="99" t="s">
        <v>173</v>
      </c>
      <c r="H49" s="96">
        <v>1914</v>
      </c>
      <c r="I49" s="98">
        <v>7976</v>
      </c>
      <c r="J49" s="86"/>
      <c r="K49" s="96">
        <v>622.58063000020002</v>
      </c>
      <c r="L49" s="97">
        <v>6.3323365031408587E-4</v>
      </c>
      <c r="M49" s="97">
        <v>9.7042197429503985E-2</v>
      </c>
      <c r="N49" s="97">
        <f>K49/'סכום נכסי הקרן'!$C$42</f>
        <v>2.2723670325627322E-2</v>
      </c>
    </row>
    <row r="50" spans="2:14" s="141" customFormat="1">
      <c r="B50" s="89" t="s">
        <v>1350</v>
      </c>
      <c r="C50" s="86" t="s">
        <v>1351</v>
      </c>
      <c r="D50" s="99" t="s">
        <v>143</v>
      </c>
      <c r="E50" s="86"/>
      <c r="F50" s="99" t="s">
        <v>1285</v>
      </c>
      <c r="G50" s="99" t="s">
        <v>175</v>
      </c>
      <c r="H50" s="96">
        <v>163</v>
      </c>
      <c r="I50" s="98">
        <v>7920</v>
      </c>
      <c r="J50" s="86"/>
      <c r="K50" s="96">
        <v>33.215110000000003</v>
      </c>
      <c r="L50" s="97">
        <v>3.8455295600902924E-6</v>
      </c>
      <c r="M50" s="97">
        <v>5.1772687856698283E-3</v>
      </c>
      <c r="N50" s="97">
        <f>K50/'סכום נכסי הקרן'!$C$42</f>
        <v>1.2123236302247387E-3</v>
      </c>
    </row>
    <row r="51" spans="2:14" s="141" customFormat="1">
      <c r="B51" s="89" t="s">
        <v>1352</v>
      </c>
      <c r="C51" s="86" t="s">
        <v>1353</v>
      </c>
      <c r="D51" s="99" t="s">
        <v>1224</v>
      </c>
      <c r="E51" s="86"/>
      <c r="F51" s="99" t="s">
        <v>1285</v>
      </c>
      <c r="G51" s="99" t="s">
        <v>171</v>
      </c>
      <c r="H51" s="96">
        <v>3502.9999999999995</v>
      </c>
      <c r="I51" s="98">
        <v>4250</v>
      </c>
      <c r="J51" s="86"/>
      <c r="K51" s="96">
        <v>540.7230800000001</v>
      </c>
      <c r="L51" s="97">
        <v>2.3297373151743916E-6</v>
      </c>
      <c r="M51" s="97">
        <v>8.4282988187461966E-2</v>
      </c>
      <c r="N51" s="97">
        <f>K51/'סכום נכסי הקרן'!$C$42</f>
        <v>1.9735938471734757E-2</v>
      </c>
    </row>
    <row r="52" spans="2:14" s="141" customFormat="1">
      <c r="B52" s="89" t="s">
        <v>1354</v>
      </c>
      <c r="C52" s="86" t="s">
        <v>1355</v>
      </c>
      <c r="D52" s="99" t="s">
        <v>131</v>
      </c>
      <c r="E52" s="86"/>
      <c r="F52" s="99" t="s">
        <v>1285</v>
      </c>
      <c r="G52" s="99" t="s">
        <v>171</v>
      </c>
      <c r="H52" s="96">
        <v>3530</v>
      </c>
      <c r="I52" s="98">
        <v>5364.25</v>
      </c>
      <c r="J52" s="96">
        <v>3.00922</v>
      </c>
      <c r="K52" s="96">
        <v>690.75757999999996</v>
      </c>
      <c r="L52" s="97">
        <v>8.4600151094431888E-6</v>
      </c>
      <c r="M52" s="97">
        <v>0.10766899936200208</v>
      </c>
      <c r="N52" s="97">
        <f>K52/'סכום נכסי הקרן'!$C$42</f>
        <v>2.5212071764653354E-2</v>
      </c>
    </row>
    <row r="53" spans="2:14" s="141" customFormat="1">
      <c r="B53" s="89" t="s">
        <v>1356</v>
      </c>
      <c r="C53" s="86" t="s">
        <v>1357</v>
      </c>
      <c r="D53" s="99" t="s">
        <v>1224</v>
      </c>
      <c r="E53" s="86"/>
      <c r="F53" s="99" t="s">
        <v>1285</v>
      </c>
      <c r="G53" s="99" t="s">
        <v>171</v>
      </c>
      <c r="H53" s="96">
        <v>956</v>
      </c>
      <c r="I53" s="98">
        <v>2834</v>
      </c>
      <c r="J53" s="86"/>
      <c r="K53" s="96">
        <v>98.401920000000004</v>
      </c>
      <c r="L53" s="97">
        <v>3.50183137355929E-5</v>
      </c>
      <c r="M53" s="97">
        <v>1.5337994932606864E-2</v>
      </c>
      <c r="N53" s="97">
        <f>K53/'סכום נכסי הקרן'!$C$42</f>
        <v>3.5915874695427569E-3</v>
      </c>
    </row>
    <row r="54" spans="2:14" s="141" customFormat="1">
      <c r="B54" s="85"/>
      <c r="C54" s="86"/>
      <c r="D54" s="86"/>
      <c r="E54" s="86"/>
      <c r="F54" s="86"/>
      <c r="G54" s="86"/>
      <c r="H54" s="96"/>
      <c r="I54" s="98"/>
      <c r="J54" s="86"/>
      <c r="K54" s="86"/>
      <c r="L54" s="86"/>
      <c r="M54" s="97"/>
      <c r="N54" s="86"/>
    </row>
    <row r="55" spans="2:14" s="141" customFormat="1">
      <c r="B55" s="104" t="s">
        <v>72</v>
      </c>
      <c r="C55" s="84"/>
      <c r="D55" s="84"/>
      <c r="E55" s="84"/>
      <c r="F55" s="84"/>
      <c r="G55" s="84"/>
      <c r="H55" s="93"/>
      <c r="I55" s="95"/>
      <c r="J55" s="84"/>
      <c r="K55" s="93">
        <v>836.28884000000016</v>
      </c>
      <c r="L55" s="84"/>
      <c r="M55" s="94">
        <v>0.1303530865059917</v>
      </c>
      <c r="N55" s="94">
        <f>K55/'סכום נכסי הקרן'!$C$42</f>
        <v>3.052384057813555E-2</v>
      </c>
    </row>
    <row r="56" spans="2:14" s="141" customFormat="1">
      <c r="B56" s="89" t="s">
        <v>1358</v>
      </c>
      <c r="C56" s="86" t="s">
        <v>1359</v>
      </c>
      <c r="D56" s="99" t="s">
        <v>30</v>
      </c>
      <c r="E56" s="86"/>
      <c r="F56" s="99" t="s">
        <v>1305</v>
      </c>
      <c r="G56" s="99" t="s">
        <v>173</v>
      </c>
      <c r="H56" s="96">
        <v>73</v>
      </c>
      <c r="I56" s="98">
        <v>22629.98</v>
      </c>
      <c r="J56" s="86"/>
      <c r="K56" s="96">
        <v>67.371420000000001</v>
      </c>
      <c r="L56" s="97">
        <v>3.4662851537107531E-5</v>
      </c>
      <c r="M56" s="97">
        <v>1.0501243253815868E-2</v>
      </c>
      <c r="N56" s="97">
        <f>K56/'סכום נכסי הקרן'!$C$42</f>
        <v>2.4590002702925134E-3</v>
      </c>
    </row>
    <row r="57" spans="2:14" s="141" customFormat="1">
      <c r="B57" s="89" t="s">
        <v>1360</v>
      </c>
      <c r="C57" s="86" t="s">
        <v>1361</v>
      </c>
      <c r="D57" s="99" t="s">
        <v>30</v>
      </c>
      <c r="E57" s="86"/>
      <c r="F57" s="99" t="s">
        <v>1305</v>
      </c>
      <c r="G57" s="99" t="s">
        <v>173</v>
      </c>
      <c r="H57" s="96">
        <v>44</v>
      </c>
      <c r="I57" s="98">
        <v>19520</v>
      </c>
      <c r="J57" s="86"/>
      <c r="K57" s="96">
        <v>35.02684</v>
      </c>
      <c r="L57" s="97">
        <v>3.8603297598962627E-5</v>
      </c>
      <c r="M57" s="97">
        <v>5.4596647547652663E-3</v>
      </c>
      <c r="N57" s="97">
        <f>K57/'סכום נכסי הקרן'!$C$42</f>
        <v>1.2784502542397447E-3</v>
      </c>
    </row>
    <row r="58" spans="2:14" s="141" customFormat="1">
      <c r="B58" s="89" t="s">
        <v>1362</v>
      </c>
      <c r="C58" s="86" t="s">
        <v>1363</v>
      </c>
      <c r="D58" s="99" t="s">
        <v>131</v>
      </c>
      <c r="E58" s="86"/>
      <c r="F58" s="99" t="s">
        <v>1305</v>
      </c>
      <c r="G58" s="99" t="s">
        <v>171</v>
      </c>
      <c r="H58" s="96">
        <v>142</v>
      </c>
      <c r="I58" s="98">
        <v>9997</v>
      </c>
      <c r="J58" s="86"/>
      <c r="K58" s="96">
        <v>51.558930000000004</v>
      </c>
      <c r="L58" s="97">
        <v>2.6883506760350009E-5</v>
      </c>
      <c r="M58" s="97">
        <v>8.0365363508215285E-3</v>
      </c>
      <c r="N58" s="97">
        <f>K58/'סכום נכסי הקרן'!$C$42</f>
        <v>1.8818576602065503E-3</v>
      </c>
    </row>
    <row r="59" spans="2:14" s="141" customFormat="1">
      <c r="B59" s="89" t="s">
        <v>1364</v>
      </c>
      <c r="C59" s="86" t="s">
        <v>1365</v>
      </c>
      <c r="D59" s="99" t="s">
        <v>131</v>
      </c>
      <c r="E59" s="86"/>
      <c r="F59" s="99" t="s">
        <v>1305</v>
      </c>
      <c r="G59" s="99" t="s">
        <v>171</v>
      </c>
      <c r="H59" s="96">
        <v>126</v>
      </c>
      <c r="I59" s="98">
        <v>10367</v>
      </c>
      <c r="J59" s="86"/>
      <c r="K59" s="96">
        <v>47.442709999999998</v>
      </c>
      <c r="L59" s="97">
        <v>3.7328036623188491E-6</v>
      </c>
      <c r="M59" s="97">
        <v>7.3949374724511163E-3</v>
      </c>
      <c r="N59" s="97">
        <f>K59/'סכום נכסי הקרן'!$C$42</f>
        <v>1.7316190858588008E-3</v>
      </c>
    </row>
    <row r="60" spans="2:14" s="141" customFormat="1">
      <c r="B60" s="89" t="s">
        <v>1366</v>
      </c>
      <c r="C60" s="86" t="s">
        <v>1367</v>
      </c>
      <c r="D60" s="99" t="s">
        <v>131</v>
      </c>
      <c r="E60" s="86"/>
      <c r="F60" s="99" t="s">
        <v>1305</v>
      </c>
      <c r="G60" s="99" t="s">
        <v>171</v>
      </c>
      <c r="H60" s="96">
        <v>156</v>
      </c>
      <c r="I60" s="98">
        <v>11392</v>
      </c>
      <c r="J60" s="86"/>
      <c r="K60" s="96">
        <v>64.54616</v>
      </c>
      <c r="L60" s="97">
        <v>4.3079181717570838E-6</v>
      </c>
      <c r="M60" s="97">
        <v>1.0060867460708407E-2</v>
      </c>
      <c r="N60" s="97">
        <f>K60/'סכום נכסי הקרן'!$C$42</f>
        <v>2.3558806521570097E-3</v>
      </c>
    </row>
    <row r="61" spans="2:14" s="141" customFormat="1">
      <c r="B61" s="89" t="s">
        <v>1368</v>
      </c>
      <c r="C61" s="86" t="s">
        <v>1369</v>
      </c>
      <c r="D61" s="99" t="s">
        <v>1224</v>
      </c>
      <c r="E61" s="86"/>
      <c r="F61" s="99" t="s">
        <v>1305</v>
      </c>
      <c r="G61" s="99" t="s">
        <v>171</v>
      </c>
      <c r="H61" s="96">
        <v>156</v>
      </c>
      <c r="I61" s="98">
        <v>3597</v>
      </c>
      <c r="J61" s="86"/>
      <c r="K61" s="96">
        <v>20.380320000000001</v>
      </c>
      <c r="L61" s="97">
        <v>5.9879363349711768E-7</v>
      </c>
      <c r="M61" s="97">
        <v>3.1766986343854504E-3</v>
      </c>
      <c r="N61" s="97">
        <f>K61/'סכום נכסי הקרן'!$C$42</f>
        <v>7.4386457029773038E-4</v>
      </c>
    </row>
    <row r="62" spans="2:14" s="141" customFormat="1">
      <c r="B62" s="89" t="s">
        <v>1370</v>
      </c>
      <c r="C62" s="86" t="s">
        <v>1371</v>
      </c>
      <c r="D62" s="99" t="s">
        <v>131</v>
      </c>
      <c r="E62" s="86"/>
      <c r="F62" s="99" t="s">
        <v>1305</v>
      </c>
      <c r="G62" s="99" t="s">
        <v>171</v>
      </c>
      <c r="H62" s="96">
        <v>85.999999999999957</v>
      </c>
      <c r="I62" s="98">
        <v>6927</v>
      </c>
      <c r="J62" s="86"/>
      <c r="K62" s="96">
        <v>21.63663</v>
      </c>
      <c r="L62" s="97">
        <v>1.673079131526411E-6</v>
      </c>
      <c r="M62" s="97">
        <v>3.3725207932801477E-3</v>
      </c>
      <c r="N62" s="97">
        <f>K62/'סכום נכסי הקרן'!$C$42</f>
        <v>7.8971883059937142E-4</v>
      </c>
    </row>
    <row r="63" spans="2:14" s="141" customFormat="1">
      <c r="B63" s="89" t="s">
        <v>1372</v>
      </c>
      <c r="C63" s="86" t="s">
        <v>1373</v>
      </c>
      <c r="D63" s="99" t="s">
        <v>1224</v>
      </c>
      <c r="E63" s="86"/>
      <c r="F63" s="99" t="s">
        <v>1305</v>
      </c>
      <c r="G63" s="99" t="s">
        <v>171</v>
      </c>
      <c r="H63" s="96">
        <v>520</v>
      </c>
      <c r="I63" s="98">
        <v>3417</v>
      </c>
      <c r="J63" s="86"/>
      <c r="K63" s="96">
        <v>64.534829999999999</v>
      </c>
      <c r="L63" s="97">
        <v>4.1368313615603975E-6</v>
      </c>
      <c r="M63" s="97">
        <v>1.0059101443514977E-2</v>
      </c>
      <c r="N63" s="97">
        <f>K63/'סכום נכסי הקרן'!$C$42</f>
        <v>2.3554671166687801E-3</v>
      </c>
    </row>
    <row r="64" spans="2:14" s="141" customFormat="1">
      <c r="B64" s="89" t="s">
        <v>1374</v>
      </c>
      <c r="C64" s="86" t="s">
        <v>1375</v>
      </c>
      <c r="D64" s="99" t="s">
        <v>1224</v>
      </c>
      <c r="E64" s="86"/>
      <c r="F64" s="99" t="s">
        <v>1305</v>
      </c>
      <c r="G64" s="99" t="s">
        <v>171</v>
      </c>
      <c r="H64" s="96">
        <v>1601</v>
      </c>
      <c r="I64" s="98">
        <v>7976</v>
      </c>
      <c r="J64" s="86"/>
      <c r="K64" s="96">
        <v>463.791</v>
      </c>
      <c r="L64" s="97">
        <v>5.2914957776838303E-6</v>
      </c>
      <c r="M64" s="97">
        <v>7.229151634224891E-2</v>
      </c>
      <c r="N64" s="97">
        <f>K64/'סכום נכסי הקרן'!$C$42</f>
        <v>1.6927982137815042E-2</v>
      </c>
    </row>
    <row r="65" spans="2:3" s="141" customFormat="1">
      <c r="B65" s="144"/>
      <c r="C65" s="144"/>
    </row>
    <row r="66" spans="2:3" s="141" customFormat="1">
      <c r="B66" s="144"/>
      <c r="C66" s="144"/>
    </row>
    <row r="67" spans="2:3" s="141" customFormat="1">
      <c r="B67" s="144"/>
      <c r="C67" s="144"/>
    </row>
    <row r="68" spans="2:3" s="141" customFormat="1">
      <c r="B68" s="145" t="s">
        <v>256</v>
      </c>
      <c r="C68" s="144"/>
    </row>
    <row r="69" spans="2:3" s="141" customFormat="1">
      <c r="B69" s="145" t="s">
        <v>119</v>
      </c>
      <c r="C69" s="144"/>
    </row>
    <row r="70" spans="2:3" s="141" customFormat="1">
      <c r="B70" s="145" t="s">
        <v>239</v>
      </c>
      <c r="C70" s="144"/>
    </row>
    <row r="71" spans="2:3" s="141" customFormat="1">
      <c r="B71" s="145" t="s">
        <v>247</v>
      </c>
      <c r="C71" s="144"/>
    </row>
    <row r="72" spans="2:3" s="141" customFormat="1">
      <c r="B72" s="145" t="s">
        <v>254</v>
      </c>
      <c r="C72" s="144"/>
    </row>
    <row r="73" spans="2:3" s="141" customFormat="1">
      <c r="B73" s="144"/>
      <c r="C73" s="144"/>
    </row>
    <row r="74" spans="2:3" s="141" customFormat="1">
      <c r="B74" s="144"/>
      <c r="C74" s="144"/>
    </row>
    <row r="75" spans="2:3" s="141" customFormat="1">
      <c r="B75" s="144"/>
      <c r="C75" s="144"/>
    </row>
    <row r="76" spans="2:3" s="141" customFormat="1">
      <c r="B76" s="144"/>
      <c r="C76" s="144"/>
    </row>
    <row r="77" spans="2:3" s="141" customFormat="1">
      <c r="B77" s="144"/>
      <c r="C77" s="144"/>
    </row>
    <row r="78" spans="2:3" s="141" customFormat="1">
      <c r="B78" s="144"/>
      <c r="C78" s="144"/>
    </row>
    <row r="79" spans="2:3" s="141" customFormat="1">
      <c r="B79" s="144"/>
      <c r="C79" s="144"/>
    </row>
    <row r="80" spans="2:3" s="141" customFormat="1">
      <c r="B80" s="144"/>
      <c r="C80" s="144"/>
    </row>
    <row r="81" spans="2:3" s="141" customFormat="1">
      <c r="B81" s="144"/>
      <c r="C81" s="144"/>
    </row>
    <row r="82" spans="2:3" s="141" customFormat="1">
      <c r="B82" s="144"/>
      <c r="C82" s="144"/>
    </row>
    <row r="83" spans="2:3" s="141" customFormat="1">
      <c r="B83" s="144"/>
      <c r="C83" s="144"/>
    </row>
    <row r="84" spans="2:3" s="141" customFormat="1">
      <c r="B84" s="144"/>
      <c r="C84" s="144"/>
    </row>
    <row r="85" spans="2:3" s="141" customFormat="1">
      <c r="B85" s="144"/>
      <c r="C85" s="144"/>
    </row>
    <row r="86" spans="2:3" s="141" customFormat="1">
      <c r="B86" s="144"/>
      <c r="C86" s="144"/>
    </row>
    <row r="87" spans="2:3" s="141" customFormat="1">
      <c r="B87" s="144"/>
      <c r="C87" s="144"/>
    </row>
    <row r="88" spans="2:3" s="141" customFormat="1">
      <c r="B88" s="144"/>
      <c r="C88" s="144"/>
    </row>
    <row r="89" spans="2:3" s="141" customFormat="1">
      <c r="B89" s="144"/>
      <c r="C89" s="144"/>
    </row>
    <row r="90" spans="2:3" s="141" customFormat="1">
      <c r="B90" s="144"/>
      <c r="C90" s="144"/>
    </row>
    <row r="91" spans="2:3" s="141" customFormat="1">
      <c r="B91" s="144"/>
      <c r="C91" s="144"/>
    </row>
    <row r="92" spans="2:3" s="141" customFormat="1">
      <c r="B92" s="144"/>
      <c r="C92" s="144"/>
    </row>
    <row r="93" spans="2:3" s="141" customFormat="1">
      <c r="B93" s="144"/>
      <c r="C93" s="144"/>
    </row>
    <row r="94" spans="2:3" s="141" customFormat="1">
      <c r="B94" s="144"/>
      <c r="C94" s="144"/>
    </row>
    <row r="95" spans="2:3" s="141" customFormat="1">
      <c r="B95" s="144"/>
      <c r="C95" s="144"/>
    </row>
    <row r="96" spans="2:3" s="141" customFormat="1">
      <c r="B96" s="144"/>
      <c r="C96" s="144"/>
    </row>
    <row r="97" spans="2:3" s="141" customFormat="1">
      <c r="B97" s="144"/>
      <c r="C97" s="144"/>
    </row>
    <row r="98" spans="2:3" s="141" customFormat="1">
      <c r="B98" s="144"/>
      <c r="C98" s="144"/>
    </row>
    <row r="99" spans="2:3" s="141" customFormat="1">
      <c r="B99" s="144"/>
      <c r="C99" s="144"/>
    </row>
    <row r="100" spans="2:3" s="141" customFormat="1">
      <c r="B100" s="144"/>
      <c r="C100" s="144"/>
    </row>
    <row r="101" spans="2:3" s="141" customFormat="1">
      <c r="B101" s="144"/>
      <c r="C101" s="144"/>
    </row>
    <row r="102" spans="2:3" s="141" customFormat="1">
      <c r="B102" s="144"/>
      <c r="C102" s="144"/>
    </row>
    <row r="103" spans="2:3" s="141" customFormat="1">
      <c r="B103" s="144"/>
      <c r="C103" s="144"/>
    </row>
    <row r="104" spans="2:3" s="141" customFormat="1">
      <c r="B104" s="144"/>
      <c r="C104" s="144"/>
    </row>
    <row r="105" spans="2:3" s="141" customFormat="1">
      <c r="B105" s="144"/>
      <c r="C105" s="144"/>
    </row>
    <row r="106" spans="2:3" s="141" customFormat="1">
      <c r="B106" s="144"/>
      <c r="C106" s="144"/>
    </row>
    <row r="107" spans="2:3" s="141" customFormat="1">
      <c r="B107" s="144"/>
      <c r="C107" s="144"/>
    </row>
    <row r="108" spans="2:3" s="141" customFormat="1">
      <c r="B108" s="144"/>
      <c r="C108" s="144"/>
    </row>
    <row r="109" spans="2:3" s="141" customFormat="1">
      <c r="B109" s="144"/>
      <c r="C109" s="144"/>
    </row>
    <row r="110" spans="2:3" s="141" customFormat="1">
      <c r="B110" s="144"/>
      <c r="C110" s="144"/>
    </row>
    <row r="111" spans="2:3" s="141" customFormat="1">
      <c r="B111" s="144"/>
      <c r="C111" s="144"/>
    </row>
    <row r="112" spans="2:3" s="141" customFormat="1">
      <c r="B112" s="144"/>
      <c r="C112" s="144"/>
    </row>
    <row r="113" spans="2:7" s="141" customFormat="1">
      <c r="B113" s="144"/>
      <c r="C113" s="144"/>
    </row>
    <row r="114" spans="2:7" s="141" customFormat="1">
      <c r="B114" s="144"/>
      <c r="C114" s="144"/>
    </row>
    <row r="115" spans="2:7" s="141" customFormat="1">
      <c r="B115" s="144"/>
      <c r="C115" s="144"/>
    </row>
    <row r="116" spans="2:7" s="141" customFormat="1">
      <c r="B116" s="144"/>
      <c r="C116" s="144"/>
    </row>
    <row r="117" spans="2:7" s="141" customFormat="1">
      <c r="B117" s="144"/>
      <c r="C117" s="144"/>
    </row>
    <row r="118" spans="2:7" s="141" customFormat="1">
      <c r="B118" s="144"/>
      <c r="C118" s="144"/>
    </row>
    <row r="119" spans="2:7" s="141" customFormat="1">
      <c r="B119" s="144"/>
      <c r="C119" s="144"/>
    </row>
    <row r="120" spans="2:7" s="141" customFormat="1">
      <c r="B120" s="144"/>
      <c r="C120" s="144"/>
    </row>
    <row r="121" spans="2:7" s="141" customFormat="1">
      <c r="B121" s="144"/>
      <c r="C121" s="144"/>
    </row>
    <row r="122" spans="2:7" s="141" customFormat="1">
      <c r="B122" s="144"/>
      <c r="C122" s="144"/>
    </row>
    <row r="123" spans="2:7" s="141" customFormat="1">
      <c r="B123" s="144"/>
      <c r="C123" s="144"/>
    </row>
    <row r="124" spans="2:7" s="141" customFormat="1">
      <c r="B124" s="144"/>
      <c r="C124" s="144"/>
    </row>
    <row r="125" spans="2:7" s="141" customFormat="1">
      <c r="B125" s="144"/>
      <c r="C125" s="144"/>
    </row>
    <row r="126" spans="2:7" s="141" customFormat="1">
      <c r="B126" s="144"/>
      <c r="C126" s="144"/>
    </row>
    <row r="127" spans="2:7" s="141" customFormat="1">
      <c r="B127" s="144"/>
      <c r="C127" s="144"/>
    </row>
    <row r="128" spans="2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67 B69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6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7.28515625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187</v>
      </c>
      <c r="C1" s="80" t="s" vm="1">
        <v>257</v>
      </c>
    </row>
    <row r="2" spans="2:65">
      <c r="B2" s="58" t="s">
        <v>186</v>
      </c>
      <c r="C2" s="80" t="s">
        <v>258</v>
      </c>
    </row>
    <row r="3" spans="2:65">
      <c r="B3" s="58" t="s">
        <v>188</v>
      </c>
      <c r="C3" s="80" t="s">
        <v>259</v>
      </c>
    </row>
    <row r="4" spans="2:65">
      <c r="B4" s="58" t="s">
        <v>189</v>
      </c>
      <c r="C4" s="80">
        <v>9455</v>
      </c>
    </row>
    <row r="6" spans="2:65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65" ht="26.25" customHeight="1">
      <c r="B7" s="161" t="s">
        <v>97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BM7" s="3"/>
    </row>
    <row r="8" spans="2:65" s="3" customFormat="1" ht="78.75">
      <c r="B8" s="23" t="s">
        <v>122</v>
      </c>
      <c r="C8" s="31" t="s">
        <v>47</v>
      </c>
      <c r="D8" s="31" t="s">
        <v>127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107</v>
      </c>
      <c r="J8" s="31" t="s">
        <v>241</v>
      </c>
      <c r="K8" s="31" t="s">
        <v>240</v>
      </c>
      <c r="L8" s="31" t="s">
        <v>64</v>
      </c>
      <c r="M8" s="31" t="s">
        <v>61</v>
      </c>
      <c r="N8" s="31" t="s">
        <v>190</v>
      </c>
      <c r="O8" s="21" t="s">
        <v>192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248</v>
      </c>
      <c r="K9" s="33"/>
      <c r="L9" s="33" t="s">
        <v>244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9" t="s">
        <v>34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175.49021999999999</v>
      </c>
      <c r="M11" s="84"/>
      <c r="N11" s="94">
        <v>1</v>
      </c>
      <c r="O11" s="94">
        <f>L11/'סכום נכסי הקרן'!$C$42</f>
        <v>6.4052457023125323E-3</v>
      </c>
      <c r="P11" s="5"/>
      <c r="BG11" s="102"/>
      <c r="BH11" s="3"/>
      <c r="BI11" s="102"/>
      <c r="BM11" s="102"/>
    </row>
    <row r="12" spans="2:65" s="4" customFormat="1" ht="18" customHeight="1">
      <c r="B12" s="83" t="s">
        <v>237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175.49021999999999</v>
      </c>
      <c r="M12" s="84"/>
      <c r="N12" s="94">
        <v>1</v>
      </c>
      <c r="O12" s="94">
        <f>L12/'סכום נכסי הקרן'!$C$42</f>
        <v>6.4052457023125323E-3</v>
      </c>
      <c r="P12" s="5"/>
      <c r="BG12" s="102"/>
      <c r="BH12" s="3"/>
      <c r="BI12" s="102"/>
      <c r="BM12" s="102"/>
    </row>
    <row r="13" spans="2:65">
      <c r="B13" s="104" t="s">
        <v>53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175.49021999999999</v>
      </c>
      <c r="M13" s="84"/>
      <c r="N13" s="94">
        <v>1</v>
      </c>
      <c r="O13" s="94">
        <f>L13/'סכום נכסי הקרן'!$C$42</f>
        <v>6.4052457023125323E-3</v>
      </c>
      <c r="BH13" s="3"/>
    </row>
    <row r="14" spans="2:65" ht="20.25">
      <c r="B14" s="89" t="s">
        <v>1376</v>
      </c>
      <c r="C14" s="86" t="s">
        <v>1377</v>
      </c>
      <c r="D14" s="99" t="s">
        <v>30</v>
      </c>
      <c r="E14" s="86"/>
      <c r="F14" s="99" t="s">
        <v>1305</v>
      </c>
      <c r="G14" s="86" t="s">
        <v>1378</v>
      </c>
      <c r="H14" s="86" t="s">
        <v>1379</v>
      </c>
      <c r="I14" s="99" t="s">
        <v>171</v>
      </c>
      <c r="J14" s="96">
        <v>278.94</v>
      </c>
      <c r="K14" s="98">
        <v>11489</v>
      </c>
      <c r="L14" s="96">
        <v>116.39623</v>
      </c>
      <c r="M14" s="97">
        <v>5.404777052991489E-5</v>
      </c>
      <c r="N14" s="97">
        <v>0.66326334310823709</v>
      </c>
      <c r="O14" s="97">
        <f>L14/'סכום נכסי הקרן'!$C$42</f>
        <v>4.2483646779454785E-3</v>
      </c>
      <c r="BH14" s="4"/>
    </row>
    <row r="15" spans="2:65">
      <c r="B15" s="89" t="s">
        <v>1380</v>
      </c>
      <c r="C15" s="86" t="s">
        <v>1381</v>
      </c>
      <c r="D15" s="99" t="s">
        <v>30</v>
      </c>
      <c r="E15" s="86"/>
      <c r="F15" s="99" t="s">
        <v>1305</v>
      </c>
      <c r="G15" s="86" t="s">
        <v>1382</v>
      </c>
      <c r="H15" s="86" t="s">
        <v>1379</v>
      </c>
      <c r="I15" s="99" t="s">
        <v>171</v>
      </c>
      <c r="J15" s="96">
        <v>54</v>
      </c>
      <c r="K15" s="98">
        <v>30130.32</v>
      </c>
      <c r="L15" s="96">
        <v>59.093989999999998</v>
      </c>
      <c r="M15" s="97">
        <v>3.4855885231500863E-6</v>
      </c>
      <c r="N15" s="97">
        <v>0.33673665689176296</v>
      </c>
      <c r="O15" s="97">
        <f>L15/'סכום נכסי הקרן'!$C$42</f>
        <v>2.1568810243670546E-3</v>
      </c>
    </row>
    <row r="16" spans="2:65">
      <c r="B16" s="85"/>
      <c r="C16" s="86"/>
      <c r="D16" s="86"/>
      <c r="E16" s="86"/>
      <c r="F16" s="86"/>
      <c r="G16" s="86"/>
      <c r="H16" s="86"/>
      <c r="I16" s="86"/>
      <c r="J16" s="96"/>
      <c r="K16" s="98"/>
      <c r="L16" s="86"/>
      <c r="M16" s="86"/>
      <c r="N16" s="97"/>
      <c r="O16" s="86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1" t="s">
        <v>256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1" t="s">
        <v>119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1" t="s">
        <v>239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1" t="s">
        <v>247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2019-06-03T10:36:25+00:00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CACCD3F-68B4-428D-A845-CB6CF2DB59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