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U3" i="1" l="1"/>
  <c r="JU4" i="1"/>
  <c r="JU5" i="1"/>
  <c r="JU6" i="1"/>
  <c r="JU7" i="1"/>
  <c r="JU8" i="1"/>
  <c r="JU9" i="1"/>
  <c r="JU2" i="1"/>
  <c r="JX18" i="1"/>
  <c r="JX17" i="1"/>
  <c r="JX16" i="1"/>
  <c r="KC16" i="1" s="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D92" i="1"/>
  <c r="MB92" i="1"/>
  <c r="MA92" i="1"/>
  <c r="LY92" i="1"/>
  <c r="LT92" i="1"/>
  <c r="MH91" i="1"/>
  <c r="MD91" i="1"/>
  <c r="MB91" i="1"/>
  <c r="MA91" i="1"/>
  <c r="LY91" i="1"/>
  <c r="LT91" i="1"/>
  <c r="MH90" i="1"/>
  <c r="MD90" i="1"/>
  <c r="MB90" i="1"/>
  <c r="MA90" i="1"/>
  <c r="LY90" i="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D84" i="1"/>
  <c r="MB84" i="1"/>
  <c r="MA84" i="1"/>
  <c r="LY84" i="1"/>
  <c r="LT84" i="1"/>
  <c r="MH83" i="1"/>
  <c r="MD83" i="1"/>
  <c r="MB83" i="1"/>
  <c r="MA83" i="1"/>
  <c r="LY83" i="1"/>
  <c r="LT83" i="1"/>
  <c r="MH82" i="1"/>
  <c r="MD82" i="1"/>
  <c r="MB82" i="1"/>
  <c r="MA82" i="1"/>
  <c r="LY82" i="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D77" i="1"/>
  <c r="MB77" i="1"/>
  <c r="MA77" i="1"/>
  <c r="LY77" i="1"/>
  <c r="LT77" i="1"/>
  <c r="MH76" i="1"/>
  <c r="MD76" i="1"/>
  <c r="MB76" i="1"/>
  <c r="MA76" i="1"/>
  <c r="LY76" i="1"/>
  <c r="LT76" i="1"/>
  <c r="MH75" i="1"/>
  <c r="MD75" i="1"/>
  <c r="MB75" i="1"/>
  <c r="MA75" i="1"/>
  <c r="LY75" i="1"/>
  <c r="LT75" i="1"/>
  <c r="MH74" i="1"/>
  <c r="MD74" i="1"/>
  <c r="MB74" i="1"/>
  <c r="MA74" i="1"/>
  <c r="LY74" i="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D69" i="1"/>
  <c r="MB69" i="1"/>
  <c r="MA69" i="1"/>
  <c r="LY69" i="1"/>
  <c r="LT69" i="1"/>
  <c r="MH68" i="1"/>
  <c r="MD68" i="1"/>
  <c r="MB68" i="1"/>
  <c r="MA68" i="1"/>
  <c r="LY68" i="1"/>
  <c r="LT68" i="1"/>
  <c r="MH67" i="1"/>
  <c r="MD67" i="1"/>
  <c r="MB67" i="1"/>
  <c r="MA67" i="1"/>
  <c r="LY67" i="1"/>
  <c r="LT67" i="1"/>
  <c r="MH66" i="1"/>
  <c r="MD66" i="1"/>
  <c r="MB66" i="1"/>
  <c r="MA66" i="1"/>
  <c r="LY66" i="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D61" i="1"/>
  <c r="MB61" i="1"/>
  <c r="MA61" i="1"/>
  <c r="LY61" i="1"/>
  <c r="LT61" i="1"/>
  <c r="MH60" i="1"/>
  <c r="MD60" i="1"/>
  <c r="MB60" i="1"/>
  <c r="MA60" i="1"/>
  <c r="LY60" i="1"/>
  <c r="LT60" i="1"/>
  <c r="MH59" i="1"/>
  <c r="MD59" i="1"/>
  <c r="MB59" i="1"/>
  <c r="MA59" i="1"/>
  <c r="LY59" i="1"/>
  <c r="LT59" i="1"/>
  <c r="MH58" i="1"/>
  <c r="MD58" i="1"/>
  <c r="MB58" i="1"/>
  <c r="MA58" i="1"/>
  <c r="LY58" i="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D53" i="1"/>
  <c r="MB53" i="1"/>
  <c r="MA53" i="1"/>
  <c r="LY53" i="1"/>
  <c r="LT53" i="1"/>
  <c r="MH52" i="1"/>
  <c r="MD52" i="1"/>
  <c r="MB52" i="1"/>
  <c r="MA52" i="1"/>
  <c r="LY52" i="1"/>
  <c r="LT52" i="1"/>
  <c r="MH51" i="1"/>
  <c r="MD51" i="1"/>
  <c r="MB51" i="1"/>
  <c r="MA51" i="1"/>
  <c r="LY51" i="1"/>
  <c r="LT51" i="1"/>
  <c r="MH50" i="1"/>
  <c r="MD50" i="1"/>
  <c r="MB50" i="1"/>
  <c r="MA50" i="1"/>
  <c r="LY50" i="1"/>
  <c r="LT50" i="1"/>
  <c r="MH49" i="1"/>
  <c r="MB49" i="1"/>
  <c r="MA49" i="1"/>
  <c r="LY49" i="1"/>
  <c r="MD49" i="1" s="1"/>
  <c r="LT49" i="1"/>
  <c r="MH48" i="1"/>
  <c r="MB48" i="1"/>
  <c r="MA48" i="1"/>
  <c r="LY48" i="1"/>
  <c r="MD48" i="1" s="1"/>
  <c r="LT48" i="1"/>
  <c r="MH47" i="1"/>
  <c r="MB47" i="1"/>
  <c r="MA47" i="1"/>
  <c r="LY47" i="1"/>
  <c r="MD47" i="1" s="1"/>
  <c r="LT47" i="1"/>
  <c r="MH46" i="1"/>
  <c r="MD46" i="1"/>
  <c r="MB46" i="1"/>
  <c r="MA46" i="1"/>
  <c r="LY46" i="1"/>
  <c r="LT46" i="1"/>
  <c r="MH45" i="1"/>
  <c r="MD45" i="1"/>
  <c r="MB45" i="1"/>
  <c r="MA45" i="1"/>
  <c r="LY45" i="1"/>
  <c r="LT45" i="1"/>
  <c r="MH44" i="1"/>
  <c r="MD44" i="1"/>
  <c r="MB44" i="1"/>
  <c r="MA44" i="1"/>
  <c r="LY44" i="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D39" i="1"/>
  <c r="MB39" i="1"/>
  <c r="MA39" i="1"/>
  <c r="LY39" i="1"/>
  <c r="LT39" i="1"/>
  <c r="MH38" i="1"/>
  <c r="MD38" i="1"/>
  <c r="MB38" i="1"/>
  <c r="MA38" i="1"/>
  <c r="LY38" i="1"/>
  <c r="LT38" i="1"/>
  <c r="MH37" i="1"/>
  <c r="MD37" i="1"/>
  <c r="MB37" i="1"/>
  <c r="MA37" i="1"/>
  <c r="LY37" i="1"/>
  <c r="LT37" i="1"/>
  <c r="MI36" i="1"/>
  <c r="MH36" i="1"/>
  <c r="MD36" i="1"/>
  <c r="MB36" i="1"/>
  <c r="MA36" i="1"/>
  <c r="LY36" i="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D31" i="1"/>
  <c r="MB31" i="1"/>
  <c r="MA31" i="1"/>
  <c r="LY31" i="1"/>
  <c r="LT31" i="1"/>
  <c r="MI30" i="1"/>
  <c r="MK30" i="1" s="1"/>
  <c r="MH30" i="1"/>
  <c r="MD30" i="1"/>
  <c r="MB30" i="1"/>
  <c r="MA30" i="1"/>
  <c r="LY30" i="1"/>
  <c r="LT30" i="1"/>
  <c r="MI29" i="1"/>
  <c r="MH29" i="1"/>
  <c r="MD29" i="1"/>
  <c r="MB29" i="1"/>
  <c r="MA29" i="1"/>
  <c r="LY29" i="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D23" i="1"/>
  <c r="MB23" i="1"/>
  <c r="MA23" i="1"/>
  <c r="LY23" i="1"/>
  <c r="LT23" i="1"/>
  <c r="MI22" i="1"/>
  <c r="MK22" i="1" s="1"/>
  <c r="MH22" i="1"/>
  <c r="MD22" i="1"/>
  <c r="MB22" i="1"/>
  <c r="MA22" i="1"/>
  <c r="LY22" i="1"/>
  <c r="LT22" i="1"/>
  <c r="MH21" i="1"/>
  <c r="MD21" i="1"/>
  <c r="MB21" i="1"/>
  <c r="MA21" i="1"/>
  <c r="LY21" i="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N9" i="1"/>
  <c r="ML9" i="1"/>
  <c r="MJ9" i="1"/>
  <c r="MH9" i="1"/>
  <c r="MG9" i="1"/>
  <c r="MN8" i="1"/>
  <c r="ML8" i="1"/>
  <c r="MJ8" i="1"/>
  <c r="MH8" i="1"/>
  <c r="MG8" i="1"/>
  <c r="MN7" i="1"/>
  <c r="ML7" i="1"/>
  <c r="MJ7" i="1"/>
  <c r="MH7" i="1"/>
  <c r="MG7" i="1"/>
  <c r="MN6" i="1"/>
  <c r="MQ6" i="1" s="1"/>
  <c r="ML6" i="1"/>
  <c r="MJ6" i="1"/>
  <c r="MH6" i="1"/>
  <c r="MP6" i="1" s="1"/>
  <c r="MG6" i="1"/>
  <c r="MN5" i="1"/>
  <c r="ML5" i="1"/>
  <c r="MJ5" i="1"/>
  <c r="MH5" i="1"/>
  <c r="MG5" i="1"/>
  <c r="MN4" i="1"/>
  <c r="MQ4" i="1" s="1"/>
  <c r="ML4" i="1"/>
  <c r="MJ4" i="1"/>
  <c r="MH4" i="1"/>
  <c r="MP4" i="1" s="1"/>
  <c r="MG4" i="1"/>
  <c r="MN3" i="1"/>
  <c r="ML3" i="1"/>
  <c r="MJ3" i="1"/>
  <c r="MH3" i="1"/>
  <c r="MG3" i="1"/>
  <c r="MN2" i="1"/>
  <c r="ML2" i="1"/>
  <c r="MJ2" i="1"/>
  <c r="MH2" i="1"/>
  <c r="MH10" i="1" s="1"/>
  <c r="MG2" i="1"/>
  <c r="MD1" i="1"/>
  <c r="LZ1" i="1"/>
  <c r="LT13" i="1" l="1"/>
  <c r="ML10" i="1"/>
  <c r="MP9" i="1"/>
  <c r="MP3" i="1"/>
  <c r="MI3" i="1" s="1"/>
  <c r="MQ3" i="1"/>
  <c r="MP10" i="1"/>
  <c r="MK4" i="1"/>
  <c r="MM4" i="1"/>
  <c r="MQ2" i="1"/>
  <c r="MO3" i="1"/>
  <c r="MQ8" i="1"/>
  <c r="MQ7" i="1"/>
  <c r="MM3" i="1"/>
  <c r="MQ5" i="1"/>
  <c r="MI8" i="1"/>
  <c r="MO6" i="1"/>
  <c r="MM9" i="1"/>
  <c r="MK6" i="1"/>
  <c r="MI6" i="1"/>
  <c r="MM6" i="1"/>
  <c r="MK9" i="1"/>
  <c r="MO4" i="1"/>
  <c r="MI4" i="1"/>
  <c r="MO9" i="1"/>
  <c r="MD13" i="1"/>
  <c r="MK3" i="1"/>
  <c r="MI9" i="1"/>
  <c r="MQ9" i="1"/>
  <c r="MJ10" i="1"/>
  <c r="LY13" i="1"/>
  <c r="MK29" i="1"/>
  <c r="MN10" i="1"/>
  <c r="MP7" i="1"/>
  <c r="MM7" i="1" s="1"/>
  <c r="MP5" i="1"/>
  <c r="MK5" i="1" s="1"/>
  <c r="MA13" i="1"/>
  <c r="MP2" i="1"/>
  <c r="MP8" i="1"/>
  <c r="MB13" i="1"/>
  <c r="MK36" i="1"/>
  <c r="MK39" i="1"/>
  <c r="MC95" i="1"/>
  <c r="LH123" i="1"/>
  <c r="LC123" i="1"/>
  <c r="LA123" i="1"/>
  <c r="KT123" i="1"/>
  <c r="LH122" i="1"/>
  <c r="LC122" i="1"/>
  <c r="LA122" i="1"/>
  <c r="KT122" i="1"/>
  <c r="LH121" i="1"/>
  <c r="LC121" i="1"/>
  <c r="LA121" i="1"/>
  <c r="KT121" i="1"/>
  <c r="LH120" i="1"/>
  <c r="LC120" i="1"/>
  <c r="LA120" i="1"/>
  <c r="KT120" i="1"/>
  <c r="LH119" i="1"/>
  <c r="LC119" i="1"/>
  <c r="LA119" i="1"/>
  <c r="KT119" i="1"/>
  <c r="LH118" i="1"/>
  <c r="LC118" i="1"/>
  <c r="LA118" i="1"/>
  <c r="KT118" i="1"/>
  <c r="LH117" i="1"/>
  <c r="LC117" i="1"/>
  <c r="LA117" i="1"/>
  <c r="KT117" i="1"/>
  <c r="LH116" i="1"/>
  <c r="LC116" i="1"/>
  <c r="LA116" i="1"/>
  <c r="KT116" i="1"/>
  <c r="LH115" i="1"/>
  <c r="LC115" i="1"/>
  <c r="LA115" i="1"/>
  <c r="KT115" i="1"/>
  <c r="LH114" i="1"/>
  <c r="LC114" i="1"/>
  <c r="LA114" i="1"/>
  <c r="KT114" i="1"/>
  <c r="LH113" i="1"/>
  <c r="LC113" i="1"/>
  <c r="LA113" i="1"/>
  <c r="KT113" i="1"/>
  <c r="LH112" i="1"/>
  <c r="LC112" i="1"/>
  <c r="LA112" i="1"/>
  <c r="KT112" i="1"/>
  <c r="LH111" i="1"/>
  <c r="LC111" i="1"/>
  <c r="LA111" i="1"/>
  <c r="KT111" i="1"/>
  <c r="LH110" i="1"/>
  <c r="LC110" i="1"/>
  <c r="LA110" i="1"/>
  <c r="KT110" i="1"/>
  <c r="LH109" i="1"/>
  <c r="LC109" i="1"/>
  <c r="LA109" i="1"/>
  <c r="KT109" i="1"/>
  <c r="LH108" i="1"/>
  <c r="LC108" i="1"/>
  <c r="LA108" i="1"/>
  <c r="KT108" i="1"/>
  <c r="LH107" i="1"/>
  <c r="LC107" i="1"/>
  <c r="LA107" i="1"/>
  <c r="KT107" i="1"/>
  <c r="LH106" i="1"/>
  <c r="LC106" i="1"/>
  <c r="LA106" i="1"/>
  <c r="KT106" i="1"/>
  <c r="LH105" i="1"/>
  <c r="LC105" i="1"/>
  <c r="LA105" i="1"/>
  <c r="KT105" i="1"/>
  <c r="LH104" i="1"/>
  <c r="LC104" i="1"/>
  <c r="LA104" i="1"/>
  <c r="KT104" i="1"/>
  <c r="LH103" i="1"/>
  <c r="LC103" i="1"/>
  <c r="LA103" i="1"/>
  <c r="KT103" i="1"/>
  <c r="LH102" i="1"/>
  <c r="LC102" i="1"/>
  <c r="LA102" i="1"/>
  <c r="KT102" i="1"/>
  <c r="LH101" i="1"/>
  <c r="LC101" i="1"/>
  <c r="LA101" i="1"/>
  <c r="KT101" i="1"/>
  <c r="LH100" i="1"/>
  <c r="LC100" i="1"/>
  <c r="LA100" i="1"/>
  <c r="KT100" i="1"/>
  <c r="LH99" i="1"/>
  <c r="LC99" i="1"/>
  <c r="LA99" i="1"/>
  <c r="KT99" i="1"/>
  <c r="LH98" i="1"/>
  <c r="LC98" i="1"/>
  <c r="LA98" i="1"/>
  <c r="KT98" i="1"/>
  <c r="LH97" i="1"/>
  <c r="LC97" i="1"/>
  <c r="LA97" i="1"/>
  <c r="KT97" i="1"/>
  <c r="LH96" i="1"/>
  <c r="LC96" i="1"/>
  <c r="LA96" i="1"/>
  <c r="KT96" i="1"/>
  <c r="KZ95" i="1"/>
  <c r="KX95" i="1"/>
  <c r="LR94" i="1"/>
  <c r="LQ94" i="1"/>
  <c r="LN94" i="1"/>
  <c r="LL94" i="1"/>
  <c r="LK94" i="1"/>
  <c r="LI94" i="1"/>
  <c r="LH94" i="1"/>
  <c r="LG94" i="1"/>
  <c r="LE94" i="1"/>
  <c r="LC94" i="1"/>
  <c r="LA94" i="1"/>
  <c r="KZ94" i="1"/>
  <c r="KX94" i="1"/>
  <c r="KT94" i="1"/>
  <c r="LH92" i="1"/>
  <c r="LB92" i="1"/>
  <c r="LA92" i="1"/>
  <c r="KY92" i="1"/>
  <c r="LD92" i="1" s="1"/>
  <c r="KT92" i="1"/>
  <c r="LH91" i="1"/>
  <c r="LB91" i="1"/>
  <c r="LA91" i="1"/>
  <c r="KY91" i="1"/>
  <c r="LD91" i="1" s="1"/>
  <c r="KT91" i="1"/>
  <c r="LH90" i="1"/>
  <c r="LB90" i="1"/>
  <c r="LA90" i="1"/>
  <c r="KY90" i="1"/>
  <c r="LD90" i="1" s="1"/>
  <c r="KT90" i="1"/>
  <c r="LI89" i="1"/>
  <c r="LK89" i="1" s="1"/>
  <c r="LH89" i="1"/>
  <c r="LB89" i="1"/>
  <c r="LA89" i="1"/>
  <c r="KY89" i="1"/>
  <c r="LD89" i="1" s="1"/>
  <c r="KT89" i="1"/>
  <c r="LH88" i="1"/>
  <c r="LB88" i="1"/>
  <c r="LA88" i="1"/>
  <c r="KY88" i="1"/>
  <c r="LD88" i="1" s="1"/>
  <c r="KT88" i="1"/>
  <c r="LH87" i="1"/>
  <c r="LB87" i="1"/>
  <c r="LA87" i="1"/>
  <c r="KY87" i="1"/>
  <c r="LD87" i="1" s="1"/>
  <c r="KT87" i="1"/>
  <c r="LH86" i="1"/>
  <c r="LB86" i="1"/>
  <c r="LA86" i="1"/>
  <c r="KY86" i="1"/>
  <c r="LD86" i="1" s="1"/>
  <c r="KT86" i="1"/>
  <c r="LH85" i="1"/>
  <c r="LB85" i="1"/>
  <c r="LA85" i="1"/>
  <c r="KY85" i="1"/>
  <c r="LD85" i="1" s="1"/>
  <c r="KT85" i="1"/>
  <c r="LH84" i="1"/>
  <c r="LB84" i="1"/>
  <c r="LA84" i="1"/>
  <c r="KY84" i="1"/>
  <c r="LD84" i="1" s="1"/>
  <c r="KT84" i="1"/>
  <c r="LH83" i="1"/>
  <c r="LB83" i="1"/>
  <c r="LA83" i="1"/>
  <c r="KY83" i="1"/>
  <c r="LD83" i="1" s="1"/>
  <c r="KT83" i="1"/>
  <c r="LH82" i="1"/>
  <c r="LB82" i="1"/>
  <c r="LA82" i="1"/>
  <c r="KY82" i="1"/>
  <c r="LD82" i="1" s="1"/>
  <c r="KT82" i="1"/>
  <c r="LH81" i="1"/>
  <c r="LB81" i="1"/>
  <c r="LA81" i="1"/>
  <c r="KY81" i="1"/>
  <c r="LD81" i="1" s="1"/>
  <c r="KT81" i="1"/>
  <c r="LH80" i="1"/>
  <c r="LB80" i="1"/>
  <c r="LA80" i="1"/>
  <c r="KY80" i="1"/>
  <c r="LD80" i="1" s="1"/>
  <c r="KT80" i="1"/>
  <c r="LH79" i="1"/>
  <c r="LB79" i="1"/>
  <c r="LA79" i="1"/>
  <c r="KY79" i="1"/>
  <c r="LD79" i="1" s="1"/>
  <c r="KT79" i="1"/>
  <c r="LH78" i="1"/>
  <c r="LB78" i="1"/>
  <c r="LA78" i="1"/>
  <c r="KY78" i="1"/>
  <c r="LD78" i="1" s="1"/>
  <c r="KT78" i="1"/>
  <c r="LH77" i="1"/>
  <c r="LB77" i="1"/>
  <c r="LA77" i="1"/>
  <c r="KY77" i="1"/>
  <c r="LD77" i="1" s="1"/>
  <c r="KT77" i="1"/>
  <c r="LH76" i="1"/>
  <c r="LB76" i="1"/>
  <c r="LA76" i="1"/>
  <c r="KY76" i="1"/>
  <c r="LD76" i="1" s="1"/>
  <c r="KT76" i="1"/>
  <c r="LH75" i="1"/>
  <c r="LB75" i="1"/>
  <c r="LA75" i="1"/>
  <c r="KY75" i="1"/>
  <c r="LD75" i="1" s="1"/>
  <c r="KT75" i="1"/>
  <c r="LH74" i="1"/>
  <c r="LB74" i="1"/>
  <c r="LA74" i="1"/>
  <c r="KY74" i="1"/>
  <c r="LD74" i="1" s="1"/>
  <c r="KT74" i="1"/>
  <c r="LH73" i="1"/>
  <c r="LB73" i="1"/>
  <c r="LA73" i="1"/>
  <c r="KY73" i="1"/>
  <c r="LD73" i="1" s="1"/>
  <c r="KT73" i="1"/>
  <c r="LH72" i="1"/>
  <c r="LB72" i="1"/>
  <c r="LA72" i="1"/>
  <c r="KY72" i="1"/>
  <c r="LD72" i="1" s="1"/>
  <c r="KT72" i="1"/>
  <c r="LH71" i="1"/>
  <c r="LB71" i="1"/>
  <c r="LA71" i="1"/>
  <c r="KY71" i="1"/>
  <c r="LD71" i="1" s="1"/>
  <c r="KT71" i="1"/>
  <c r="LH70" i="1"/>
  <c r="LB70" i="1"/>
  <c r="LA70" i="1"/>
  <c r="KY70" i="1"/>
  <c r="LD70" i="1" s="1"/>
  <c r="KT70" i="1"/>
  <c r="LH69" i="1"/>
  <c r="LB69" i="1"/>
  <c r="LA69" i="1"/>
  <c r="KY69" i="1"/>
  <c r="LD69" i="1" s="1"/>
  <c r="KT69" i="1"/>
  <c r="LH68" i="1"/>
  <c r="LB68" i="1"/>
  <c r="LA68" i="1"/>
  <c r="KY68" i="1"/>
  <c r="LD68" i="1" s="1"/>
  <c r="KT68" i="1"/>
  <c r="LH67" i="1"/>
  <c r="LB67" i="1"/>
  <c r="LA67" i="1"/>
  <c r="KY67" i="1"/>
  <c r="LD67" i="1" s="1"/>
  <c r="KT67" i="1"/>
  <c r="LH66" i="1"/>
  <c r="LB66" i="1"/>
  <c r="LA66" i="1"/>
  <c r="KY66" i="1"/>
  <c r="LD66" i="1" s="1"/>
  <c r="KT66" i="1"/>
  <c r="LH65" i="1"/>
  <c r="LB65" i="1"/>
  <c r="LA65" i="1"/>
  <c r="KY65" i="1"/>
  <c r="LD65" i="1" s="1"/>
  <c r="KT65" i="1"/>
  <c r="LH64" i="1"/>
  <c r="LB64" i="1"/>
  <c r="LA64" i="1"/>
  <c r="KY64" i="1"/>
  <c r="LD64" i="1" s="1"/>
  <c r="KT64" i="1"/>
  <c r="LH63" i="1"/>
  <c r="LB63" i="1"/>
  <c r="LA63" i="1"/>
  <c r="KY63" i="1"/>
  <c r="LD63" i="1" s="1"/>
  <c r="KT63" i="1"/>
  <c r="LH62" i="1"/>
  <c r="LB62" i="1"/>
  <c r="LA62" i="1"/>
  <c r="KY62" i="1"/>
  <c r="LD62" i="1" s="1"/>
  <c r="KT62" i="1"/>
  <c r="LH61" i="1"/>
  <c r="LB61" i="1"/>
  <c r="LA61" i="1"/>
  <c r="KY61" i="1"/>
  <c r="LD61" i="1" s="1"/>
  <c r="KT61" i="1"/>
  <c r="LH60" i="1"/>
  <c r="LB60" i="1"/>
  <c r="LA60" i="1"/>
  <c r="KY60" i="1"/>
  <c r="LD60" i="1" s="1"/>
  <c r="KT60" i="1"/>
  <c r="LH59" i="1"/>
  <c r="LB59" i="1"/>
  <c r="LA59" i="1"/>
  <c r="KY59" i="1"/>
  <c r="LD59" i="1" s="1"/>
  <c r="KT59" i="1"/>
  <c r="LH58" i="1"/>
  <c r="LB58" i="1"/>
  <c r="LA58" i="1"/>
  <c r="KY58" i="1"/>
  <c r="LD58" i="1" s="1"/>
  <c r="KT58" i="1"/>
  <c r="LH57" i="1"/>
  <c r="LB57" i="1"/>
  <c r="LA57" i="1"/>
  <c r="KY57" i="1"/>
  <c r="LD57" i="1" s="1"/>
  <c r="KT57" i="1"/>
  <c r="LH56" i="1"/>
  <c r="LB56" i="1"/>
  <c r="LA56" i="1"/>
  <c r="KY56" i="1"/>
  <c r="LD56" i="1" s="1"/>
  <c r="KT56" i="1"/>
  <c r="LH55" i="1"/>
  <c r="LB55" i="1"/>
  <c r="LA55" i="1"/>
  <c r="KY55" i="1"/>
  <c r="LD55" i="1" s="1"/>
  <c r="KT55" i="1"/>
  <c r="LH54" i="1"/>
  <c r="LB54" i="1"/>
  <c r="LA54" i="1"/>
  <c r="KY54" i="1"/>
  <c r="LD54" i="1" s="1"/>
  <c r="KT54" i="1"/>
  <c r="LH53" i="1"/>
  <c r="LB53" i="1"/>
  <c r="LA53" i="1"/>
  <c r="KY53" i="1"/>
  <c r="LD53" i="1" s="1"/>
  <c r="KT53" i="1"/>
  <c r="LH52" i="1"/>
  <c r="LB52" i="1"/>
  <c r="LA52" i="1"/>
  <c r="KY52" i="1"/>
  <c r="LD52" i="1" s="1"/>
  <c r="KT52" i="1"/>
  <c r="LH51" i="1"/>
  <c r="LB51" i="1"/>
  <c r="LA51" i="1"/>
  <c r="KY51" i="1"/>
  <c r="LD51" i="1" s="1"/>
  <c r="KT51" i="1"/>
  <c r="LH50" i="1"/>
  <c r="LB50" i="1"/>
  <c r="LA50" i="1"/>
  <c r="KY50" i="1"/>
  <c r="LD50" i="1" s="1"/>
  <c r="KT50" i="1"/>
  <c r="LH49" i="1"/>
  <c r="LB49" i="1"/>
  <c r="LA49" i="1"/>
  <c r="KY49" i="1"/>
  <c r="LD49" i="1" s="1"/>
  <c r="KT49" i="1"/>
  <c r="LH48" i="1"/>
  <c r="LB48" i="1"/>
  <c r="LA48" i="1"/>
  <c r="KY48" i="1"/>
  <c r="LD48" i="1" s="1"/>
  <c r="KT48" i="1"/>
  <c r="LH47" i="1"/>
  <c r="LB47" i="1"/>
  <c r="LA47" i="1"/>
  <c r="KY47" i="1"/>
  <c r="LD47" i="1" s="1"/>
  <c r="KT47" i="1"/>
  <c r="LH46" i="1"/>
  <c r="LB46" i="1"/>
  <c r="LA46" i="1"/>
  <c r="KY46" i="1"/>
  <c r="LD46" i="1" s="1"/>
  <c r="KT46" i="1"/>
  <c r="LH45" i="1"/>
  <c r="LB45" i="1"/>
  <c r="LA45" i="1"/>
  <c r="KY45" i="1"/>
  <c r="LD45" i="1" s="1"/>
  <c r="KT45" i="1"/>
  <c r="LH44" i="1"/>
  <c r="LB44" i="1"/>
  <c r="LA44" i="1"/>
  <c r="KY44" i="1"/>
  <c r="LD44" i="1" s="1"/>
  <c r="KT44" i="1"/>
  <c r="LH43" i="1"/>
  <c r="LB43" i="1"/>
  <c r="LA43" i="1"/>
  <c r="KY43" i="1"/>
  <c r="LD43" i="1" s="1"/>
  <c r="KT43" i="1"/>
  <c r="LH42" i="1"/>
  <c r="LB42" i="1"/>
  <c r="LA42" i="1"/>
  <c r="KY42" i="1"/>
  <c r="LD42" i="1" s="1"/>
  <c r="KT42" i="1"/>
  <c r="LH41" i="1"/>
  <c r="LB41" i="1"/>
  <c r="LA41" i="1"/>
  <c r="KY41" i="1"/>
  <c r="LD41" i="1" s="1"/>
  <c r="KT41" i="1"/>
  <c r="LH40" i="1"/>
  <c r="LB40" i="1"/>
  <c r="LA40" i="1"/>
  <c r="KY40" i="1"/>
  <c r="LD40" i="1" s="1"/>
  <c r="KT40" i="1"/>
  <c r="LI39" i="1"/>
  <c r="LK39" i="1" s="1"/>
  <c r="LH39" i="1"/>
  <c r="LB39" i="1"/>
  <c r="LA39" i="1"/>
  <c r="KY39" i="1"/>
  <c r="LD39" i="1" s="1"/>
  <c r="KT39" i="1"/>
  <c r="LH38" i="1"/>
  <c r="LB38" i="1"/>
  <c r="LA38" i="1"/>
  <c r="KY38" i="1"/>
  <c r="LD38" i="1" s="1"/>
  <c r="KT38" i="1"/>
  <c r="LH37" i="1"/>
  <c r="LB37" i="1"/>
  <c r="LA37" i="1"/>
  <c r="KY37" i="1"/>
  <c r="LD37" i="1" s="1"/>
  <c r="KT37" i="1"/>
  <c r="LI36" i="1"/>
  <c r="LK36" i="1" s="1"/>
  <c r="LH36" i="1"/>
  <c r="LB36" i="1"/>
  <c r="LA36" i="1"/>
  <c r="KY36" i="1"/>
  <c r="LD36" i="1" s="1"/>
  <c r="KT36" i="1"/>
  <c r="LH35" i="1"/>
  <c r="LB35" i="1"/>
  <c r="LA35" i="1"/>
  <c r="KY35" i="1"/>
  <c r="LD35" i="1" s="1"/>
  <c r="KT35" i="1"/>
  <c r="LH34" i="1"/>
  <c r="LB34" i="1"/>
  <c r="LA34" i="1"/>
  <c r="KY34" i="1"/>
  <c r="LD34" i="1" s="1"/>
  <c r="KT34" i="1"/>
  <c r="LH33" i="1"/>
  <c r="LB33" i="1"/>
  <c r="LA33" i="1"/>
  <c r="KY33" i="1"/>
  <c r="LD33" i="1" s="1"/>
  <c r="KT33" i="1"/>
  <c r="LH32" i="1"/>
  <c r="LB32" i="1"/>
  <c r="LA32" i="1"/>
  <c r="KY32" i="1"/>
  <c r="LD32" i="1" s="1"/>
  <c r="KT32" i="1"/>
  <c r="LH31" i="1"/>
  <c r="LB31" i="1"/>
  <c r="LA31" i="1"/>
  <c r="KY31" i="1"/>
  <c r="LD31" i="1" s="1"/>
  <c r="KT31" i="1"/>
  <c r="LI30" i="1"/>
  <c r="LH30" i="1"/>
  <c r="LB30" i="1"/>
  <c r="LA30" i="1"/>
  <c r="KY30" i="1"/>
  <c r="LD30" i="1" s="1"/>
  <c r="KT30" i="1"/>
  <c r="LI29" i="1"/>
  <c r="LK29" i="1" s="1"/>
  <c r="LH29" i="1"/>
  <c r="LB29" i="1"/>
  <c r="LA29" i="1"/>
  <c r="KY29" i="1"/>
  <c r="LD29" i="1" s="1"/>
  <c r="KT29" i="1"/>
  <c r="LH28" i="1"/>
  <c r="LB28" i="1"/>
  <c r="LA28" i="1"/>
  <c r="KY28" i="1"/>
  <c r="LD28" i="1" s="1"/>
  <c r="KT28" i="1"/>
  <c r="LH27" i="1"/>
  <c r="LB27" i="1"/>
  <c r="LA27" i="1"/>
  <c r="KY27" i="1"/>
  <c r="LD27" i="1" s="1"/>
  <c r="KT27" i="1"/>
  <c r="LH26" i="1"/>
  <c r="LB26" i="1"/>
  <c r="LA26" i="1"/>
  <c r="KY26" i="1"/>
  <c r="LD26" i="1" s="1"/>
  <c r="KT26" i="1"/>
  <c r="LH25" i="1"/>
  <c r="LB25" i="1"/>
  <c r="LA25" i="1"/>
  <c r="KY25" i="1"/>
  <c r="LD25" i="1" s="1"/>
  <c r="KT25" i="1"/>
  <c r="LH24" i="1"/>
  <c r="LB24" i="1"/>
  <c r="LA24" i="1"/>
  <c r="KY24" i="1"/>
  <c r="LD24" i="1" s="1"/>
  <c r="KT24" i="1"/>
  <c r="LH23" i="1"/>
  <c r="LB23" i="1"/>
  <c r="LA23" i="1"/>
  <c r="KY23" i="1"/>
  <c r="LD23" i="1" s="1"/>
  <c r="KT23" i="1"/>
  <c r="LI22" i="1"/>
  <c r="LK22" i="1" s="1"/>
  <c r="LH22" i="1"/>
  <c r="LB22" i="1"/>
  <c r="LA22" i="1"/>
  <c r="KY22" i="1"/>
  <c r="LD22" i="1" s="1"/>
  <c r="KT22" i="1"/>
  <c r="LH21" i="1"/>
  <c r="LB21" i="1"/>
  <c r="LA21" i="1"/>
  <c r="KY21" i="1"/>
  <c r="LD21" i="1" s="1"/>
  <c r="KT21" i="1"/>
  <c r="LH20" i="1"/>
  <c r="LD20" i="1"/>
  <c r="LB20" i="1"/>
  <c r="LA20" i="1"/>
  <c r="KY20" i="1"/>
  <c r="KT20" i="1"/>
  <c r="LH19" i="1"/>
  <c r="LB19" i="1"/>
  <c r="LA19" i="1"/>
  <c r="KY19" i="1"/>
  <c r="LD19" i="1" s="1"/>
  <c r="KT19" i="1"/>
  <c r="LH18" i="1"/>
  <c r="LB18" i="1"/>
  <c r="LA18" i="1"/>
  <c r="KY18" i="1"/>
  <c r="LD18" i="1" s="1"/>
  <c r="KT18" i="1"/>
  <c r="LH17" i="1"/>
  <c r="LB17" i="1"/>
  <c r="LA17" i="1"/>
  <c r="KY17" i="1"/>
  <c r="LD17" i="1" s="1"/>
  <c r="KT17" i="1"/>
  <c r="LH16" i="1"/>
  <c r="LB16" i="1"/>
  <c r="LA16" i="1"/>
  <c r="KY16" i="1"/>
  <c r="KT16" i="1"/>
  <c r="LH15" i="1"/>
  <c r="LB15" i="1"/>
  <c r="LA15" i="1"/>
  <c r="KY15" i="1"/>
  <c r="LD15" i="1" s="1"/>
  <c r="KT15" i="1"/>
  <c r="LH14" i="1"/>
  <c r="LB14" i="1"/>
  <c r="LA14" i="1"/>
  <c r="KY14" i="1"/>
  <c r="LD14" i="1" s="1"/>
  <c r="KT14" i="1"/>
  <c r="KZ13" i="1"/>
  <c r="KV13" i="1"/>
  <c r="KU13" i="1"/>
  <c r="LL9" i="1"/>
  <c r="LH9" i="1"/>
  <c r="LU9" i="1" s="1"/>
  <c r="LG9" i="1"/>
  <c r="LL8" i="1"/>
  <c r="LH8" i="1"/>
  <c r="LG8" i="1"/>
  <c r="LL7" i="1"/>
  <c r="LH7" i="1"/>
  <c r="LG7" i="1"/>
  <c r="LL6" i="1"/>
  <c r="LH6" i="1"/>
  <c r="LG6" i="1"/>
  <c r="LL5" i="1"/>
  <c r="LH5" i="1"/>
  <c r="LU5" i="1" s="1"/>
  <c r="LG5" i="1"/>
  <c r="LL4" i="1"/>
  <c r="LH4" i="1"/>
  <c r="LU4" i="1" s="1"/>
  <c r="LG4" i="1"/>
  <c r="LL3" i="1"/>
  <c r="LH3" i="1"/>
  <c r="LG3" i="1"/>
  <c r="LL2" i="1"/>
  <c r="LH2" i="1"/>
  <c r="LU2" i="1" s="1"/>
  <c r="LG2" i="1"/>
  <c r="LD1" i="1"/>
  <c r="KZ1" i="1"/>
  <c r="KG9" i="1"/>
  <c r="KG8" i="1"/>
  <c r="KG7" i="1"/>
  <c r="KG6" i="1"/>
  <c r="KG5" i="1"/>
  <c r="KG4" i="1"/>
  <c r="KG3" i="1"/>
  <c r="KG2" i="1"/>
  <c r="MO5" i="1" l="1"/>
  <c r="MQ10" i="1"/>
  <c r="LP8" i="1"/>
  <c r="LM8" i="1" s="1"/>
  <c r="LU8" i="1"/>
  <c r="LP7" i="1"/>
  <c r="LI7" i="1" s="1"/>
  <c r="LU7" i="1"/>
  <c r="LP3" i="1"/>
  <c r="LI3" i="1" s="1"/>
  <c r="LU3" i="1"/>
  <c r="LP6" i="1"/>
  <c r="LM6" i="1" s="1"/>
  <c r="LU6" i="1"/>
  <c r="LK30" i="1"/>
  <c r="MO2" i="1"/>
  <c r="MM2" i="1"/>
  <c r="MK2" i="1"/>
  <c r="MI5" i="1"/>
  <c r="MI7" i="1"/>
  <c r="MM8" i="1"/>
  <c r="MK8" i="1"/>
  <c r="MO8" i="1"/>
  <c r="MO7" i="1"/>
  <c r="MI2" i="1"/>
  <c r="MK7" i="1"/>
  <c r="MM5" i="1"/>
  <c r="LL10" i="1"/>
  <c r="KT13" i="1"/>
  <c r="LA13" i="1"/>
  <c r="LC95" i="1"/>
  <c r="LB13" i="1"/>
  <c r="LP4" i="1"/>
  <c r="LP5" i="1"/>
  <c r="LH10" i="1"/>
  <c r="LP2" i="1"/>
  <c r="LI2" i="1" s="1"/>
  <c r="KY13" i="1"/>
  <c r="LD16" i="1"/>
  <c r="LA95" i="1"/>
  <c r="LP9" i="1"/>
  <c r="KB14" i="1"/>
  <c r="KA14" i="1"/>
  <c r="JY14" i="1"/>
  <c r="KD14" i="1" s="1"/>
  <c r="JT14" i="1"/>
  <c r="KH123" i="1"/>
  <c r="KC123" i="1"/>
  <c r="KA123" i="1"/>
  <c r="JT123" i="1"/>
  <c r="KH122" i="1"/>
  <c r="KC122" i="1"/>
  <c r="KA122" i="1"/>
  <c r="JT122" i="1"/>
  <c r="KH121" i="1"/>
  <c r="KC121" i="1"/>
  <c r="KA121" i="1"/>
  <c r="JT121" i="1"/>
  <c r="KH120" i="1"/>
  <c r="KC120" i="1"/>
  <c r="KA120" i="1"/>
  <c r="JT120" i="1"/>
  <c r="KH119" i="1"/>
  <c r="KC119" i="1"/>
  <c r="KA119" i="1"/>
  <c r="JT119" i="1"/>
  <c r="KH118" i="1"/>
  <c r="KC118" i="1"/>
  <c r="KA118" i="1"/>
  <c r="JT118" i="1"/>
  <c r="KH117" i="1"/>
  <c r="KC117" i="1"/>
  <c r="KA117" i="1"/>
  <c r="JT117" i="1"/>
  <c r="KH116" i="1"/>
  <c r="KC116" i="1"/>
  <c r="KA116" i="1"/>
  <c r="JT116" i="1"/>
  <c r="KH115" i="1"/>
  <c r="KC115" i="1"/>
  <c r="KA115" i="1"/>
  <c r="JT115" i="1"/>
  <c r="KH114" i="1"/>
  <c r="KC114" i="1"/>
  <c r="KA114" i="1"/>
  <c r="JT114" i="1"/>
  <c r="KH113" i="1"/>
  <c r="KC113" i="1"/>
  <c r="KA113" i="1"/>
  <c r="JT113" i="1"/>
  <c r="KH112" i="1"/>
  <c r="KC112" i="1"/>
  <c r="KA112" i="1"/>
  <c r="JT112" i="1"/>
  <c r="KH111" i="1"/>
  <c r="KC111" i="1"/>
  <c r="KA111" i="1"/>
  <c r="JT111" i="1"/>
  <c r="KH110" i="1"/>
  <c r="KC110" i="1"/>
  <c r="KA110" i="1"/>
  <c r="JT110" i="1"/>
  <c r="KH109" i="1"/>
  <c r="KC109" i="1"/>
  <c r="KA109" i="1"/>
  <c r="JT109" i="1"/>
  <c r="KH108" i="1"/>
  <c r="KC108" i="1"/>
  <c r="KA108" i="1"/>
  <c r="JT108" i="1"/>
  <c r="KH107" i="1"/>
  <c r="KC107" i="1"/>
  <c r="KA107" i="1"/>
  <c r="JT107" i="1"/>
  <c r="KH106" i="1"/>
  <c r="KC106" i="1"/>
  <c r="KA106" i="1"/>
  <c r="JT106" i="1"/>
  <c r="KH105" i="1"/>
  <c r="KC105" i="1"/>
  <c r="KA105" i="1"/>
  <c r="JT105" i="1"/>
  <c r="KH104" i="1"/>
  <c r="KC104" i="1"/>
  <c r="KA104" i="1"/>
  <c r="JT104" i="1"/>
  <c r="KH103" i="1"/>
  <c r="KC103" i="1"/>
  <c r="KA103" i="1"/>
  <c r="JT103" i="1"/>
  <c r="KH102" i="1"/>
  <c r="KC102" i="1"/>
  <c r="KA102" i="1"/>
  <c r="JT102" i="1"/>
  <c r="KH101" i="1"/>
  <c r="KC101" i="1"/>
  <c r="KA101" i="1"/>
  <c r="JT101" i="1"/>
  <c r="KH100" i="1"/>
  <c r="KC100" i="1"/>
  <c r="KA100" i="1"/>
  <c r="JT100" i="1"/>
  <c r="KH99" i="1"/>
  <c r="KC99" i="1"/>
  <c r="KA99" i="1"/>
  <c r="JT99" i="1"/>
  <c r="KH98" i="1"/>
  <c r="KC98" i="1"/>
  <c r="KA98" i="1"/>
  <c r="JT98" i="1"/>
  <c r="KH97" i="1"/>
  <c r="KC97" i="1"/>
  <c r="KA97" i="1"/>
  <c r="JT97" i="1"/>
  <c r="KH96" i="1"/>
  <c r="KC96" i="1"/>
  <c r="KA96" i="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B86" i="1"/>
  <c r="KA86" i="1"/>
  <c r="JY86" i="1"/>
  <c r="KD86" i="1" s="1"/>
  <c r="JT86" i="1"/>
  <c r="KH85" i="1"/>
  <c r="KB85" i="1"/>
  <c r="KA85" i="1"/>
  <c r="JY85" i="1"/>
  <c r="KD85" i="1" s="1"/>
  <c r="JT85" i="1"/>
  <c r="KH84" i="1"/>
  <c r="KB84" i="1"/>
  <c r="KA84" i="1"/>
  <c r="JY84" i="1"/>
  <c r="KD84" i="1" s="1"/>
  <c r="JT84" i="1"/>
  <c r="KH83" i="1"/>
  <c r="KB83" i="1"/>
  <c r="KA83" i="1"/>
  <c r="JY83" i="1"/>
  <c r="KD83" i="1" s="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B78" i="1"/>
  <c r="KA78" i="1"/>
  <c r="JY78" i="1"/>
  <c r="KD78" i="1" s="1"/>
  <c r="JT78" i="1"/>
  <c r="KH77" i="1"/>
  <c r="KB77" i="1"/>
  <c r="KA77" i="1"/>
  <c r="JY77" i="1"/>
  <c r="KD77" i="1" s="1"/>
  <c r="JT77" i="1"/>
  <c r="KH76" i="1"/>
  <c r="KB76" i="1"/>
  <c r="KA76" i="1"/>
  <c r="JY76" i="1"/>
  <c r="KD76" i="1" s="1"/>
  <c r="JT76" i="1"/>
  <c r="KH75" i="1"/>
  <c r="KB75" i="1"/>
  <c r="KA75" i="1"/>
  <c r="JY75" i="1"/>
  <c r="KD75" i="1" s="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B70" i="1"/>
  <c r="KA70" i="1"/>
  <c r="JY70" i="1"/>
  <c r="KD70" i="1" s="1"/>
  <c r="JT70" i="1"/>
  <c r="KH69" i="1"/>
  <c r="KB69" i="1"/>
  <c r="KA69" i="1"/>
  <c r="JY69" i="1"/>
  <c r="KD69" i="1" s="1"/>
  <c r="JT69" i="1"/>
  <c r="KH68" i="1"/>
  <c r="KB68" i="1"/>
  <c r="KA68" i="1"/>
  <c r="JY68" i="1"/>
  <c r="KD68" i="1" s="1"/>
  <c r="JT68" i="1"/>
  <c r="KH67" i="1"/>
  <c r="KB67" i="1"/>
  <c r="KA67" i="1"/>
  <c r="JY67" i="1"/>
  <c r="KD67" i="1" s="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B62" i="1"/>
  <c r="KA62" i="1"/>
  <c r="JY62" i="1"/>
  <c r="KD62" i="1" s="1"/>
  <c r="JT62" i="1"/>
  <c r="KH61" i="1"/>
  <c r="KB61" i="1"/>
  <c r="KA61" i="1"/>
  <c r="JY61" i="1"/>
  <c r="KD61" i="1" s="1"/>
  <c r="JT61" i="1"/>
  <c r="KH60" i="1"/>
  <c r="KB60" i="1"/>
  <c r="KA60" i="1"/>
  <c r="JY60" i="1"/>
  <c r="KD60" i="1" s="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B53" i="1"/>
  <c r="KA53" i="1"/>
  <c r="JY53" i="1"/>
  <c r="KD53" i="1" s="1"/>
  <c r="JT53" i="1"/>
  <c r="KH52" i="1"/>
  <c r="KB52" i="1"/>
  <c r="KA52" i="1"/>
  <c r="JY52" i="1"/>
  <c r="KD52" i="1" s="1"/>
  <c r="JT52" i="1"/>
  <c r="KH51" i="1"/>
  <c r="KB51" i="1"/>
  <c r="KA51" i="1"/>
  <c r="JY51" i="1"/>
  <c r="KD51" i="1" s="1"/>
  <c r="JT51" i="1"/>
  <c r="KH50" i="1"/>
  <c r="KB50" i="1"/>
  <c r="KA50" i="1"/>
  <c r="JY50" i="1"/>
  <c r="KD50" i="1" s="1"/>
  <c r="JT50" i="1"/>
  <c r="KH49" i="1"/>
  <c r="KB49" i="1"/>
  <c r="KA49" i="1"/>
  <c r="JY49" i="1"/>
  <c r="KD49" i="1" s="1"/>
  <c r="JT49" i="1"/>
  <c r="KH48" i="1"/>
  <c r="KB48" i="1"/>
  <c r="KA48" i="1"/>
  <c r="JY48" i="1"/>
  <c r="KD48" i="1" s="1"/>
  <c r="JT48" i="1"/>
  <c r="KH47" i="1"/>
  <c r="KB47" i="1"/>
  <c r="KA47" i="1"/>
  <c r="JY47" i="1"/>
  <c r="KD47" i="1" s="1"/>
  <c r="JT47" i="1"/>
  <c r="KH46" i="1"/>
  <c r="KB46" i="1"/>
  <c r="KA46" i="1"/>
  <c r="JY46" i="1"/>
  <c r="KD46" i="1" s="1"/>
  <c r="JT46" i="1"/>
  <c r="KH45" i="1"/>
  <c r="KB45" i="1"/>
  <c r="KA45" i="1"/>
  <c r="JY45" i="1"/>
  <c r="KD45" i="1" s="1"/>
  <c r="JT45" i="1"/>
  <c r="KH44" i="1"/>
  <c r="KB44" i="1"/>
  <c r="KA44" i="1"/>
  <c r="JY44" i="1"/>
  <c r="KD44" i="1" s="1"/>
  <c r="JT44" i="1"/>
  <c r="KH43" i="1"/>
  <c r="KB43" i="1"/>
  <c r="KA43" i="1"/>
  <c r="JY43" i="1"/>
  <c r="KD43" i="1" s="1"/>
  <c r="JT43" i="1"/>
  <c r="KH42" i="1"/>
  <c r="KB42" i="1"/>
  <c r="KA42" i="1"/>
  <c r="JY42" i="1"/>
  <c r="KD42" i="1" s="1"/>
  <c r="JT42" i="1"/>
  <c r="KH41" i="1"/>
  <c r="KB41" i="1"/>
  <c r="KA41" i="1"/>
  <c r="JY41" i="1"/>
  <c r="KD41" i="1" s="1"/>
  <c r="JT41" i="1"/>
  <c r="KH40" i="1"/>
  <c r="KB40" i="1"/>
  <c r="KA40" i="1"/>
  <c r="JY40" i="1"/>
  <c r="KD40" i="1" s="1"/>
  <c r="JT40" i="1"/>
  <c r="KI39" i="1"/>
  <c r="KK39" i="1" s="1"/>
  <c r="KH39" i="1"/>
  <c r="KB39" i="1"/>
  <c r="KA39" i="1"/>
  <c r="JY39" i="1"/>
  <c r="KD39" i="1" s="1"/>
  <c r="JT39" i="1"/>
  <c r="KH38" i="1"/>
  <c r="KD38" i="1"/>
  <c r="KB38" i="1"/>
  <c r="KA38" i="1"/>
  <c r="JY38" i="1"/>
  <c r="JT38" i="1"/>
  <c r="KH37" i="1"/>
  <c r="KB37" i="1"/>
  <c r="KA37" i="1"/>
  <c r="JY37" i="1"/>
  <c r="KD37" i="1" s="1"/>
  <c r="JT37" i="1"/>
  <c r="KI36" i="1"/>
  <c r="KH36" i="1"/>
  <c r="KB36" i="1"/>
  <c r="KA36" i="1"/>
  <c r="JY36" i="1"/>
  <c r="KD36" i="1" s="1"/>
  <c r="JT36" i="1"/>
  <c r="KH35" i="1"/>
  <c r="KB35" i="1"/>
  <c r="KA35" i="1"/>
  <c r="JY35" i="1"/>
  <c r="KD35" i="1" s="1"/>
  <c r="JT35" i="1"/>
  <c r="KH34" i="1"/>
  <c r="KB34" i="1"/>
  <c r="KA34" i="1"/>
  <c r="JY34" i="1"/>
  <c r="KD34" i="1" s="1"/>
  <c r="JT34" i="1"/>
  <c r="KH33" i="1"/>
  <c r="KD33" i="1"/>
  <c r="KB33" i="1"/>
  <c r="KA33" i="1"/>
  <c r="JY33" i="1"/>
  <c r="JT33" i="1"/>
  <c r="KH32" i="1"/>
  <c r="KB32" i="1"/>
  <c r="KA32" i="1"/>
  <c r="JY32" i="1"/>
  <c r="KD32" i="1" s="1"/>
  <c r="JT32" i="1"/>
  <c r="KH31" i="1"/>
  <c r="KB31" i="1"/>
  <c r="KA31" i="1"/>
  <c r="JY31" i="1"/>
  <c r="KD31" i="1" s="1"/>
  <c r="JT31" i="1"/>
  <c r="KI30" i="1"/>
  <c r="KH30" i="1"/>
  <c r="KB30" i="1"/>
  <c r="KA30" i="1"/>
  <c r="JY30" i="1"/>
  <c r="KD30" i="1" s="1"/>
  <c r="JT30" i="1"/>
  <c r="KI29" i="1"/>
  <c r="KH29" i="1"/>
  <c r="KB29" i="1"/>
  <c r="KA29" i="1"/>
  <c r="JY29" i="1"/>
  <c r="KD29" i="1" s="1"/>
  <c r="JT29" i="1"/>
  <c r="KH28" i="1"/>
  <c r="KB28" i="1"/>
  <c r="KA28" i="1"/>
  <c r="JY28" i="1"/>
  <c r="KD28" i="1" s="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B23" i="1"/>
  <c r="KA23" i="1"/>
  <c r="JY23" i="1"/>
  <c r="KD23" i="1" s="1"/>
  <c r="JT23" i="1"/>
  <c r="KI22" i="1"/>
  <c r="KH22" i="1"/>
  <c r="KB22" i="1"/>
  <c r="KA22" i="1"/>
  <c r="JY22" i="1"/>
  <c r="KD22" i="1" s="1"/>
  <c r="JT22" i="1"/>
  <c r="KH21" i="1"/>
  <c r="KB21" i="1"/>
  <c r="KA21" i="1"/>
  <c r="JY21" i="1"/>
  <c r="KD21" i="1" s="1"/>
  <c r="JT21" i="1"/>
  <c r="KH20" i="1"/>
  <c r="KB20" i="1"/>
  <c r="KA20" i="1"/>
  <c r="JY20" i="1"/>
  <c r="KD20" i="1" s="1"/>
  <c r="JT20" i="1"/>
  <c r="KH19" i="1"/>
  <c r="KB19" i="1"/>
  <c r="KA19" i="1"/>
  <c r="JY19" i="1"/>
  <c r="KD19" i="1" s="1"/>
  <c r="JT19" i="1"/>
  <c r="KH18" i="1"/>
  <c r="KB18" i="1"/>
  <c r="KA18" i="1"/>
  <c r="JY18" i="1"/>
  <c r="KD18" i="1" s="1"/>
  <c r="JT18" i="1"/>
  <c r="KH17" i="1"/>
  <c r="KB17" i="1"/>
  <c r="KA17" i="1"/>
  <c r="JY17" i="1"/>
  <c r="KD17" i="1" s="1"/>
  <c r="JT17" i="1"/>
  <c r="KH16" i="1"/>
  <c r="KB16" i="1"/>
  <c r="KA16" i="1"/>
  <c r="JY16" i="1"/>
  <c r="JT16" i="1"/>
  <c r="KH15" i="1"/>
  <c r="KB15" i="1"/>
  <c r="KA15" i="1"/>
  <c r="JY15" i="1"/>
  <c r="KD15" i="1" s="1"/>
  <c r="JT15" i="1"/>
  <c r="KH14" i="1"/>
  <c r="JZ13" i="1"/>
  <c r="JV13" i="1"/>
  <c r="JU13" i="1"/>
  <c r="KD1" i="1"/>
  <c r="JZ1" i="1"/>
  <c r="LI6" i="1" l="1"/>
  <c r="LP10" i="1"/>
  <c r="LM7" i="1"/>
  <c r="LM2" i="1"/>
  <c r="LM3" i="1"/>
  <c r="LI9" i="1"/>
  <c r="LI5" i="1"/>
  <c r="LI8" i="1"/>
  <c r="LD13" i="1"/>
  <c r="LM9" i="1"/>
  <c r="LM4" i="1"/>
  <c r="LM5" i="1"/>
  <c r="LI4" i="1"/>
  <c r="KB13" i="1"/>
  <c r="JT13" i="1"/>
  <c r="KK36" i="1"/>
  <c r="KK29" i="1"/>
  <c r="KA95" i="1"/>
  <c r="JY13" i="1"/>
  <c r="KD16" i="1"/>
  <c r="KA13" i="1"/>
  <c r="KK22" i="1"/>
  <c r="KK30" i="1"/>
  <c r="KC95" i="1"/>
  <c r="KD13" i="1" l="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JX51" i="1" l="1"/>
  <c r="KC51" i="1" s="1"/>
  <c r="LX51" i="1"/>
  <c r="MC51" i="1" s="1"/>
  <c r="JX36" i="1"/>
  <c r="KC36" i="1" s="1"/>
  <c r="LX36" i="1"/>
  <c r="MC36" i="1" s="1"/>
  <c r="JX89" i="1"/>
  <c r="KC89" i="1" s="1"/>
  <c r="LX89" i="1"/>
  <c r="MC89" i="1" s="1"/>
  <c r="JX47" i="1"/>
  <c r="KC47" i="1" s="1"/>
  <c r="LX47" i="1"/>
  <c r="MC47" i="1" s="1"/>
  <c r="JX25" i="1"/>
  <c r="KC25" i="1" s="1"/>
  <c r="LX25" i="1"/>
  <c r="MC25" i="1" s="1"/>
  <c r="JX84" i="1"/>
  <c r="KC84" i="1" s="1"/>
  <c r="LX84" i="1"/>
  <c r="MC84" i="1" s="1"/>
  <c r="JX70" i="1"/>
  <c r="KC70" i="1" s="1"/>
  <c r="LX70" i="1"/>
  <c r="MC70" i="1" s="1"/>
  <c r="JX59" i="1"/>
  <c r="KC59" i="1" s="1"/>
  <c r="LX59" i="1"/>
  <c r="MC59" i="1" s="1"/>
  <c r="KC17" i="1"/>
  <c r="KJ7" i="1"/>
  <c r="KJ3" i="1"/>
  <c r="KJ4" i="1"/>
  <c r="KJ9" i="1"/>
  <c r="KJ5" i="1"/>
  <c r="KJ2" i="1"/>
  <c r="LX17" i="1"/>
  <c r="MC17" i="1" s="1"/>
  <c r="KJ6" i="1"/>
  <c r="KJ8" i="1"/>
  <c r="JX81" i="1"/>
  <c r="KC81" i="1" s="1"/>
  <c r="LX81" i="1"/>
  <c r="MC81" i="1" s="1"/>
  <c r="JX80" i="1"/>
  <c r="KC80" i="1" s="1"/>
  <c r="LX80" i="1"/>
  <c r="MC80" i="1" s="1"/>
  <c r="JX79" i="1"/>
  <c r="KC79" i="1" s="1"/>
  <c r="LX79" i="1"/>
  <c r="MC79" i="1" s="1"/>
  <c r="JX78" i="1"/>
  <c r="KC78" i="1" s="1"/>
  <c r="LX78" i="1"/>
  <c r="MC78" i="1" s="1"/>
  <c r="JX67" i="1"/>
  <c r="KC67" i="1" s="1"/>
  <c r="LX67" i="1"/>
  <c r="MC67" i="1" s="1"/>
  <c r="JX50" i="1"/>
  <c r="KC50" i="1" s="1"/>
  <c r="LN2" i="1"/>
  <c r="LN6" i="1"/>
  <c r="LN8" i="1"/>
  <c r="LN5" i="1"/>
  <c r="LN9" i="1"/>
  <c r="LN3" i="1"/>
  <c r="LN7" i="1"/>
  <c r="LN4" i="1"/>
  <c r="LX50" i="1"/>
  <c r="MC50" i="1" s="1"/>
  <c r="JX35" i="1"/>
  <c r="KC35" i="1" s="1"/>
  <c r="LX35" i="1"/>
  <c r="MC35" i="1" s="1"/>
  <c r="JX27" i="1"/>
  <c r="KC27" i="1" s="1"/>
  <c r="LX27" i="1"/>
  <c r="MC27" i="1" s="1"/>
  <c r="JX22" i="1"/>
  <c r="KC22" i="1" s="1"/>
  <c r="LX22" i="1"/>
  <c r="MC22" i="1" s="1"/>
  <c r="JX88" i="1"/>
  <c r="KC88" i="1" s="1"/>
  <c r="LX88" i="1"/>
  <c r="MC88" i="1" s="1"/>
  <c r="JX42" i="1"/>
  <c r="KC42" i="1" s="1"/>
  <c r="LX42" i="1"/>
  <c r="MC42" i="1" s="1"/>
  <c r="JX87" i="1"/>
  <c r="KC87" i="1" s="1"/>
  <c r="LX87" i="1"/>
  <c r="MC87" i="1" s="1"/>
  <c r="JX86" i="1"/>
  <c r="KC86" i="1" s="1"/>
  <c r="LX86" i="1"/>
  <c r="MC86" i="1" s="1"/>
  <c r="JX73" i="1"/>
  <c r="KC73" i="1" s="1"/>
  <c r="LX73" i="1"/>
  <c r="MC73" i="1" s="1"/>
  <c r="JX64" i="1"/>
  <c r="KC64" i="1" s="1"/>
  <c r="LX64" i="1"/>
  <c r="MC64" i="1" s="1"/>
  <c r="JX46" i="1"/>
  <c r="KC46" i="1" s="1"/>
  <c r="LX46" i="1"/>
  <c r="MC46" i="1" s="1"/>
  <c r="JX39" i="1"/>
  <c r="KC39" i="1" s="1"/>
  <c r="LX39" i="1"/>
  <c r="MC39" i="1" s="1"/>
  <c r="JX38" i="1"/>
  <c r="KC38" i="1" s="1"/>
  <c r="LX38" i="1"/>
  <c r="MC38" i="1" s="1"/>
  <c r="JX37" i="1"/>
  <c r="KC37" i="1" s="1"/>
  <c r="LX37" i="1"/>
  <c r="MC37" i="1" s="1"/>
  <c r="JX32" i="1"/>
  <c r="KC32" i="1" s="1"/>
  <c r="LX32" i="1"/>
  <c r="MC32" i="1" s="1"/>
  <c r="JX24" i="1"/>
  <c r="KC24" i="1" s="1"/>
  <c r="LX24" i="1"/>
  <c r="MC24" i="1" s="1"/>
  <c r="JX19" i="1"/>
  <c r="KC19" i="1" s="1"/>
  <c r="LX19" i="1"/>
  <c r="MC19" i="1" s="1"/>
  <c r="JX53" i="1"/>
  <c r="KC53" i="1" s="1"/>
  <c r="LJ7" i="1"/>
  <c r="LK7" i="1" s="1"/>
  <c r="LJ4" i="1"/>
  <c r="LK4" i="1" s="1"/>
  <c r="LJ2" i="1"/>
  <c r="LJ3" i="1"/>
  <c r="LK3" i="1" s="1"/>
  <c r="LJ8" i="1"/>
  <c r="LK8" i="1" s="1"/>
  <c r="LJ5" i="1"/>
  <c r="LK5" i="1" s="1"/>
  <c r="LJ9" i="1"/>
  <c r="LK9" i="1" s="1"/>
  <c r="LJ6" i="1"/>
  <c r="LK6" i="1" s="1"/>
  <c r="LX53" i="1"/>
  <c r="MC53" i="1" s="1"/>
  <c r="JX33" i="1"/>
  <c r="KC33" i="1" s="1"/>
  <c r="LX33" i="1"/>
  <c r="MC33" i="1" s="1"/>
  <c r="JX60" i="1"/>
  <c r="KC60" i="1" s="1"/>
  <c r="LX60" i="1"/>
  <c r="MC60" i="1" s="1"/>
  <c r="JX90" i="1"/>
  <c r="KC90" i="1" s="1"/>
  <c r="LX90" i="1"/>
  <c r="MC90" i="1" s="1"/>
  <c r="JX83" i="1"/>
  <c r="KC83" i="1" s="1"/>
  <c r="LX83" i="1"/>
  <c r="MC83" i="1" s="1"/>
  <c r="JX69" i="1"/>
  <c r="KC69" i="1" s="1"/>
  <c r="LX69" i="1"/>
  <c r="MC69" i="1" s="1"/>
  <c r="JX58" i="1"/>
  <c r="KC58" i="1" s="1"/>
  <c r="LX58" i="1"/>
  <c r="MC58" i="1" s="1"/>
  <c r="JX57" i="1"/>
  <c r="KC57" i="1" s="1"/>
  <c r="LX57" i="1"/>
  <c r="MC57" i="1" s="1"/>
  <c r="JX56" i="1"/>
  <c r="KC56" i="1" s="1"/>
  <c r="LX56" i="1"/>
  <c r="MC56" i="1" s="1"/>
  <c r="JX55" i="1"/>
  <c r="KC55" i="1" s="1"/>
  <c r="LX55" i="1"/>
  <c r="MC55" i="1" s="1"/>
  <c r="JX54" i="1"/>
  <c r="KC54" i="1" s="1"/>
  <c r="LX54" i="1"/>
  <c r="MC54" i="1" s="1"/>
  <c r="JX41" i="1"/>
  <c r="KC41" i="1" s="1"/>
  <c r="LX41" i="1"/>
  <c r="MC41" i="1" s="1"/>
  <c r="JX29" i="1"/>
  <c r="KC29" i="1" s="1"/>
  <c r="LX29" i="1"/>
  <c r="MC29" i="1" s="1"/>
  <c r="LX15" i="1"/>
  <c r="MC15" i="1" s="1"/>
  <c r="MC9" i="1"/>
  <c r="LX8" i="1"/>
  <c r="LX6" i="1"/>
  <c r="LX5" i="1"/>
  <c r="MC3" i="1"/>
  <c r="LX2" i="1"/>
  <c r="MC7" i="1"/>
  <c r="LX9" i="1"/>
  <c r="LX4" i="1"/>
  <c r="MC2" i="1"/>
  <c r="MC6" i="1"/>
  <c r="MC8" i="1"/>
  <c r="LX7" i="1"/>
  <c r="MC5" i="1"/>
  <c r="MC4" i="1"/>
  <c r="LX3" i="1"/>
  <c r="KL9" i="1"/>
  <c r="KL7" i="1"/>
  <c r="KL5" i="1"/>
  <c r="KL3" i="1"/>
  <c r="KL8" i="1"/>
  <c r="KL6" i="1"/>
  <c r="KL4" i="1"/>
  <c r="KL2" i="1"/>
  <c r="LC7" i="1"/>
  <c r="KN8" i="1"/>
  <c r="KN6" i="1"/>
  <c r="KN4" i="1"/>
  <c r="KN2" i="1"/>
  <c r="KN9" i="1"/>
  <c r="KN7" i="1"/>
  <c r="KN5" i="1"/>
  <c r="KN3" i="1"/>
  <c r="KX7" i="1"/>
  <c r="LC8" i="1"/>
  <c r="KX5" i="1"/>
  <c r="LC4" i="1"/>
  <c r="KX6" i="1"/>
  <c r="LC5" i="1"/>
  <c r="KX9" i="1"/>
  <c r="LC2" i="1"/>
  <c r="KX2" i="1"/>
  <c r="LC9" i="1"/>
  <c r="LC6" i="1"/>
  <c r="KX3" i="1"/>
  <c r="KX4" i="1"/>
  <c r="KX8" i="1"/>
  <c r="LC3" i="1"/>
  <c r="LX14" i="1"/>
  <c r="JX68" i="1"/>
  <c r="KC68" i="1" s="1"/>
  <c r="LX68" i="1"/>
  <c r="MC68" i="1" s="1"/>
  <c r="JX28" i="1"/>
  <c r="KC28" i="1" s="1"/>
  <c r="LX28" i="1"/>
  <c r="MC28" i="1" s="1"/>
  <c r="JX65" i="1"/>
  <c r="KC65" i="1" s="1"/>
  <c r="LX65" i="1"/>
  <c r="MC65" i="1" s="1"/>
  <c r="JX92" i="1"/>
  <c r="KC92" i="1" s="1"/>
  <c r="LX92" i="1"/>
  <c r="MC92" i="1" s="1"/>
  <c r="JX61" i="1"/>
  <c r="KC61" i="1" s="1"/>
  <c r="LX61" i="1"/>
  <c r="MC61" i="1" s="1"/>
  <c r="JX77" i="1"/>
  <c r="KC77" i="1" s="1"/>
  <c r="LX77" i="1"/>
  <c r="MC77" i="1" s="1"/>
  <c r="JX76" i="1"/>
  <c r="KC76" i="1" s="1"/>
  <c r="LX76" i="1"/>
  <c r="MC76" i="1" s="1"/>
  <c r="JX75" i="1"/>
  <c r="KC75" i="1" s="1"/>
  <c r="LX75" i="1"/>
  <c r="MC75" i="1" s="1"/>
  <c r="JX66" i="1"/>
  <c r="KC66" i="1" s="1"/>
  <c r="LX66" i="1"/>
  <c r="MC66" i="1" s="1"/>
  <c r="JX49" i="1"/>
  <c r="KC49" i="1" s="1"/>
  <c r="LX49" i="1"/>
  <c r="MC49" i="1" s="1"/>
  <c r="JX48" i="1"/>
  <c r="KC48" i="1" s="1"/>
  <c r="LX48" i="1"/>
  <c r="MC48" i="1" s="1"/>
  <c r="JX34" i="1"/>
  <c r="KC34" i="1" s="1"/>
  <c r="LX34" i="1"/>
  <c r="MC34" i="1" s="1"/>
  <c r="JX30" i="1"/>
  <c r="KC30" i="1" s="1"/>
  <c r="LX30" i="1"/>
  <c r="MC30" i="1" s="1"/>
  <c r="JX26" i="1"/>
  <c r="KC26" i="1" s="1"/>
  <c r="LX26" i="1"/>
  <c r="MC26" i="1" s="1"/>
  <c r="JX21" i="1"/>
  <c r="KC21" i="1" s="1"/>
  <c r="LX21" i="1"/>
  <c r="MC21" i="1" s="1"/>
  <c r="JX82" i="1"/>
  <c r="KC82" i="1" s="1"/>
  <c r="LX82" i="1"/>
  <c r="MC82" i="1" s="1"/>
  <c r="JX52" i="1"/>
  <c r="KC52" i="1" s="1"/>
  <c r="LX52" i="1"/>
  <c r="MC52" i="1" s="1"/>
  <c r="JX40" i="1"/>
  <c r="KC40" i="1" s="1"/>
  <c r="LX40" i="1"/>
  <c r="MC40" i="1" s="1"/>
  <c r="JX74" i="1"/>
  <c r="KC74" i="1" s="1"/>
  <c r="LX74" i="1"/>
  <c r="MC74" i="1" s="1"/>
  <c r="JX20" i="1"/>
  <c r="KC20" i="1" s="1"/>
  <c r="LX20" i="1"/>
  <c r="MC20" i="1" s="1"/>
  <c r="JX91" i="1"/>
  <c r="KC91" i="1" s="1"/>
  <c r="LX91" i="1"/>
  <c r="MC91" i="1" s="1"/>
  <c r="JX71" i="1"/>
  <c r="KC71" i="1" s="1"/>
  <c r="LX71" i="1"/>
  <c r="MC71" i="1" s="1"/>
  <c r="JX43" i="1"/>
  <c r="KC43" i="1" s="1"/>
  <c r="LX43" i="1"/>
  <c r="MC43" i="1" s="1"/>
  <c r="LX16" i="1"/>
  <c r="MC16" i="1" s="1"/>
  <c r="JX85" i="1"/>
  <c r="KC85" i="1" s="1"/>
  <c r="LX85" i="1"/>
  <c r="MC85" i="1" s="1"/>
  <c r="JX72" i="1"/>
  <c r="KC72" i="1" s="1"/>
  <c r="LX72" i="1"/>
  <c r="MC72" i="1" s="1"/>
  <c r="JX63" i="1"/>
  <c r="KC63" i="1" s="1"/>
  <c r="LX63" i="1"/>
  <c r="MC63" i="1" s="1"/>
  <c r="JX62" i="1"/>
  <c r="KC62" i="1" s="1"/>
  <c r="LX62" i="1"/>
  <c r="MC62" i="1" s="1"/>
  <c r="JX45" i="1"/>
  <c r="KC45" i="1" s="1"/>
  <c r="LX45" i="1"/>
  <c r="MC45" i="1" s="1"/>
  <c r="JX44" i="1"/>
  <c r="KC44" i="1" s="1"/>
  <c r="LX44" i="1"/>
  <c r="MC44" i="1" s="1"/>
  <c r="JX31" i="1"/>
  <c r="KC31" i="1" s="1"/>
  <c r="LX31" i="1"/>
  <c r="MC31" i="1" s="1"/>
  <c r="JX23" i="1"/>
  <c r="KC23" i="1" s="1"/>
  <c r="LX23" i="1"/>
  <c r="MC23" i="1" s="1"/>
  <c r="KC18" i="1"/>
  <c r="KH9" i="1"/>
  <c r="KH7" i="1"/>
  <c r="KH5" i="1"/>
  <c r="KH3" i="1"/>
  <c r="KH8" i="1"/>
  <c r="KH6" i="1"/>
  <c r="KH4" i="1"/>
  <c r="KH2" i="1"/>
  <c r="LX18" i="1"/>
  <c r="MC18" i="1" s="1"/>
  <c r="JX15" i="1"/>
  <c r="KC15" i="1" s="1"/>
  <c r="KC6" i="1"/>
  <c r="JX3" i="1"/>
  <c r="JX5" i="1"/>
  <c r="KC4" i="1"/>
  <c r="KC3" i="1"/>
  <c r="JX4" i="1"/>
  <c r="JX14" i="1"/>
  <c r="KC5" i="1"/>
  <c r="KC2" i="1"/>
  <c r="KC9" i="1"/>
  <c r="KC8" i="1"/>
  <c r="JX9" i="1"/>
  <c r="JX7" i="1"/>
  <c r="JX8" i="1"/>
  <c r="JX6" i="1"/>
  <c r="KC7" i="1"/>
  <c r="J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LD8" i="1" l="1"/>
  <c r="MD6" i="1"/>
  <c r="LZ6" i="1"/>
  <c r="KZ7" i="1"/>
  <c r="KD3" i="1"/>
  <c r="LZ4" i="1"/>
  <c r="MD9" i="1"/>
  <c r="LD3" i="1"/>
  <c r="KZ9" i="1"/>
  <c r="LD2" i="1"/>
  <c r="LC10" i="1"/>
  <c r="MC10" i="1"/>
  <c r="MD2" i="1"/>
  <c r="KQ3" i="1"/>
  <c r="KK5" i="1"/>
  <c r="KU4" i="1"/>
  <c r="KP4" i="1"/>
  <c r="KK4" i="1" s="1"/>
  <c r="KI4" i="1"/>
  <c r="KZ8" i="1"/>
  <c r="LD5" i="1"/>
  <c r="KQ5" i="1"/>
  <c r="KL10" i="1"/>
  <c r="LZ3" i="1"/>
  <c r="LZ9" i="1"/>
  <c r="LQ6" i="1"/>
  <c r="LO6" i="1"/>
  <c r="KQ6" i="1"/>
  <c r="KO6" i="1"/>
  <c r="LQ9" i="1"/>
  <c r="LO9" i="1"/>
  <c r="KQ8" i="1"/>
  <c r="KU6" i="1"/>
  <c r="KP6" i="1"/>
  <c r="KK6" i="1" s="1"/>
  <c r="KI6" i="1"/>
  <c r="KZ4" i="1"/>
  <c r="KZ6" i="1"/>
  <c r="KQ7" i="1"/>
  <c r="KM4" i="1"/>
  <c r="MD4" i="1"/>
  <c r="MD7" i="1"/>
  <c r="LN10" i="1"/>
  <c r="LQ2" i="1"/>
  <c r="LO2" i="1"/>
  <c r="MC14" i="1"/>
  <c r="MC13" i="1" s="1"/>
  <c r="LX13" i="1"/>
  <c r="LZ8" i="1"/>
  <c r="KU2" i="1"/>
  <c r="KP2" i="1"/>
  <c r="KM2" i="1" s="1"/>
  <c r="KH10" i="1"/>
  <c r="LD7" i="1"/>
  <c r="LQ8" i="1"/>
  <c r="LO8" i="1"/>
  <c r="KU8" i="1"/>
  <c r="KP8" i="1"/>
  <c r="KI8" i="1" s="1"/>
  <c r="KZ3" i="1"/>
  <c r="LD4" i="1"/>
  <c r="KQ9" i="1"/>
  <c r="KM6" i="1"/>
  <c r="MD5" i="1"/>
  <c r="LZ2" i="1"/>
  <c r="LX10" i="1"/>
  <c r="LQ4" i="1"/>
  <c r="LO4" i="1"/>
  <c r="KU7" i="1"/>
  <c r="KP7" i="1"/>
  <c r="KK7" i="1" s="1"/>
  <c r="KU9" i="1"/>
  <c r="KP9" i="1"/>
  <c r="KM9" i="1" s="1"/>
  <c r="KJ10" i="1"/>
  <c r="KU3" i="1"/>
  <c r="KP3" i="1"/>
  <c r="KI3" i="1" s="1"/>
  <c r="LD6" i="1"/>
  <c r="KZ5" i="1"/>
  <c r="KQ2" i="1"/>
  <c r="KN10" i="1"/>
  <c r="LZ7" i="1"/>
  <c r="MD3" i="1"/>
  <c r="LQ7" i="1"/>
  <c r="LO7" i="1"/>
  <c r="KZ2" i="1"/>
  <c r="KX10" i="1"/>
  <c r="LQ5" i="1"/>
  <c r="LO5" i="1"/>
  <c r="KU5" i="1"/>
  <c r="KP5" i="1"/>
  <c r="KO5" i="1" s="1"/>
  <c r="KI5" i="1"/>
  <c r="LD9" i="1"/>
  <c r="KQ4" i="1"/>
  <c r="KO4" i="1"/>
  <c r="MD8" i="1"/>
  <c r="LZ5" i="1"/>
  <c r="LJ10" i="1"/>
  <c r="LK2" i="1"/>
  <c r="LQ3" i="1"/>
  <c r="LO3" i="1"/>
  <c r="JZ7" i="1"/>
  <c r="JZ9" i="1"/>
  <c r="KD4" i="1"/>
  <c r="KD8" i="1"/>
  <c r="JZ5" i="1"/>
  <c r="KD9" i="1"/>
  <c r="JZ3" i="1"/>
  <c r="JZ2" i="1"/>
  <c r="JX10" i="1"/>
  <c r="KD2" i="1"/>
  <c r="KC10" i="1"/>
  <c r="KD6" i="1"/>
  <c r="KD7" i="1"/>
  <c r="KD5" i="1"/>
  <c r="JZ6" i="1"/>
  <c r="KC14" i="1"/>
  <c r="KC13" i="1" s="1"/>
  <c r="JX13" i="1"/>
  <c r="JZ8" i="1"/>
  <c r="JZ4" i="1"/>
  <c r="C10" i="1"/>
  <c r="KM8" i="1" l="1"/>
  <c r="KK2" i="1"/>
  <c r="KK8" i="1"/>
  <c r="KO9" i="1"/>
  <c r="KI2" i="1"/>
  <c r="KO2" i="1"/>
  <c r="JZ10" i="1"/>
  <c r="KM3" i="1"/>
  <c r="KX14" i="1"/>
  <c r="KX68" i="1"/>
  <c r="LC68" i="1" s="1"/>
  <c r="KX52" i="1"/>
  <c r="LC52" i="1" s="1"/>
  <c r="KX51" i="1"/>
  <c r="LC51" i="1" s="1"/>
  <c r="KX45" i="1"/>
  <c r="LC45" i="1" s="1"/>
  <c r="KX23" i="1"/>
  <c r="LC23" i="1" s="1"/>
  <c r="KX61" i="1"/>
  <c r="LC61" i="1" s="1"/>
  <c r="LQ10" i="1"/>
  <c r="KZ10" i="1"/>
  <c r="KP10" i="1"/>
  <c r="KI9" i="1"/>
  <c r="KK9" i="1"/>
  <c r="MD10" i="1"/>
  <c r="KM7" i="1"/>
  <c r="KK3" i="1"/>
  <c r="KQ10" i="1"/>
  <c r="LZ10" i="1"/>
  <c r="KX18" i="1"/>
  <c r="LC18" i="1" s="1"/>
  <c r="KX58" i="1"/>
  <c r="LC58" i="1" s="1"/>
  <c r="KX46" i="1"/>
  <c r="LC46" i="1" s="1"/>
  <c r="KX73" i="1"/>
  <c r="LC73" i="1" s="1"/>
  <c r="KX60" i="1"/>
  <c r="LC60" i="1" s="1"/>
  <c r="KX15" i="1"/>
  <c r="LC15" i="1" s="1"/>
  <c r="KX21" i="1"/>
  <c r="LC21" i="1" s="1"/>
  <c r="KX25" i="1"/>
  <c r="LC25" i="1" s="1"/>
  <c r="KX33" i="1"/>
  <c r="LC33" i="1" s="1"/>
  <c r="KX50" i="1"/>
  <c r="LC50" i="1" s="1"/>
  <c r="KX53" i="1"/>
  <c r="LC53" i="1" s="1"/>
  <c r="LD10" i="1"/>
  <c r="KX24" i="1"/>
  <c r="LC24" i="1" s="1"/>
  <c r="KX55" i="1"/>
  <c r="LC55" i="1" s="1"/>
  <c r="KX20" i="1"/>
  <c r="LC20" i="1" s="1"/>
  <c r="KX65" i="1"/>
  <c r="LC65" i="1" s="1"/>
  <c r="KX72" i="1"/>
  <c r="LC72" i="1" s="1"/>
  <c r="KX47" i="1"/>
  <c r="LC47" i="1" s="1"/>
  <c r="KX54" i="1"/>
  <c r="LC54" i="1" s="1"/>
  <c r="KX49" i="1"/>
  <c r="LC49" i="1" s="1"/>
  <c r="KX91" i="1"/>
  <c r="LC91" i="1" s="1"/>
  <c r="KX84" i="1"/>
  <c r="LC84" i="1" s="1"/>
  <c r="KX27" i="1"/>
  <c r="LC27" i="1" s="1"/>
  <c r="KX83" i="1"/>
  <c r="LC83" i="1" s="1"/>
  <c r="KX29" i="1"/>
  <c r="LC29" i="1" s="1"/>
  <c r="KX92" i="1"/>
  <c r="LC92" i="1" s="1"/>
  <c r="KX76" i="1"/>
  <c r="LC76" i="1" s="1"/>
  <c r="KX28" i="1"/>
  <c r="LC28" i="1" s="1"/>
  <c r="KX40" i="1"/>
  <c r="LC40" i="1" s="1"/>
  <c r="KX89" i="1"/>
  <c r="LC89" i="1" s="1"/>
  <c r="KX36" i="1"/>
  <c r="LC36" i="1" s="1"/>
  <c r="KX22" i="1"/>
  <c r="LC22" i="1" s="1"/>
  <c r="KX39" i="1"/>
  <c r="LC39" i="1" s="1"/>
  <c r="KX30" i="1"/>
  <c r="LC30" i="1" s="1"/>
  <c r="KX85" i="1"/>
  <c r="LC85" i="1" s="1"/>
  <c r="KX38" i="1"/>
  <c r="LC38" i="1" s="1"/>
  <c r="KO8" i="1"/>
  <c r="KX67" i="1"/>
  <c r="LC67" i="1" s="1"/>
  <c r="KX66" i="1"/>
  <c r="LC66" i="1" s="1"/>
  <c r="KX43" i="1"/>
  <c r="LC43" i="1" s="1"/>
  <c r="KX74" i="1"/>
  <c r="LC74" i="1" s="1"/>
  <c r="KX41" i="1"/>
  <c r="LC41" i="1" s="1"/>
  <c r="KO3" i="1"/>
  <c r="KX80" i="1"/>
  <c r="LC80" i="1" s="1"/>
  <c r="KX31" i="1"/>
  <c r="LC31" i="1" s="1"/>
  <c r="KX62" i="1"/>
  <c r="LC62" i="1" s="1"/>
  <c r="KX86" i="1"/>
  <c r="LC86" i="1" s="1"/>
  <c r="KX34" i="1"/>
  <c r="LC34" i="1" s="1"/>
  <c r="KX78" i="1"/>
  <c r="LC78" i="1" s="1"/>
  <c r="KX26" i="1"/>
  <c r="LC26" i="1" s="1"/>
  <c r="KX79" i="1"/>
  <c r="LC79" i="1" s="1"/>
  <c r="KX32" i="1"/>
  <c r="LC32" i="1" s="1"/>
  <c r="KX75" i="1"/>
  <c r="LC75" i="1" s="1"/>
  <c r="KX44" i="1"/>
  <c r="LC44" i="1" s="1"/>
  <c r="KX42" i="1"/>
  <c r="LC42" i="1" s="1"/>
  <c r="KX37" i="1"/>
  <c r="LC37" i="1" s="1"/>
  <c r="KX57" i="1"/>
  <c r="LC57" i="1" s="1"/>
  <c r="KX16" i="1"/>
  <c r="LC16" i="1" s="1"/>
  <c r="KX81" i="1"/>
  <c r="LC81" i="1" s="1"/>
  <c r="KX63" i="1"/>
  <c r="LC63" i="1" s="1"/>
  <c r="KX56" i="1"/>
  <c r="LC56" i="1" s="1"/>
  <c r="KX35" i="1"/>
  <c r="LC35" i="1" s="1"/>
  <c r="KX82" i="1"/>
  <c r="LC82" i="1" s="1"/>
  <c r="KX88" i="1"/>
  <c r="LC88" i="1" s="1"/>
  <c r="KX90" i="1"/>
  <c r="LC90" i="1" s="1"/>
  <c r="KI7" i="1"/>
  <c r="KO7" i="1"/>
  <c r="KX77" i="1"/>
  <c r="LC77" i="1" s="1"/>
  <c r="KX59" i="1"/>
  <c r="LC59" i="1" s="1"/>
  <c r="KX48" i="1"/>
  <c r="LC48" i="1" s="1"/>
  <c r="KX17" i="1"/>
  <c r="LC17" i="1" s="1"/>
  <c r="KX71" i="1"/>
  <c r="LC71" i="1" s="1"/>
  <c r="KX64" i="1"/>
  <c r="LC64" i="1" s="1"/>
  <c r="KX70" i="1"/>
  <c r="LC70" i="1" s="1"/>
  <c r="KX69" i="1"/>
  <c r="LC69" i="1" s="1"/>
  <c r="KX87" i="1"/>
  <c r="LC87" i="1" s="1"/>
  <c r="KX19" i="1"/>
  <c r="LC19" i="1" s="1"/>
  <c r="KM5" i="1"/>
  <c r="KD10" i="1"/>
  <c r="LC14" i="1" l="1"/>
  <c r="LC13" i="1" s="1"/>
  <c r="KX13" i="1"/>
  <c r="R1" i="9"/>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MI96" i="1" l="1"/>
  <c r="LI96" i="1"/>
  <c r="LK96" i="1" s="1"/>
  <c r="LL96" i="1" s="1"/>
  <c r="K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LN96" i="1" l="1"/>
  <c r="LQ96" i="1"/>
  <c r="MJ96" i="1"/>
  <c r="MK96" i="1"/>
  <c r="ML96" i="1" s="1"/>
  <c r="KK96" i="1"/>
  <c r="KL96" i="1" s="1"/>
  <c r="K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MN96" i="1" l="1"/>
  <c r="MQ96" i="1"/>
  <c r="LR96" i="1"/>
  <c r="KN96" i="1"/>
  <c r="K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MR96" i="1" l="1"/>
  <c r="ML30" i="1"/>
  <c r="MM30" i="1"/>
  <c r="MO30" i="1" s="1"/>
  <c r="LL30" i="1"/>
  <c r="LM30" i="1"/>
  <c r="LO30" i="1" s="1"/>
  <c r="KR96" i="1"/>
  <c r="KL30" i="1"/>
  <c r="KM30" i="1"/>
  <c r="KO30" i="1" s="1"/>
  <c r="DO19" i="1"/>
  <c r="DO30" i="1"/>
  <c r="BQ30" i="1"/>
  <c r="BR30" i="1" s="1"/>
  <c r="CG30" i="1"/>
  <c r="CX30" i="1"/>
  <c r="LN30" i="1" l="1"/>
  <c r="LP30" i="1"/>
  <c r="LR30" i="1"/>
  <c r="LQ30" i="1"/>
  <c r="MN30" i="1"/>
  <c r="MP30" i="1"/>
  <c r="MR30" i="1"/>
  <c r="MQ30" i="1"/>
  <c r="KN30" i="1"/>
  <c r="KP30" i="1"/>
  <c r="KR30" i="1"/>
  <c r="K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MI120" i="1" l="1"/>
  <c r="LI120" i="1"/>
  <c r="LK120" i="1" s="1"/>
  <c r="LL120" i="1" s="1"/>
  <c r="MI99" i="1"/>
  <c r="LI99" i="1"/>
  <c r="LK99" i="1" s="1"/>
  <c r="LL99" i="1" s="1"/>
  <c r="MI115" i="1"/>
  <c r="LI115" i="1"/>
  <c r="LK115" i="1" s="1"/>
  <c r="LL115" i="1" s="1"/>
  <c r="MI116" i="1"/>
  <c r="LI116" i="1"/>
  <c r="LK116" i="1" s="1"/>
  <c r="LL116" i="1" s="1"/>
  <c r="MI107" i="1"/>
  <c r="LI107" i="1"/>
  <c r="LK107" i="1" s="1"/>
  <c r="LL107" i="1" s="1"/>
  <c r="MI100" i="1"/>
  <c r="LI100" i="1"/>
  <c r="LK100" i="1" s="1"/>
  <c r="LL100" i="1" s="1"/>
  <c r="KI116" i="1"/>
  <c r="KI115" i="1"/>
  <c r="KI100" i="1"/>
  <c r="KI99" i="1"/>
  <c r="KI107" i="1"/>
  <c r="KI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MI109" i="1" l="1"/>
  <c r="LI109" i="1"/>
  <c r="LK109" i="1" s="1"/>
  <c r="LL109" i="1" s="1"/>
  <c r="LN116" i="1"/>
  <c r="LR116" i="1" s="1"/>
  <c r="LQ116" i="1"/>
  <c r="MJ116" i="1"/>
  <c r="MK116" i="1"/>
  <c r="ML116" i="1" s="1"/>
  <c r="LN115" i="1"/>
  <c r="LR115" i="1" s="1"/>
  <c r="LQ115" i="1"/>
  <c r="MI108" i="1"/>
  <c r="LI108" i="1"/>
  <c r="LK108" i="1" s="1"/>
  <c r="LL108" i="1" s="1"/>
  <c r="MI122" i="1"/>
  <c r="LI122" i="1"/>
  <c r="LK122" i="1" s="1"/>
  <c r="LL122" i="1" s="1"/>
  <c r="MK115" i="1"/>
  <c r="ML115" i="1" s="1"/>
  <c r="MJ115" i="1"/>
  <c r="MI102" i="1"/>
  <c r="LI102" i="1"/>
  <c r="LK102" i="1" s="1"/>
  <c r="LL102" i="1" s="1"/>
  <c r="MI106" i="1"/>
  <c r="LI106" i="1"/>
  <c r="LK106" i="1" s="1"/>
  <c r="LL106" i="1" s="1"/>
  <c r="LN100" i="1"/>
  <c r="LR100" i="1" s="1"/>
  <c r="LQ100" i="1"/>
  <c r="MI114" i="1"/>
  <c r="LI114" i="1"/>
  <c r="LK114" i="1" s="1"/>
  <c r="LL114" i="1" s="1"/>
  <c r="MI119" i="1"/>
  <c r="LI119" i="1"/>
  <c r="LK119" i="1" s="1"/>
  <c r="LL119" i="1" s="1"/>
  <c r="MJ100" i="1"/>
  <c r="MK100" i="1"/>
  <c r="ML100" i="1" s="1"/>
  <c r="MK99" i="1"/>
  <c r="ML99" i="1" s="1"/>
  <c r="MJ99" i="1"/>
  <c r="MI104" i="1"/>
  <c r="LI104" i="1"/>
  <c r="LK104" i="1" s="1"/>
  <c r="LL104" i="1" s="1"/>
  <c r="MI98" i="1"/>
  <c r="LI98" i="1"/>
  <c r="LK98" i="1" s="1"/>
  <c r="LL98" i="1" s="1"/>
  <c r="MI123" i="1"/>
  <c r="LI123" i="1"/>
  <c r="LK123" i="1" s="1"/>
  <c r="LL123" i="1" s="1"/>
  <c r="LN99" i="1"/>
  <c r="LR99" i="1" s="1"/>
  <c r="LQ99" i="1"/>
  <c r="MI113" i="1"/>
  <c r="LI113" i="1"/>
  <c r="LK113" i="1" s="1"/>
  <c r="LL113" i="1" s="1"/>
  <c r="MI110" i="1"/>
  <c r="LI110" i="1"/>
  <c r="LK110" i="1" s="1"/>
  <c r="LL110" i="1" s="1"/>
  <c r="MI121" i="1"/>
  <c r="LI121" i="1"/>
  <c r="LK121" i="1" s="1"/>
  <c r="LL121" i="1" s="1"/>
  <c r="MI97" i="1"/>
  <c r="LI97" i="1"/>
  <c r="LK97" i="1" s="1"/>
  <c r="LL97" i="1" s="1"/>
  <c r="MI118" i="1"/>
  <c r="LI118" i="1"/>
  <c r="LK118" i="1" s="1"/>
  <c r="LL118" i="1" s="1"/>
  <c r="LN107" i="1"/>
  <c r="LR107" i="1" s="1"/>
  <c r="LQ107" i="1"/>
  <c r="LQ120" i="1"/>
  <c r="LN120" i="1"/>
  <c r="LR120" i="1" s="1"/>
  <c r="MI103" i="1"/>
  <c r="LI103" i="1"/>
  <c r="LK103" i="1" s="1"/>
  <c r="LL103" i="1" s="1"/>
  <c r="MI112" i="1"/>
  <c r="LI112" i="1"/>
  <c r="LK112" i="1" s="1"/>
  <c r="LL112" i="1" s="1"/>
  <c r="MI111" i="1"/>
  <c r="LI111" i="1"/>
  <c r="LK111" i="1" s="1"/>
  <c r="LL111" i="1" s="1"/>
  <c r="MI101" i="1"/>
  <c r="LI101" i="1"/>
  <c r="LK101" i="1" s="1"/>
  <c r="LL101" i="1" s="1"/>
  <c r="MI105" i="1"/>
  <c r="LI105" i="1"/>
  <c r="LK105" i="1" s="1"/>
  <c r="LL105" i="1" s="1"/>
  <c r="MI117" i="1"/>
  <c r="LI117" i="1"/>
  <c r="LK117" i="1" s="1"/>
  <c r="LL117" i="1" s="1"/>
  <c r="MK107" i="1"/>
  <c r="ML107" i="1" s="1"/>
  <c r="MJ107" i="1"/>
  <c r="MK120" i="1"/>
  <c r="ML120" i="1" s="1"/>
  <c r="MJ120" i="1"/>
  <c r="ML89" i="1"/>
  <c r="MM89" i="1"/>
  <c r="MO89" i="1" s="1"/>
  <c r="LM89" i="1"/>
  <c r="LO89" i="1" s="1"/>
  <c r="LL89" i="1"/>
  <c r="KK99" i="1"/>
  <c r="KL99" i="1" s="1"/>
  <c r="KJ99" i="1"/>
  <c r="KI113" i="1"/>
  <c r="KI114" i="1"/>
  <c r="KI119" i="1"/>
  <c r="KI105" i="1"/>
  <c r="KK100" i="1"/>
  <c r="KL100" i="1" s="1"/>
  <c r="KJ100" i="1"/>
  <c r="KI110" i="1"/>
  <c r="KI117" i="1"/>
  <c r="KI97" i="1"/>
  <c r="KI109" i="1"/>
  <c r="KI103" i="1"/>
  <c r="KI102" i="1"/>
  <c r="KK120" i="1"/>
  <c r="KL120" i="1" s="1"/>
  <c r="KJ120" i="1"/>
  <c r="KK115" i="1"/>
  <c r="KL115" i="1" s="1"/>
  <c r="KJ115" i="1"/>
  <c r="KI118" i="1"/>
  <c r="KI112" i="1"/>
  <c r="KI104" i="1"/>
  <c r="KI121" i="1"/>
  <c r="KI106" i="1"/>
  <c r="KI101" i="1"/>
  <c r="KI123" i="1"/>
  <c r="KK107" i="1"/>
  <c r="KL107" i="1" s="1"/>
  <c r="KJ107" i="1"/>
  <c r="KK116" i="1"/>
  <c r="KL116" i="1" s="1"/>
  <c r="KJ116" i="1"/>
  <c r="KI98" i="1"/>
  <c r="KI111" i="1"/>
  <c r="KI108" i="1"/>
  <c r="KI122" i="1"/>
  <c r="KL89" i="1"/>
  <c r="KM89" i="1"/>
  <c r="K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LN111" i="1" l="1"/>
  <c r="LR111" i="1" s="1"/>
  <c r="LQ111" i="1"/>
  <c r="MQ107" i="1"/>
  <c r="MN107" i="1"/>
  <c r="MR107" i="1" s="1"/>
  <c r="MK111" i="1"/>
  <c r="ML111" i="1" s="1"/>
  <c r="MJ111" i="1"/>
  <c r="LN117" i="1"/>
  <c r="LR117" i="1" s="1"/>
  <c r="LQ117" i="1"/>
  <c r="LQ112" i="1"/>
  <c r="LN112" i="1"/>
  <c r="LR112" i="1" s="1"/>
  <c r="LQ118" i="1"/>
  <c r="LN118" i="1"/>
  <c r="LR118" i="1" s="1"/>
  <c r="LQ113" i="1"/>
  <c r="LN113" i="1"/>
  <c r="LR113" i="1" s="1"/>
  <c r="LQ104" i="1"/>
  <c r="LN104" i="1"/>
  <c r="LR104" i="1" s="1"/>
  <c r="LN114" i="1"/>
  <c r="LR114" i="1" s="1"/>
  <c r="LQ114" i="1"/>
  <c r="MN116" i="1"/>
  <c r="MR116" i="1" s="1"/>
  <c r="MQ116" i="1"/>
  <c r="LQ102" i="1"/>
  <c r="LN102" i="1"/>
  <c r="LR102" i="1" s="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LQ105" i="1"/>
  <c r="LN105" i="1"/>
  <c r="LR105" i="1" s="1"/>
  <c r="LN103" i="1"/>
  <c r="LR103" i="1" s="1"/>
  <c r="LQ103" i="1"/>
  <c r="LQ97" i="1"/>
  <c r="LN97" i="1"/>
  <c r="LL95" i="1"/>
  <c r="LN122" i="1"/>
  <c r="LR122" i="1" s="1"/>
  <c r="LQ122" i="1"/>
  <c r="LQ110" i="1"/>
  <c r="LN110" i="1"/>
  <c r="LR110" i="1" s="1"/>
  <c r="MK119" i="1"/>
  <c r="ML119" i="1" s="1"/>
  <c r="MJ119" i="1"/>
  <c r="MK105" i="1"/>
  <c r="ML105" i="1" s="1"/>
  <c r="MJ105" i="1"/>
  <c r="MK103" i="1"/>
  <c r="ML103" i="1" s="1"/>
  <c r="MJ103" i="1"/>
  <c r="MK97" i="1"/>
  <c r="ML97" i="1" s="1"/>
  <c r="MJ97" i="1"/>
  <c r="MQ99" i="1"/>
  <c r="MN99" i="1"/>
  <c r="MR99" i="1" s="1"/>
  <c r="MJ122" i="1"/>
  <c r="MK122" i="1"/>
  <c r="ML122" i="1" s="1"/>
  <c r="LN119" i="1"/>
  <c r="LR119" i="1" s="1"/>
  <c r="LQ119" i="1"/>
  <c r="MJ110" i="1"/>
  <c r="MK110" i="1"/>
  <c r="ML110" i="1" s="1"/>
  <c r="LN101" i="1"/>
  <c r="LR101" i="1" s="1"/>
  <c r="LQ101" i="1"/>
  <c r="LQ121" i="1"/>
  <c r="LN121" i="1"/>
  <c r="LR121" i="1" s="1"/>
  <c r="LN123" i="1"/>
  <c r="LR123" i="1" s="1"/>
  <c r="LQ123" i="1"/>
  <c r="MN100" i="1"/>
  <c r="MR100" i="1" s="1"/>
  <c r="MQ100" i="1"/>
  <c r="LQ106" i="1"/>
  <c r="LN106" i="1"/>
  <c r="LR106" i="1" s="1"/>
  <c r="LN108" i="1"/>
  <c r="LR108" i="1" s="1"/>
  <c r="LQ108" i="1"/>
  <c r="LQ109" i="1"/>
  <c r="LN109" i="1"/>
  <c r="LR109" i="1" s="1"/>
  <c r="LN98" i="1"/>
  <c r="LR98" i="1" s="1"/>
  <c r="LQ98"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LL39" i="1"/>
  <c r="LM39" i="1"/>
  <c r="LO39" i="1" s="1"/>
  <c r="ML36" i="1"/>
  <c r="LM36" i="1"/>
  <c r="LO36" i="1" s="1"/>
  <c r="LL36" i="1"/>
  <c r="MM36" i="1"/>
  <c r="MO36" i="1" s="1"/>
  <c r="ML22" i="1"/>
  <c r="MM22" i="1"/>
  <c r="MO22" i="1" s="1"/>
  <c r="LL22" i="1"/>
  <c r="LM22" i="1"/>
  <c r="LO22" i="1" s="1"/>
  <c r="LN89" i="1"/>
  <c r="LP89" i="1"/>
  <c r="LR89" i="1"/>
  <c r="LQ89" i="1"/>
  <c r="ML29" i="1"/>
  <c r="LM29" i="1"/>
  <c r="LO29" i="1" s="1"/>
  <c r="LL29" i="1"/>
  <c r="MM29" i="1"/>
  <c r="MO29" i="1" s="1"/>
  <c r="MP89" i="1"/>
  <c r="MN89" i="1"/>
  <c r="MR89" i="1"/>
  <c r="MQ89" i="1"/>
  <c r="KK112" i="1"/>
  <c r="KL112" i="1" s="1"/>
  <c r="KJ112" i="1"/>
  <c r="KJ122" i="1"/>
  <c r="KK122" i="1"/>
  <c r="KL122" i="1" s="1"/>
  <c r="KJ106" i="1"/>
  <c r="KK106" i="1"/>
  <c r="KL106" i="1" s="1"/>
  <c r="KK118" i="1"/>
  <c r="KL118" i="1" s="1"/>
  <c r="KJ118" i="1"/>
  <c r="KJ103" i="1"/>
  <c r="KK103" i="1"/>
  <c r="KL103" i="1" s="1"/>
  <c r="KK110" i="1"/>
  <c r="KL110" i="1" s="1"/>
  <c r="KJ110" i="1"/>
  <c r="KJ114" i="1"/>
  <c r="KK114" i="1"/>
  <c r="KL114" i="1" s="1"/>
  <c r="KK102" i="1"/>
  <c r="KL102" i="1" s="1"/>
  <c r="KJ102" i="1"/>
  <c r="KQ116" i="1"/>
  <c r="KN116" i="1"/>
  <c r="KR116" i="1" s="1"/>
  <c r="KK117" i="1"/>
  <c r="KL117" i="1" s="1"/>
  <c r="KJ117" i="1"/>
  <c r="KK108" i="1"/>
  <c r="KL108" i="1" s="1"/>
  <c r="KJ108" i="1"/>
  <c r="KJ121" i="1"/>
  <c r="KK121" i="1"/>
  <c r="KL121" i="1" s="1"/>
  <c r="KK109" i="1"/>
  <c r="KL109" i="1" s="1"/>
  <c r="KJ109" i="1"/>
  <c r="KJ113" i="1"/>
  <c r="KK113" i="1"/>
  <c r="KL113" i="1" s="1"/>
  <c r="KJ98" i="1"/>
  <c r="KK98" i="1"/>
  <c r="KL98" i="1" s="1"/>
  <c r="KQ107" i="1"/>
  <c r="KN107" i="1"/>
  <c r="KR107" i="1" s="1"/>
  <c r="KQ115" i="1"/>
  <c r="KN115" i="1"/>
  <c r="KR115" i="1" s="1"/>
  <c r="KQ100" i="1"/>
  <c r="KN100" i="1"/>
  <c r="KR100" i="1" s="1"/>
  <c r="KJ119" i="1"/>
  <c r="KK119" i="1"/>
  <c r="KL119" i="1" s="1"/>
  <c r="KK111" i="1"/>
  <c r="KL111" i="1" s="1"/>
  <c r="KJ111" i="1"/>
  <c r="KJ123" i="1"/>
  <c r="KK123" i="1"/>
  <c r="KL123" i="1" s="1"/>
  <c r="KK104" i="1"/>
  <c r="KL104" i="1" s="1"/>
  <c r="KJ104" i="1"/>
  <c r="KK97" i="1"/>
  <c r="KL97" i="1" s="1"/>
  <c r="KJ97" i="1"/>
  <c r="KK105" i="1"/>
  <c r="KL105" i="1" s="1"/>
  <c r="KJ105" i="1"/>
  <c r="KK101" i="1"/>
  <c r="KL101" i="1" s="1"/>
  <c r="KJ101" i="1"/>
  <c r="KN120" i="1"/>
  <c r="KR120" i="1" s="1"/>
  <c r="KQ120" i="1"/>
  <c r="KQ99" i="1"/>
  <c r="KN99" i="1"/>
  <c r="KR99" i="1" s="1"/>
  <c r="KL36" i="1"/>
  <c r="KM36" i="1"/>
  <c r="KO36" i="1" s="1"/>
  <c r="KL29" i="1"/>
  <c r="KM29" i="1"/>
  <c r="KO29" i="1" s="1"/>
  <c r="KR89" i="1"/>
  <c r="KN89" i="1"/>
  <c r="KP89" i="1"/>
  <c r="KQ89" i="1"/>
  <c r="KL39" i="1"/>
  <c r="KM39" i="1"/>
  <c r="KO39" i="1" s="1"/>
  <c r="KL22" i="1"/>
  <c r="KM22" i="1"/>
  <c r="KO22"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MN98" i="1" l="1"/>
  <c r="MR98" i="1" s="1"/>
  <c r="MQ98" i="1"/>
  <c r="MN102" i="1"/>
  <c r="MR102" i="1" s="1"/>
  <c r="MQ102" i="1"/>
  <c r="MN108" i="1"/>
  <c r="MR108" i="1" s="1"/>
  <c r="MQ108" i="1"/>
  <c r="MQ101" i="1"/>
  <c r="MN101" i="1"/>
  <c r="MR101" i="1" s="1"/>
  <c r="MQ105" i="1"/>
  <c r="MN105" i="1"/>
  <c r="MR105" i="1" s="1"/>
  <c r="LR97" i="1"/>
  <c r="LR95" i="1" s="1"/>
  <c r="LN95" i="1"/>
  <c r="MN106" i="1"/>
  <c r="MR106" i="1" s="1"/>
  <c r="MQ106" i="1"/>
  <c r="LQ95"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LN22" i="1"/>
  <c r="LR22" i="1"/>
  <c r="LP22" i="1"/>
  <c r="LQ22" i="1"/>
  <c r="MR36" i="1"/>
  <c r="MN36" i="1"/>
  <c r="MP36" i="1"/>
  <c r="MQ36" i="1"/>
  <c r="LN29" i="1"/>
  <c r="LR29" i="1"/>
  <c r="LP29" i="1"/>
  <c r="LQ29" i="1"/>
  <c r="MN39" i="1"/>
  <c r="MR39" i="1"/>
  <c r="MP39" i="1"/>
  <c r="MQ39" i="1"/>
  <c r="MP22" i="1"/>
  <c r="MR22" i="1"/>
  <c r="MN22" i="1"/>
  <c r="MQ22" i="1"/>
  <c r="MP29" i="1"/>
  <c r="MN29" i="1"/>
  <c r="MQ29" i="1"/>
  <c r="MR29" i="1"/>
  <c r="LN36" i="1"/>
  <c r="LP36" i="1"/>
  <c r="LR36" i="1"/>
  <c r="LQ36" i="1"/>
  <c r="LR39" i="1"/>
  <c r="LN39" i="1"/>
  <c r="LP39" i="1"/>
  <c r="LQ39" i="1"/>
  <c r="KQ102" i="1"/>
  <c r="KN102" i="1"/>
  <c r="KR102" i="1" s="1"/>
  <c r="KN104" i="1"/>
  <c r="KR104" i="1" s="1"/>
  <c r="KQ104" i="1"/>
  <c r="KQ108" i="1"/>
  <c r="KN108" i="1"/>
  <c r="KR108" i="1" s="1"/>
  <c r="KQ114" i="1"/>
  <c r="KN114" i="1"/>
  <c r="KR114" i="1" s="1"/>
  <c r="KQ106" i="1"/>
  <c r="KN106" i="1"/>
  <c r="KR106" i="1" s="1"/>
  <c r="KQ118" i="1"/>
  <c r="KN118" i="1"/>
  <c r="KR118" i="1" s="1"/>
  <c r="KQ123" i="1"/>
  <c r="KN123" i="1"/>
  <c r="KR123" i="1" s="1"/>
  <c r="KN113" i="1"/>
  <c r="KR113" i="1" s="1"/>
  <c r="KQ113" i="1"/>
  <c r="KQ119" i="1"/>
  <c r="KN119" i="1"/>
  <c r="KR119" i="1" s="1"/>
  <c r="KN101" i="1"/>
  <c r="KR101" i="1" s="1"/>
  <c r="KQ101" i="1"/>
  <c r="KQ122" i="1"/>
  <c r="KN122" i="1"/>
  <c r="KR122" i="1" s="1"/>
  <c r="KQ98" i="1"/>
  <c r="KN98" i="1"/>
  <c r="KR98" i="1" s="1"/>
  <c r="KN117" i="1"/>
  <c r="KR117" i="1" s="1"/>
  <c r="KQ117" i="1"/>
  <c r="KQ110" i="1"/>
  <c r="KN110" i="1"/>
  <c r="KR110" i="1" s="1"/>
  <c r="KN97" i="1"/>
  <c r="KQ97" i="1"/>
  <c r="KL95" i="1"/>
  <c r="KN105" i="1"/>
  <c r="KR105" i="1" s="1"/>
  <c r="KQ105" i="1"/>
  <c r="KQ111" i="1"/>
  <c r="KN111" i="1"/>
  <c r="KR111" i="1" s="1"/>
  <c r="KN109" i="1"/>
  <c r="KR109" i="1" s="1"/>
  <c r="KQ109" i="1"/>
  <c r="KQ103" i="1"/>
  <c r="KN103" i="1"/>
  <c r="KR103" i="1" s="1"/>
  <c r="KN121" i="1"/>
  <c r="KR121" i="1" s="1"/>
  <c r="KQ121" i="1"/>
  <c r="KN112" i="1"/>
  <c r="KR112" i="1" s="1"/>
  <c r="KQ112" i="1"/>
  <c r="KP39" i="1"/>
  <c r="KR39" i="1"/>
  <c r="KN39" i="1"/>
  <c r="KQ39" i="1"/>
  <c r="KP36" i="1"/>
  <c r="KR36" i="1"/>
  <c r="KN36" i="1"/>
  <c r="KQ36" i="1"/>
  <c r="KP29" i="1"/>
  <c r="KN29" i="1"/>
  <c r="KR29" i="1"/>
  <c r="KQ29" i="1"/>
  <c r="KN22" i="1"/>
  <c r="KP22" i="1"/>
  <c r="KR22" i="1"/>
  <c r="KQ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MQ95" i="1" l="1"/>
  <c r="MR97" i="1"/>
  <c r="MR95" i="1" s="1"/>
  <c r="MN95" i="1"/>
  <c r="MI41" i="1"/>
  <c r="LI41" i="1"/>
  <c r="MI71" i="1"/>
  <c r="LI71" i="1"/>
  <c r="MI43" i="1"/>
  <c r="LI43" i="1"/>
  <c r="MI54" i="1"/>
  <c r="LI54" i="1"/>
  <c r="MI16" i="1"/>
  <c r="LI16" i="1"/>
  <c r="MI79" i="1"/>
  <c r="LI79" i="1"/>
  <c r="MI67" i="1"/>
  <c r="LI67" i="1"/>
  <c r="MI81" i="1"/>
  <c r="LI81" i="1"/>
  <c r="MI50" i="1"/>
  <c r="LI50" i="1"/>
  <c r="MI14" i="1"/>
  <c r="LI14" i="1"/>
  <c r="MI64" i="1"/>
  <c r="LI64" i="1"/>
  <c r="MI52" i="1"/>
  <c r="LI52" i="1"/>
  <c r="MI45" i="1"/>
  <c r="LI45" i="1"/>
  <c r="MI42" i="1"/>
  <c r="LI42" i="1"/>
  <c r="MI69" i="1"/>
  <c r="LI69" i="1"/>
  <c r="MI21" i="1"/>
  <c r="LI21" i="1"/>
  <c r="MI60" i="1"/>
  <c r="LI60" i="1"/>
  <c r="MI23" i="1"/>
  <c r="LI23" i="1"/>
  <c r="MI28" i="1"/>
  <c r="LI28" i="1"/>
  <c r="MI78" i="1"/>
  <c r="LI78" i="1"/>
  <c r="MI44" i="1"/>
  <c r="LI44" i="1"/>
  <c r="MI57" i="1"/>
  <c r="LI57" i="1"/>
  <c r="MI84" i="1"/>
  <c r="LI84" i="1"/>
  <c r="MI34" i="1"/>
  <c r="LI34" i="1"/>
  <c r="MI66" i="1"/>
  <c r="LI66" i="1"/>
  <c r="MI26" i="1"/>
  <c r="LI26" i="1"/>
  <c r="MI82" i="1"/>
  <c r="LI82" i="1"/>
  <c r="MI88" i="1"/>
  <c r="LI88" i="1"/>
  <c r="MI86" i="1"/>
  <c r="LI86" i="1"/>
  <c r="MI48" i="1"/>
  <c r="LI48" i="1"/>
  <c r="MI27" i="1"/>
  <c r="LI27" i="1"/>
  <c r="MI31" i="1"/>
  <c r="LI31" i="1"/>
  <c r="MI77" i="1"/>
  <c r="LI77" i="1"/>
  <c r="MI33" i="1"/>
  <c r="LI33" i="1"/>
  <c r="MI47" i="1"/>
  <c r="LI47" i="1"/>
  <c r="MI15" i="1"/>
  <c r="LI15" i="1"/>
  <c r="MI59" i="1"/>
  <c r="LI59" i="1"/>
  <c r="MI63" i="1"/>
  <c r="LI63" i="1"/>
  <c r="MI70" i="1"/>
  <c r="LI70" i="1"/>
  <c r="MI37" i="1"/>
  <c r="LI37" i="1"/>
  <c r="MI46" i="1"/>
  <c r="LI46" i="1"/>
  <c r="MI55" i="1"/>
  <c r="LI55" i="1"/>
  <c r="MI51" i="1"/>
  <c r="LI51" i="1"/>
  <c r="MI65" i="1"/>
  <c r="LI65" i="1"/>
  <c r="MI75" i="1"/>
  <c r="LI75" i="1"/>
  <c r="MI91" i="1"/>
  <c r="LI91" i="1"/>
  <c r="MI38" i="1"/>
  <c r="LI38" i="1"/>
  <c r="MI68" i="1"/>
  <c r="LI68" i="1"/>
  <c r="MI20" i="1"/>
  <c r="LI20" i="1"/>
  <c r="MI40" i="1"/>
  <c r="LI40" i="1"/>
  <c r="MI62" i="1"/>
  <c r="LI62" i="1"/>
  <c r="MI58" i="1"/>
  <c r="LI58" i="1"/>
  <c r="MI74" i="1"/>
  <c r="LI74" i="1"/>
  <c r="MI92" i="1"/>
  <c r="LI92" i="1"/>
  <c r="MI72" i="1"/>
  <c r="LI72" i="1"/>
  <c r="MI18" i="1"/>
  <c r="LI18" i="1"/>
  <c r="MI35" i="1"/>
  <c r="LI35" i="1"/>
  <c r="MI19" i="1"/>
  <c r="LI19" i="1"/>
  <c r="MI32" i="1"/>
  <c r="LI32" i="1"/>
  <c r="MI24" i="1"/>
  <c r="LI24" i="1"/>
  <c r="MI83" i="1"/>
  <c r="LI83" i="1"/>
  <c r="MI49" i="1"/>
  <c r="LI49" i="1"/>
  <c r="MI53" i="1"/>
  <c r="LI53" i="1"/>
  <c r="MI17" i="1"/>
  <c r="LI17" i="1"/>
  <c r="MI25" i="1"/>
  <c r="LI25" i="1"/>
  <c r="MI56" i="1"/>
  <c r="LI56" i="1"/>
  <c r="MI73" i="1"/>
  <c r="LI73" i="1"/>
  <c r="MI87" i="1"/>
  <c r="LI87" i="1"/>
  <c r="MI85" i="1"/>
  <c r="LI85" i="1"/>
  <c r="MI90" i="1"/>
  <c r="LI90" i="1"/>
  <c r="MI61" i="1"/>
  <c r="LI61" i="1"/>
  <c r="MI80" i="1"/>
  <c r="LI80" i="1"/>
  <c r="MI76" i="1"/>
  <c r="LI76" i="1"/>
  <c r="KQ95" i="1"/>
  <c r="KR97" i="1"/>
  <c r="KR95" i="1" s="1"/>
  <c r="KN95" i="1"/>
  <c r="KI50" i="1"/>
  <c r="KI87" i="1"/>
  <c r="KI85" i="1"/>
  <c r="KI90" i="1"/>
  <c r="KI61" i="1"/>
  <c r="KI80" i="1"/>
  <c r="KI76" i="1"/>
  <c r="KI43" i="1"/>
  <c r="KI16" i="1"/>
  <c r="KI67" i="1"/>
  <c r="KI81" i="1"/>
  <c r="KI64" i="1"/>
  <c r="KI52" i="1"/>
  <c r="KI45" i="1"/>
  <c r="KI21" i="1"/>
  <c r="KI60" i="1"/>
  <c r="KI23" i="1"/>
  <c r="KI28" i="1"/>
  <c r="KI78" i="1"/>
  <c r="KI44" i="1"/>
  <c r="KI57" i="1"/>
  <c r="KI74" i="1"/>
  <c r="KI84" i="1"/>
  <c r="KI51" i="1"/>
  <c r="KI41" i="1"/>
  <c r="KI27" i="1"/>
  <c r="KI92" i="1"/>
  <c r="KI73" i="1"/>
  <c r="KI42" i="1"/>
  <c r="KI34" i="1"/>
  <c r="KI65" i="1"/>
  <c r="KI71" i="1"/>
  <c r="KI31" i="1"/>
  <c r="KI72" i="1"/>
  <c r="KI69" i="1"/>
  <c r="KI54" i="1"/>
  <c r="KI79" i="1"/>
  <c r="KI14" i="1"/>
  <c r="KI66" i="1"/>
  <c r="KI26" i="1"/>
  <c r="KI82" i="1"/>
  <c r="KI88" i="1"/>
  <c r="KI86" i="1"/>
  <c r="KI48" i="1"/>
  <c r="KI46" i="1"/>
  <c r="KI55" i="1"/>
  <c r="KI15" i="1"/>
  <c r="KI62" i="1"/>
  <c r="KI77" i="1"/>
  <c r="KI33" i="1"/>
  <c r="KI47" i="1"/>
  <c r="KI59" i="1"/>
  <c r="KI63" i="1"/>
  <c r="KI70" i="1"/>
  <c r="KI37" i="1"/>
  <c r="KI75" i="1"/>
  <c r="KI91" i="1"/>
  <c r="KI38" i="1"/>
  <c r="KI68" i="1"/>
  <c r="KI20" i="1"/>
  <c r="KI40" i="1"/>
  <c r="KI58" i="1"/>
  <c r="KI18" i="1"/>
  <c r="KI35" i="1"/>
  <c r="KI19" i="1"/>
  <c r="KI32" i="1"/>
  <c r="KI24" i="1"/>
  <c r="KI83" i="1"/>
  <c r="KI49" i="1"/>
  <c r="KI53" i="1"/>
  <c r="KI17" i="1"/>
  <c r="KI25" i="1"/>
  <c r="KI5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MK53" i="1" l="1"/>
  <c r="MM53" i="1" s="1"/>
  <c r="MO53" i="1" s="1"/>
  <c r="ML53" i="1"/>
  <c r="LK70" i="1"/>
  <c r="LM70" i="1" s="1"/>
  <c r="LO70" i="1" s="1"/>
  <c r="LL70" i="1"/>
  <c r="LL27" i="1"/>
  <c r="LK27" i="1"/>
  <c r="LM27" i="1" s="1"/>
  <c r="LO27" i="1" s="1"/>
  <c r="LL28" i="1"/>
  <c r="LK28" i="1"/>
  <c r="LM28" i="1" s="1"/>
  <c r="LO28" i="1" s="1"/>
  <c r="ML80" i="1"/>
  <c r="MK80" i="1"/>
  <c r="MM80" i="1" s="1"/>
  <c r="MO80" i="1" s="1"/>
  <c r="MK87" i="1"/>
  <c r="MM87" i="1" s="1"/>
  <c r="MO87" i="1" s="1"/>
  <c r="ML87" i="1"/>
  <c r="MK17" i="1"/>
  <c r="MM17" i="1" s="1"/>
  <c r="MO17" i="1" s="1"/>
  <c r="ML17" i="1"/>
  <c r="ML24" i="1"/>
  <c r="MK24" i="1"/>
  <c r="MM24" i="1" s="1"/>
  <c r="MO24" i="1" s="1"/>
  <c r="MK18" i="1"/>
  <c r="MM18" i="1" s="1"/>
  <c r="MO18" i="1" s="1"/>
  <c r="ML18" i="1"/>
  <c r="LK58" i="1"/>
  <c r="LM58" i="1" s="1"/>
  <c r="LO58" i="1" s="1"/>
  <c r="LL58" i="1"/>
  <c r="LL68" i="1"/>
  <c r="LK68" i="1"/>
  <c r="LM68" i="1" s="1"/>
  <c r="LO68" i="1" s="1"/>
  <c r="LL65" i="1"/>
  <c r="LK65" i="1"/>
  <c r="LM65" i="1" s="1"/>
  <c r="LO65" i="1" s="1"/>
  <c r="LL37" i="1"/>
  <c r="LK37" i="1"/>
  <c r="LM37" i="1" s="1"/>
  <c r="LO37" i="1" s="1"/>
  <c r="LK15" i="1"/>
  <c r="LM15" i="1" s="1"/>
  <c r="LO15" i="1" s="1"/>
  <c r="LL15" i="1"/>
  <c r="LK31" i="1"/>
  <c r="LM31" i="1" s="1"/>
  <c r="LO31" i="1" s="1"/>
  <c r="LL31" i="1"/>
  <c r="LK88" i="1"/>
  <c r="LM88" i="1" s="1"/>
  <c r="LO88" i="1" s="1"/>
  <c r="LL88" i="1"/>
  <c r="LL34" i="1"/>
  <c r="LK34" i="1"/>
  <c r="LM34" i="1" s="1"/>
  <c r="LO34" i="1" s="1"/>
  <c r="LL78" i="1"/>
  <c r="LK78" i="1"/>
  <c r="LM78" i="1" s="1"/>
  <c r="LO78" i="1" s="1"/>
  <c r="LK21" i="1"/>
  <c r="LM21" i="1" s="1"/>
  <c r="LO21" i="1" s="1"/>
  <c r="LL21" i="1"/>
  <c r="LL52" i="1"/>
  <c r="LK52" i="1"/>
  <c r="LM52" i="1" s="1"/>
  <c r="LO52" i="1" s="1"/>
  <c r="LL81" i="1"/>
  <c r="LK81" i="1"/>
  <c r="LM81" i="1" s="1"/>
  <c r="LO81" i="1" s="1"/>
  <c r="LK54" i="1"/>
  <c r="LM54" i="1" s="1"/>
  <c r="LO54" i="1" s="1"/>
  <c r="LL54" i="1"/>
  <c r="LK62" i="1"/>
  <c r="LM62" i="1" s="1"/>
  <c r="LO62" i="1" s="1"/>
  <c r="LL62" i="1"/>
  <c r="LL43" i="1"/>
  <c r="LK43" i="1"/>
  <c r="LM43" i="1" s="1"/>
  <c r="LO43" i="1" s="1"/>
  <c r="LL61" i="1"/>
  <c r="LK61" i="1"/>
  <c r="LM61" i="1" s="1"/>
  <c r="LO61" i="1" s="1"/>
  <c r="LL73" i="1"/>
  <c r="LK73" i="1"/>
  <c r="LM73" i="1" s="1"/>
  <c r="LO73" i="1" s="1"/>
  <c r="LL53" i="1"/>
  <c r="LK53" i="1"/>
  <c r="LM53" i="1" s="1"/>
  <c r="LO53" i="1" s="1"/>
  <c r="LL32" i="1"/>
  <c r="LK32" i="1"/>
  <c r="LM32" i="1" s="1"/>
  <c r="LO32" i="1" s="1"/>
  <c r="LK72" i="1"/>
  <c r="LM72" i="1" s="1"/>
  <c r="LO72" i="1" s="1"/>
  <c r="LL72"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LL67" i="1"/>
  <c r="LK67" i="1"/>
  <c r="LM67" i="1" s="1"/>
  <c r="LO67" i="1" s="1"/>
  <c r="LK90" i="1"/>
  <c r="LM90" i="1" s="1"/>
  <c r="LO90" i="1" s="1"/>
  <c r="LL90" i="1"/>
  <c r="LK56" i="1"/>
  <c r="LM56" i="1" s="1"/>
  <c r="LO56" i="1" s="1"/>
  <c r="LL56" i="1"/>
  <c r="LL49" i="1"/>
  <c r="LK49" i="1"/>
  <c r="LM49" i="1" s="1"/>
  <c r="LO49" i="1" s="1"/>
  <c r="LK19" i="1"/>
  <c r="LM19" i="1" s="1"/>
  <c r="LO19" i="1" s="1"/>
  <c r="LL19" i="1"/>
  <c r="LL92" i="1"/>
  <c r="LK92" i="1"/>
  <c r="LM92" i="1" s="1"/>
  <c r="LO9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LK64" i="1"/>
  <c r="LM64" i="1" s="1"/>
  <c r="LO64" i="1" s="1"/>
  <c r="LL64" i="1"/>
  <c r="ML90" i="1"/>
  <c r="MK90" i="1"/>
  <c r="MM90" i="1" s="1"/>
  <c r="MO90" i="1" s="1"/>
  <c r="MK56" i="1"/>
  <c r="MM56" i="1" s="1"/>
  <c r="MO56" i="1" s="1"/>
  <c r="ML56" i="1"/>
  <c r="MK49" i="1"/>
  <c r="MM49" i="1" s="1"/>
  <c r="MO49" i="1" s="1"/>
  <c r="ML49" i="1"/>
  <c r="MK19" i="1"/>
  <c r="MM19" i="1" s="1"/>
  <c r="MO19" i="1" s="1"/>
  <c r="ML19" i="1"/>
  <c r="ML92" i="1"/>
  <c r="MK92" i="1"/>
  <c r="MM92" i="1" s="1"/>
  <c r="MO92" i="1" s="1"/>
  <c r="LL40" i="1"/>
  <c r="LK40" i="1"/>
  <c r="LM40" i="1" s="1"/>
  <c r="LO40" i="1" s="1"/>
  <c r="LL91" i="1"/>
  <c r="LK91" i="1"/>
  <c r="LM91" i="1" s="1"/>
  <c r="LO91" i="1" s="1"/>
  <c r="LL55" i="1"/>
  <c r="LK55" i="1"/>
  <c r="LM55" i="1" s="1"/>
  <c r="LO55" i="1" s="1"/>
  <c r="LL63" i="1"/>
  <c r="LK63" i="1"/>
  <c r="LM63" i="1" s="1"/>
  <c r="LO63" i="1" s="1"/>
  <c r="LK33" i="1"/>
  <c r="LM33" i="1" s="1"/>
  <c r="LO33" i="1" s="1"/>
  <c r="LL33" i="1"/>
  <c r="LK48" i="1"/>
  <c r="LM48" i="1" s="1"/>
  <c r="LO48" i="1" s="1"/>
  <c r="LL48" i="1"/>
  <c r="LL26" i="1"/>
  <c r="LK26" i="1"/>
  <c r="LM26" i="1" s="1"/>
  <c r="LO26" i="1" s="1"/>
  <c r="LL57" i="1"/>
  <c r="LK57" i="1"/>
  <c r="LM57" i="1" s="1"/>
  <c r="LO57" i="1" s="1"/>
  <c r="LK23" i="1"/>
  <c r="LM23" i="1" s="1"/>
  <c r="LO23" i="1" s="1"/>
  <c r="LL23" i="1"/>
  <c r="LL42" i="1"/>
  <c r="LK42" i="1"/>
  <c r="LM42" i="1" s="1"/>
  <c r="LO42" i="1" s="1"/>
  <c r="LL14" i="1"/>
  <c r="LK14" i="1"/>
  <c r="LM14" i="1" s="1"/>
  <c r="LK79" i="1"/>
  <c r="LM79" i="1" s="1"/>
  <c r="LO79" i="1" s="1"/>
  <c r="LL79" i="1"/>
  <c r="LL71" i="1"/>
  <c r="LK71" i="1"/>
  <c r="LM71" i="1" s="1"/>
  <c r="LO71" i="1" s="1"/>
  <c r="MK73" i="1"/>
  <c r="MM73" i="1" s="1"/>
  <c r="MO73" i="1" s="1"/>
  <c r="ML73" i="1"/>
  <c r="LL38" i="1"/>
  <c r="LK38" i="1"/>
  <c r="LM38" i="1" s="1"/>
  <c r="LO38" i="1" s="1"/>
  <c r="LL47" i="1"/>
  <c r="LK47" i="1"/>
  <c r="LM47" i="1" s="1"/>
  <c r="LO47" i="1" s="1"/>
  <c r="LL69" i="1"/>
  <c r="LK69" i="1"/>
  <c r="LM69" i="1" s="1"/>
  <c r="LO69" i="1" s="1"/>
  <c r="LL76" i="1"/>
  <c r="LK76" i="1"/>
  <c r="LM76" i="1" s="1"/>
  <c r="LO76" i="1" s="1"/>
  <c r="LL85" i="1"/>
  <c r="LK85" i="1"/>
  <c r="LM85" i="1" s="1"/>
  <c r="LO85" i="1" s="1"/>
  <c r="LL25" i="1"/>
  <c r="LK25" i="1"/>
  <c r="LM25" i="1" s="1"/>
  <c r="LO25" i="1" s="1"/>
  <c r="LL83" i="1"/>
  <c r="LK83" i="1"/>
  <c r="LM83" i="1" s="1"/>
  <c r="LO83" i="1" s="1"/>
  <c r="LL35" i="1"/>
  <c r="LK35" i="1"/>
  <c r="LM35" i="1" s="1"/>
  <c r="LO35" i="1" s="1"/>
  <c r="LL74" i="1"/>
  <c r="LK74" i="1"/>
  <c r="LM74" i="1" s="1"/>
  <c r="LO74" i="1" s="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LK51" i="1"/>
  <c r="LM51" i="1" s="1"/>
  <c r="LO51" i="1" s="1"/>
  <c r="LL51" i="1"/>
  <c r="LK84" i="1"/>
  <c r="LM84" i="1" s="1"/>
  <c r="LO84" i="1" s="1"/>
  <c r="LL84"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LL20" i="1"/>
  <c r="LK20" i="1"/>
  <c r="LM20" i="1" s="1"/>
  <c r="LO20" i="1" s="1"/>
  <c r="LL75" i="1"/>
  <c r="LK75" i="1"/>
  <c r="LM75" i="1" s="1"/>
  <c r="LO75" i="1" s="1"/>
  <c r="LL46" i="1"/>
  <c r="LK46" i="1"/>
  <c r="LM46" i="1" s="1"/>
  <c r="LO46" i="1" s="1"/>
  <c r="LL59" i="1"/>
  <c r="LK59" i="1"/>
  <c r="LM59" i="1" s="1"/>
  <c r="LO59" i="1" s="1"/>
  <c r="LL77" i="1"/>
  <c r="LK77" i="1"/>
  <c r="LM77" i="1" s="1"/>
  <c r="LO77" i="1" s="1"/>
  <c r="LK86" i="1"/>
  <c r="LM86" i="1" s="1"/>
  <c r="LO86" i="1" s="1"/>
  <c r="LL86" i="1"/>
  <c r="LK66" i="1"/>
  <c r="LM66" i="1" s="1"/>
  <c r="LO66" i="1" s="1"/>
  <c r="LL66" i="1"/>
  <c r="LL44" i="1"/>
  <c r="LK44" i="1"/>
  <c r="LM44" i="1" s="1"/>
  <c r="LO44" i="1" s="1"/>
  <c r="LL60" i="1"/>
  <c r="LK60" i="1"/>
  <c r="LM60" i="1" s="1"/>
  <c r="LO60" i="1" s="1"/>
  <c r="LL45" i="1"/>
  <c r="LK45" i="1"/>
  <c r="LM45" i="1" s="1"/>
  <c r="LO45" i="1" s="1"/>
  <c r="LK50" i="1"/>
  <c r="LM50" i="1" s="1"/>
  <c r="LO50" i="1" s="1"/>
  <c r="LL50" i="1"/>
  <c r="LL16" i="1"/>
  <c r="LK16" i="1"/>
  <c r="LM16" i="1" s="1"/>
  <c r="LO16" i="1" s="1"/>
  <c r="LK41" i="1"/>
  <c r="LM41" i="1" s="1"/>
  <c r="LO41" i="1" s="1"/>
  <c r="LL41" i="1"/>
  <c r="LK82" i="1"/>
  <c r="LM82" i="1" s="1"/>
  <c r="LO82" i="1" s="1"/>
  <c r="LL82" i="1"/>
  <c r="LK80" i="1"/>
  <c r="LM80" i="1" s="1"/>
  <c r="LO80" i="1" s="1"/>
  <c r="LL80" i="1"/>
  <c r="LK87" i="1"/>
  <c r="LM87" i="1" s="1"/>
  <c r="LO87" i="1" s="1"/>
  <c r="LL87" i="1"/>
  <c r="LL17" i="1"/>
  <c r="LK17" i="1"/>
  <c r="LM17" i="1" s="1"/>
  <c r="LO17" i="1" s="1"/>
  <c r="LK24" i="1"/>
  <c r="LM24" i="1" s="1"/>
  <c r="LO24" i="1" s="1"/>
  <c r="LL24" i="1"/>
  <c r="LL18" i="1"/>
  <c r="LK18" i="1"/>
  <c r="LM18" i="1" s="1"/>
  <c r="LO18"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KK24" i="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Q16" i="1" s="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MP26" i="1" l="1"/>
  <c r="MN26" i="1"/>
  <c r="MR26" i="1"/>
  <c r="MQ26" i="1"/>
  <c r="MP46" i="1"/>
  <c r="MR46" i="1"/>
  <c r="MN46" i="1"/>
  <c r="MQ46" i="1"/>
  <c r="LP24" i="1"/>
  <c r="LR24" i="1"/>
  <c r="LN24" i="1"/>
  <c r="LQ24" i="1"/>
  <c r="LR82" i="1"/>
  <c r="LP82" i="1"/>
  <c r="LN82" i="1"/>
  <c r="LQ82" i="1"/>
  <c r="LN86" i="1"/>
  <c r="LR86" i="1"/>
  <c r="LP86" i="1"/>
  <c r="LQ86" i="1"/>
  <c r="MN83" i="1"/>
  <c r="MP83" i="1"/>
  <c r="MR83" i="1"/>
  <c r="MQ83" i="1"/>
  <c r="LR84" i="1"/>
  <c r="LQ84" i="1"/>
  <c r="LN84" i="1"/>
  <c r="LP84" i="1"/>
  <c r="MP57" i="1"/>
  <c r="MN57" i="1"/>
  <c r="MR57" i="1"/>
  <c r="MQ57" i="1"/>
  <c r="MN63" i="1"/>
  <c r="MP63" i="1"/>
  <c r="MR63" i="1"/>
  <c r="MQ63" i="1"/>
  <c r="LO14" i="1"/>
  <c r="LO13" i="1" s="1"/>
  <c r="LM13" i="1"/>
  <c r="MN19" i="1"/>
  <c r="MP19" i="1"/>
  <c r="MR19" i="1"/>
  <c r="MQ19" i="1"/>
  <c r="LN64" i="1"/>
  <c r="LP64" i="1"/>
  <c r="LR64" i="1"/>
  <c r="LQ64" i="1"/>
  <c r="MR64" i="1"/>
  <c r="MP64" i="1"/>
  <c r="MN64" i="1"/>
  <c r="MQ64" i="1"/>
  <c r="MR51" i="1"/>
  <c r="MP51" i="1"/>
  <c r="MN51" i="1"/>
  <c r="MQ51" i="1"/>
  <c r="LP19" i="1"/>
  <c r="LN19" i="1"/>
  <c r="LR19" i="1"/>
  <c r="LQ19" i="1"/>
  <c r="MP65" i="1"/>
  <c r="MQ65" i="1"/>
  <c r="MR65" i="1"/>
  <c r="MN65" i="1"/>
  <c r="LN88" i="1"/>
  <c r="LP88" i="1"/>
  <c r="LR88" i="1"/>
  <c r="LQ88" i="1"/>
  <c r="LN41" i="1"/>
  <c r="LR41" i="1"/>
  <c r="LQ41" i="1"/>
  <c r="LP41" i="1"/>
  <c r="LP21" i="1"/>
  <c r="LR21" i="1"/>
  <c r="LN21" i="1"/>
  <c r="LQ21" i="1"/>
  <c r="MN50" i="1"/>
  <c r="MR50" i="1"/>
  <c r="MP50" i="1"/>
  <c r="MQ50" i="1"/>
  <c r="MR66" i="1"/>
  <c r="MP66" i="1"/>
  <c r="MN66" i="1"/>
  <c r="MQ66" i="1"/>
  <c r="LR45" i="1"/>
  <c r="LN45" i="1"/>
  <c r="LP45" i="1"/>
  <c r="LQ45" i="1"/>
  <c r="LN75" i="1"/>
  <c r="LR75" i="1"/>
  <c r="LP75" i="1"/>
  <c r="LQ75" i="1"/>
  <c r="MN79" i="1"/>
  <c r="MP79" i="1"/>
  <c r="MR79" i="1"/>
  <c r="MQ79" i="1"/>
  <c r="LP74" i="1"/>
  <c r="LN74" i="1"/>
  <c r="LR74" i="1"/>
  <c r="LQ74" i="1"/>
  <c r="LN85" i="1"/>
  <c r="LR85" i="1"/>
  <c r="LP85" i="1"/>
  <c r="LQ85" i="1"/>
  <c r="LR38" i="1"/>
  <c r="LN38" i="1"/>
  <c r="LP38" i="1"/>
  <c r="LQ38" i="1"/>
  <c r="LP14" i="1"/>
  <c r="LN14" i="1"/>
  <c r="LR14" i="1"/>
  <c r="LL13" i="1"/>
  <c r="LQ14" i="1"/>
  <c r="LR26" i="1"/>
  <c r="LP26" i="1"/>
  <c r="LN26" i="1"/>
  <c r="LQ26" i="1"/>
  <c r="LP55" i="1"/>
  <c r="LR55" i="1"/>
  <c r="LN55" i="1"/>
  <c r="LQ55" i="1"/>
  <c r="MR82" i="1"/>
  <c r="MP82" i="1"/>
  <c r="MN82" i="1"/>
  <c r="MQ82" i="1"/>
  <c r="LR67" i="1"/>
  <c r="LQ67" i="1"/>
  <c r="LN67" i="1"/>
  <c r="LP67" i="1"/>
  <c r="MN52" i="1"/>
  <c r="MP52" i="1"/>
  <c r="MR52" i="1"/>
  <c r="MQ52" i="1"/>
  <c r="MR88" i="1"/>
  <c r="MN88" i="1"/>
  <c r="MP88" i="1"/>
  <c r="MQ88" i="1"/>
  <c r="LP32" i="1"/>
  <c r="LN32" i="1"/>
  <c r="LR32" i="1"/>
  <c r="LQ32" i="1"/>
  <c r="LP43" i="1"/>
  <c r="LN43" i="1"/>
  <c r="LR43" i="1"/>
  <c r="LQ43" i="1"/>
  <c r="LN52" i="1"/>
  <c r="LQ52" i="1"/>
  <c r="LP52" i="1"/>
  <c r="LR52" i="1"/>
  <c r="LP65" i="1"/>
  <c r="LR65" i="1"/>
  <c r="LN65" i="1"/>
  <c r="LQ65" i="1"/>
  <c r="MN24" i="1"/>
  <c r="MP24" i="1"/>
  <c r="MR24" i="1"/>
  <c r="MQ24" i="1"/>
  <c r="LR28" i="1"/>
  <c r="LN28" i="1"/>
  <c r="LP28" i="1"/>
  <c r="LQ28" i="1"/>
  <c r="MN86" i="1"/>
  <c r="MP86" i="1"/>
  <c r="MR86" i="1"/>
  <c r="MQ86" i="1"/>
  <c r="LN51" i="1"/>
  <c r="LR51" i="1"/>
  <c r="LP51" i="1"/>
  <c r="LQ51" i="1"/>
  <c r="MN27" i="1"/>
  <c r="MR27" i="1"/>
  <c r="MP27" i="1"/>
  <c r="MQ27" i="1"/>
  <c r="LR17" i="1"/>
  <c r="LP17" i="1"/>
  <c r="LN17" i="1"/>
  <c r="LQ17" i="1"/>
  <c r="LP60" i="1"/>
  <c r="LN60" i="1"/>
  <c r="LQ60" i="1"/>
  <c r="LR60" i="1"/>
  <c r="LR77" i="1"/>
  <c r="LP77" i="1"/>
  <c r="LN77" i="1"/>
  <c r="LQ77" i="1"/>
  <c r="LR20" i="1"/>
  <c r="LQ20" i="1"/>
  <c r="LP20" i="1"/>
  <c r="LN20" i="1"/>
  <c r="MO14" i="1"/>
  <c r="MO13" i="1" s="1"/>
  <c r="MM13" i="1"/>
  <c r="LP35" i="1"/>
  <c r="LN35" i="1"/>
  <c r="LR35" i="1"/>
  <c r="LQ35" i="1"/>
  <c r="LR76" i="1"/>
  <c r="LP76" i="1"/>
  <c r="LQ76" i="1"/>
  <c r="LN76" i="1"/>
  <c r="LN42" i="1"/>
  <c r="LR42" i="1"/>
  <c r="LQ42" i="1"/>
  <c r="LP42" i="1"/>
  <c r="LR91" i="1"/>
  <c r="LQ91" i="1"/>
  <c r="LP91" i="1"/>
  <c r="LN91" i="1"/>
  <c r="MR72" i="1"/>
  <c r="MP72" i="1"/>
  <c r="MN72" i="1"/>
  <c r="MQ72" i="1"/>
  <c r="LN49" i="1"/>
  <c r="LR49" i="1"/>
  <c r="LQ49" i="1"/>
  <c r="LP49" i="1"/>
  <c r="MN32" i="1"/>
  <c r="MR32" i="1"/>
  <c r="MP32" i="1"/>
  <c r="MQ32" i="1"/>
  <c r="MP31" i="1"/>
  <c r="MN31" i="1"/>
  <c r="MR31" i="1"/>
  <c r="MQ31" i="1"/>
  <c r="MR68" i="1"/>
  <c r="MN68" i="1"/>
  <c r="MP68" i="1"/>
  <c r="MQ68" i="1"/>
  <c r="LP53" i="1"/>
  <c r="LR53" i="1"/>
  <c r="LN53" i="1"/>
  <c r="LQ53" i="1"/>
  <c r="LP68" i="1"/>
  <c r="LQ68" i="1"/>
  <c r="LN68" i="1"/>
  <c r="LR68" i="1"/>
  <c r="LN27" i="1"/>
  <c r="LR27" i="1"/>
  <c r="LP27" i="1"/>
  <c r="LQ27" i="1"/>
  <c r="LR31" i="1"/>
  <c r="LP31" i="1"/>
  <c r="LN31" i="1"/>
  <c r="LQ31" i="1"/>
  <c r="MP41" i="1"/>
  <c r="MN41" i="1"/>
  <c r="MR41" i="1"/>
  <c r="MQ41" i="1"/>
  <c r="MP77" i="1"/>
  <c r="MR77" i="1"/>
  <c r="MN77" i="1"/>
  <c r="MQ77" i="1"/>
  <c r="LN87" i="1"/>
  <c r="LR87" i="1"/>
  <c r="LP87" i="1"/>
  <c r="LQ87" i="1"/>
  <c r="MN85" i="1"/>
  <c r="MP85" i="1"/>
  <c r="MR85" i="1"/>
  <c r="MQ85" i="1"/>
  <c r="MN61" i="1"/>
  <c r="MR61" i="1"/>
  <c r="MP61" i="1"/>
  <c r="MQ61" i="1"/>
  <c r="MP42" i="1"/>
  <c r="MN42" i="1"/>
  <c r="MR42" i="1"/>
  <c r="MQ42" i="1"/>
  <c r="MR48" i="1"/>
  <c r="MN48" i="1"/>
  <c r="MP48" i="1"/>
  <c r="MQ48" i="1"/>
  <c r="MR91" i="1"/>
  <c r="MQ91" i="1"/>
  <c r="MN91" i="1"/>
  <c r="MP91" i="1"/>
  <c r="LN23" i="1"/>
  <c r="LR23" i="1"/>
  <c r="LP23" i="1"/>
  <c r="LQ23" i="1"/>
  <c r="LQ33" i="1"/>
  <c r="LR33" i="1"/>
  <c r="LN33" i="1"/>
  <c r="LP33" i="1"/>
  <c r="MR56" i="1"/>
  <c r="MN56" i="1"/>
  <c r="MP56" i="1"/>
  <c r="MQ56" i="1"/>
  <c r="MN43" i="1"/>
  <c r="MP43" i="1"/>
  <c r="MR43" i="1"/>
  <c r="MQ43" i="1"/>
  <c r="MN47" i="1"/>
  <c r="MQ47" i="1"/>
  <c r="MP47" i="1"/>
  <c r="MR47" i="1"/>
  <c r="MN62" i="1"/>
  <c r="MR62" i="1"/>
  <c r="MP62" i="1"/>
  <c r="MQ62" i="1"/>
  <c r="LP56" i="1"/>
  <c r="LR56" i="1"/>
  <c r="LN56" i="1"/>
  <c r="LQ56" i="1"/>
  <c r="MP54" i="1"/>
  <c r="MN54" i="1"/>
  <c r="MR54" i="1"/>
  <c r="MQ54" i="1"/>
  <c r="MP78" i="1"/>
  <c r="MR78" i="1"/>
  <c r="MN78" i="1"/>
  <c r="MQ78" i="1"/>
  <c r="MP15" i="1"/>
  <c r="MN15" i="1"/>
  <c r="MR15" i="1"/>
  <c r="MQ15" i="1"/>
  <c r="LN54" i="1"/>
  <c r="LP54" i="1"/>
  <c r="LR54" i="1"/>
  <c r="LQ54" i="1"/>
  <c r="LN15" i="1"/>
  <c r="LP15" i="1"/>
  <c r="LR15" i="1"/>
  <c r="LQ15" i="1"/>
  <c r="LP58" i="1"/>
  <c r="LN58" i="1"/>
  <c r="LR58" i="1"/>
  <c r="LQ58" i="1"/>
  <c r="MN87" i="1"/>
  <c r="MR87" i="1"/>
  <c r="MP87" i="1"/>
  <c r="MQ87" i="1"/>
  <c r="LN70" i="1"/>
  <c r="LR70" i="1"/>
  <c r="LP70" i="1"/>
  <c r="LQ70"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LN62" i="1"/>
  <c r="LP62" i="1"/>
  <c r="LR62" i="1"/>
  <c r="LQ62" i="1"/>
  <c r="MP60" i="1"/>
  <c r="MR60" i="1"/>
  <c r="MN60" i="1"/>
  <c r="MQ60" i="1"/>
  <c r="MQ20" i="1"/>
  <c r="MR20" i="1"/>
  <c r="MP20" i="1"/>
  <c r="MN20" i="1"/>
  <c r="LP16" i="1"/>
  <c r="LN16" i="1"/>
  <c r="LR16" i="1"/>
  <c r="LQ16" i="1"/>
  <c r="LR44" i="1"/>
  <c r="LP44" i="1"/>
  <c r="LN44" i="1"/>
  <c r="LQ44" i="1"/>
  <c r="LN59" i="1"/>
  <c r="LR59" i="1"/>
  <c r="LP59" i="1"/>
  <c r="LQ59" i="1"/>
  <c r="MP74" i="1"/>
  <c r="MN74" i="1"/>
  <c r="MR74" i="1"/>
  <c r="MQ74" i="1"/>
  <c r="LR83" i="1"/>
  <c r="LP83" i="1"/>
  <c r="LN83" i="1"/>
  <c r="LQ83" i="1"/>
  <c r="LP69" i="1"/>
  <c r="LN69" i="1"/>
  <c r="LR69" i="1"/>
  <c r="LQ69" i="1"/>
  <c r="LR71" i="1"/>
  <c r="LP71" i="1"/>
  <c r="LN71" i="1"/>
  <c r="LQ71" i="1"/>
  <c r="LN40" i="1"/>
  <c r="LR40" i="1"/>
  <c r="LP40" i="1"/>
  <c r="LQ40" i="1"/>
  <c r="MR28" i="1"/>
  <c r="MQ28" i="1"/>
  <c r="MP28" i="1"/>
  <c r="MN28" i="1"/>
  <c r="MN58" i="1"/>
  <c r="MR58" i="1"/>
  <c r="MP58" i="1"/>
  <c r="MQ58" i="1"/>
  <c r="LP73" i="1"/>
  <c r="LN73" i="1"/>
  <c r="LR73" i="1"/>
  <c r="LQ73" i="1"/>
  <c r="LR78" i="1"/>
  <c r="LP78" i="1"/>
  <c r="LN78" i="1"/>
  <c r="LQ78" i="1"/>
  <c r="MP69" i="1"/>
  <c r="MR69" i="1"/>
  <c r="MN69" i="1"/>
  <c r="MQ69" i="1"/>
  <c r="MP21" i="1"/>
  <c r="MN21" i="1"/>
  <c r="MQ21" i="1"/>
  <c r="MR21" i="1"/>
  <c r="MP16" i="1"/>
  <c r="MR16" i="1"/>
  <c r="MN16" i="1"/>
  <c r="MQ16" i="1"/>
  <c r="MR44" i="1"/>
  <c r="MN44" i="1"/>
  <c r="MP44" i="1"/>
  <c r="MQ44" i="1"/>
  <c r="MR59" i="1"/>
  <c r="MP59" i="1"/>
  <c r="MN59" i="1"/>
  <c r="MQ59" i="1"/>
  <c r="LN80" i="1"/>
  <c r="LR80" i="1"/>
  <c r="LP80" i="1"/>
  <c r="LQ80" i="1"/>
  <c r="LP50" i="1"/>
  <c r="LN50" i="1"/>
  <c r="LR50" i="1"/>
  <c r="LQ50" i="1"/>
  <c r="LN66" i="1"/>
  <c r="LP66" i="1"/>
  <c r="LR66" i="1"/>
  <c r="LQ66" i="1"/>
  <c r="MN23" i="1"/>
  <c r="MR23" i="1"/>
  <c r="MQ23" i="1"/>
  <c r="MP23" i="1"/>
  <c r="MN33" i="1"/>
  <c r="MR33" i="1"/>
  <c r="MP33" i="1"/>
  <c r="MQ33" i="1"/>
  <c r="LR79" i="1"/>
  <c r="LP79" i="1"/>
  <c r="LN79" i="1"/>
  <c r="LQ79" i="1"/>
  <c r="MR67" i="1"/>
  <c r="MQ67" i="1"/>
  <c r="MP67" i="1"/>
  <c r="MN67" i="1"/>
  <c r="MN70" i="1"/>
  <c r="MP70" i="1"/>
  <c r="MR70" i="1"/>
  <c r="MQ70" i="1"/>
  <c r="LP90" i="1"/>
  <c r="LR90" i="1"/>
  <c r="LN90" i="1"/>
  <c r="LQ90" i="1"/>
  <c r="MP34" i="1"/>
  <c r="MR34" i="1"/>
  <c r="MN34" i="1"/>
  <c r="MQ34" i="1"/>
  <c r="MN37" i="1"/>
  <c r="MP37" i="1"/>
  <c r="MR37" i="1"/>
  <c r="MQ37" i="1"/>
  <c r="LN72" i="1"/>
  <c r="LP72" i="1"/>
  <c r="LR72" i="1"/>
  <c r="LQ72" i="1"/>
  <c r="MP18" i="1"/>
  <c r="MR18" i="1"/>
  <c r="MN18" i="1"/>
  <c r="MQ18" i="1"/>
  <c r="MN53" i="1"/>
  <c r="MP53" i="1"/>
  <c r="MR53" i="1"/>
  <c r="MQ53" i="1"/>
  <c r="MN14" i="1"/>
  <c r="MR14" i="1"/>
  <c r="MP14" i="1"/>
  <c r="ML13" i="1"/>
  <c r="MQ14" i="1"/>
  <c r="LN48" i="1"/>
  <c r="LR48" i="1"/>
  <c r="LP48" i="1"/>
  <c r="LQ48" i="1"/>
  <c r="MN17" i="1"/>
  <c r="MP17" i="1"/>
  <c r="MR17" i="1"/>
  <c r="MQ17" i="1"/>
  <c r="LP18" i="1"/>
  <c r="LN18" i="1"/>
  <c r="LQ18" i="1"/>
  <c r="LR18" i="1"/>
  <c r="LP46" i="1"/>
  <c r="LN46" i="1"/>
  <c r="LR46" i="1"/>
  <c r="LQ46" i="1"/>
  <c r="MP35" i="1"/>
  <c r="MR35" i="1"/>
  <c r="MN35" i="1"/>
  <c r="MQ35" i="1"/>
  <c r="MP76" i="1"/>
  <c r="MR76" i="1"/>
  <c r="MN76" i="1"/>
  <c r="MQ76" i="1"/>
  <c r="MR71" i="1"/>
  <c r="MN71" i="1"/>
  <c r="MQ71" i="1"/>
  <c r="MP71" i="1"/>
  <c r="MN40" i="1"/>
  <c r="MR40" i="1"/>
  <c r="MP40" i="1"/>
  <c r="MQ40" i="1"/>
  <c r="LP25" i="1"/>
  <c r="LN25" i="1"/>
  <c r="LR25" i="1"/>
  <c r="LQ25" i="1"/>
  <c r="LN47" i="1"/>
  <c r="LR47" i="1"/>
  <c r="LP47" i="1"/>
  <c r="LQ47" i="1"/>
  <c r="LR57" i="1"/>
  <c r="LP57" i="1"/>
  <c r="LN57" i="1"/>
  <c r="LQ57" i="1"/>
  <c r="LN63" i="1"/>
  <c r="LP63" i="1"/>
  <c r="LR63" i="1"/>
  <c r="LQ63" i="1"/>
  <c r="MP92" i="1"/>
  <c r="MN92" i="1"/>
  <c r="MR92" i="1"/>
  <c r="MQ92" i="1"/>
  <c r="MP90" i="1"/>
  <c r="MR90" i="1"/>
  <c r="MN90" i="1"/>
  <c r="MQ90" i="1"/>
  <c r="MP84" i="1"/>
  <c r="MN84" i="1"/>
  <c r="MR84" i="1"/>
  <c r="MQ84" i="1"/>
  <c r="LP92" i="1"/>
  <c r="LQ92" i="1"/>
  <c r="LN92" i="1"/>
  <c r="LR92" i="1"/>
  <c r="MP81" i="1"/>
  <c r="MN81" i="1"/>
  <c r="MR81" i="1"/>
  <c r="MQ81" i="1"/>
  <c r="LR61" i="1"/>
  <c r="LN61" i="1"/>
  <c r="LP61" i="1"/>
  <c r="LQ61" i="1"/>
  <c r="LN81" i="1"/>
  <c r="LP81" i="1"/>
  <c r="LQ81" i="1"/>
  <c r="LR81" i="1"/>
  <c r="LR34" i="1"/>
  <c r="LN34" i="1"/>
  <c r="LP34" i="1"/>
  <c r="LQ34" i="1"/>
  <c r="LN37" i="1"/>
  <c r="LR37" i="1"/>
  <c r="LP37" i="1"/>
  <c r="LQ37" i="1"/>
  <c r="MN80" i="1"/>
  <c r="MR80" i="1"/>
  <c r="MP80" i="1"/>
  <c r="MQ80" i="1"/>
  <c r="KR33" i="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R15" i="1"/>
  <c r="KN15" i="1"/>
  <c r="KQ15" i="1"/>
  <c r="KR18" i="1"/>
  <c r="KN18" i="1"/>
  <c r="KP18" i="1"/>
  <c r="KQ18"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Q67" i="1"/>
  <c r="KR67" i="1"/>
  <c r="KP67" i="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R45" i="1"/>
  <c r="KP34" i="1"/>
  <c r="KN34" i="1"/>
  <c r="KR34" i="1"/>
  <c r="KQ34" i="1"/>
  <c r="KN55" i="1"/>
  <c r="KQ55" i="1"/>
  <c r="KP55" i="1"/>
  <c r="KR55" i="1"/>
  <c r="KN32" i="1"/>
  <c r="KP32" i="1"/>
  <c r="KR32" i="1"/>
  <c r="KQ32" i="1"/>
  <c r="KR47" i="1"/>
  <c r="KN47" i="1"/>
  <c r="KP47" i="1"/>
  <c r="KQ47"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LE3" i="1" l="1"/>
  <c r="LF3" i="1" s="1"/>
  <c r="ME5" i="1"/>
  <c r="MF5" i="1" s="1"/>
  <c r="LA4" i="1"/>
  <c r="LE7" i="1"/>
  <c r="LF7" i="1" s="1"/>
  <c r="ME3" i="1"/>
  <c r="MF3" i="1" s="1"/>
  <c r="LA6" i="1"/>
  <c r="MA4" i="1"/>
  <c r="ME2" i="1"/>
  <c r="MA8" i="1"/>
  <c r="LE2" i="1"/>
  <c r="ME6" i="1"/>
  <c r="MF6" i="1" s="1"/>
  <c r="MA2" i="1"/>
  <c r="LA5" i="1"/>
  <c r="LQ13" i="1"/>
  <c r="MA5" i="1"/>
  <c r="LE4" i="1"/>
  <c r="LF4" i="1" s="1"/>
  <c r="LR13" i="1"/>
  <c r="MA3" i="1"/>
  <c r="MA9" i="1"/>
  <c r="ME4" i="1"/>
  <c r="MF4" i="1" s="1"/>
  <c r="MP13" i="1"/>
  <c r="ME9" i="1"/>
  <c r="MF9" i="1" s="1"/>
  <c r="LE8" i="1"/>
  <c r="LF8" i="1" s="1"/>
  <c r="LA3" i="1"/>
  <c r="LN13" i="1"/>
  <c r="LE5" i="1"/>
  <c r="LF5" i="1" s="1"/>
  <c r="MA7" i="1"/>
  <c r="LA9" i="1"/>
  <c r="LP13" i="1"/>
  <c r="LA7" i="1"/>
  <c r="MQ13" i="1"/>
  <c r="MR13" i="1"/>
  <c r="MN13" i="1"/>
  <c r="MA6" i="1"/>
  <c r="ME7" i="1"/>
  <c r="MF7" i="1" s="1"/>
  <c r="LA8" i="1"/>
  <c r="LE9" i="1"/>
  <c r="LF9" i="1" s="1"/>
  <c r="ME8" i="1"/>
  <c r="MF8" i="1" s="1"/>
  <c r="LE6" i="1"/>
  <c r="LF6" i="1" s="1"/>
  <c r="LA2" i="1"/>
  <c r="KE7" i="1"/>
  <c r="KF7" i="1" s="1"/>
  <c r="KA7" i="1"/>
  <c r="KA6" i="1"/>
  <c r="KA3" i="1"/>
  <c r="KE2" i="1"/>
  <c r="KF2" i="1" s="1"/>
  <c r="KE4" i="1"/>
  <c r="KF4" i="1" s="1"/>
  <c r="KA5" i="1"/>
  <c r="KQ13" i="1"/>
  <c r="KE8" i="1"/>
  <c r="KF8" i="1" s="1"/>
  <c r="KE3" i="1"/>
  <c r="KF3" i="1" s="1"/>
  <c r="KR13" i="1"/>
  <c r="KA8" i="1"/>
  <c r="KA9" i="1"/>
  <c r="KA2" i="1"/>
  <c r="KE9" i="1"/>
  <c r="KF9" i="1" s="1"/>
  <c r="KE6" i="1"/>
  <c r="KF6" i="1" s="1"/>
  <c r="KP13" i="1"/>
  <c r="KA4" i="1"/>
  <c r="KN13" i="1"/>
  <c r="KE5" i="1"/>
  <c r="KF5" i="1" s="1"/>
  <c r="CH13" i="1"/>
  <c r="DQ13" i="1"/>
  <c r="CI13" i="1"/>
  <c r="DP13" i="1"/>
  <c r="CZ13" i="1"/>
  <c r="CY13" i="1"/>
  <c r="LA10" i="1" l="1"/>
  <c r="MA10" i="1"/>
  <c r="LF2" i="1"/>
  <c r="LE10" i="1"/>
  <c r="MF2" i="1"/>
  <c r="ME10" i="1"/>
  <c r="KA10" i="1"/>
  <c r="KE10"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<sst xmlns="http://schemas.openxmlformats.org/spreadsheetml/2006/main" count="6287" uniqueCount="1297">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</sst>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PC2016-06-17 00:00:00</v>
          </cell>
        </row>
        <row r="2">
          <cell r="A2" t="str">
            <v>AC</v>
          </cell>
          <cell r="B2">
            <v>1.6759999999999999</v>
          </cell>
          <cell r="C2">
            <v>3.0300000000000001E-2</v>
          </cell>
          <cell r="D2">
            <v>9.63855421687E-3</v>
          </cell>
          <cell r="E2">
            <v>1</v>
          </cell>
          <cell r="F2">
            <v>1.6759999999999999</v>
          </cell>
        </row>
        <row r="3">
          <cell r="A3" t="str">
            <v>AD</v>
          </cell>
          <cell r="B3">
            <v>0.7369</v>
          </cell>
          <cell r="C3">
            <v>7.9105744999999998E-3</v>
          </cell>
          <cell r="D3">
            <v>2.9944194909500002E-3</v>
          </cell>
          <cell r="E3">
            <v>1</v>
          </cell>
          <cell r="F3">
            <v>0.7369</v>
          </cell>
        </row>
        <row r="4">
          <cell r="A4" t="str">
            <v>AEX</v>
          </cell>
          <cell r="B4">
            <v>420.9</v>
          </cell>
          <cell r="C4">
            <v>6.2762920290000004</v>
          </cell>
          <cell r="D4">
            <v>7.0011947551000004E-3</v>
          </cell>
          <cell r="E4">
            <v>1</v>
          </cell>
          <cell r="F4">
            <v>420.9</v>
          </cell>
        </row>
        <row r="5">
          <cell r="A5" t="str">
            <v>BO</v>
          </cell>
          <cell r="B5">
            <v>32.6</v>
          </cell>
          <cell r="C5">
            <v>0.67755965600000001</v>
          </cell>
          <cell r="D5">
            <v>2.3547880690700001E-2</v>
          </cell>
          <cell r="E5">
            <v>1</v>
          </cell>
          <cell r="F5">
            <v>32.6</v>
          </cell>
        </row>
        <row r="6">
          <cell r="A6" t="str">
            <v>BP</v>
          </cell>
          <cell r="B6">
            <v>1.4359999999999999</v>
          </cell>
          <cell r="C6">
            <v>1.4981361E-2</v>
          </cell>
          <cell r="D6">
            <v>1.0129431626299999E-2</v>
          </cell>
          <cell r="E6">
            <v>1</v>
          </cell>
          <cell r="F6">
            <v>1.4359999999999999</v>
          </cell>
        </row>
        <row r="7">
          <cell r="A7" t="str">
            <v>C</v>
          </cell>
          <cell r="B7">
            <v>442.75</v>
          </cell>
          <cell r="C7">
            <v>9.9263530929999995</v>
          </cell>
          <cell r="D7">
            <v>2.8455284552800001E-2</v>
          </cell>
          <cell r="E7">
            <v>1</v>
          </cell>
          <cell r="F7">
            <v>442.75</v>
          </cell>
        </row>
        <row r="8">
          <cell r="A8" t="str">
            <v>CC</v>
          </cell>
          <cell r="B8">
            <v>3066</v>
          </cell>
          <cell r="C8">
            <v>60.012458962499998</v>
          </cell>
          <cell r="D8">
            <v>1.3218770654300001E-2</v>
          </cell>
          <cell r="E8">
            <v>1</v>
          </cell>
          <cell r="F8">
            <v>3066</v>
          </cell>
        </row>
        <row r="9">
          <cell r="A9" t="str">
            <v>CD</v>
          </cell>
          <cell r="B9">
            <v>0.77690000000000003</v>
          </cell>
          <cell r="C9">
            <v>6.7206245000000003E-3</v>
          </cell>
          <cell r="D9">
            <v>6.34715025907E-3</v>
          </cell>
          <cell r="E9">
            <v>1</v>
          </cell>
          <cell r="F9">
            <v>0.77690000000000003</v>
          </cell>
        </row>
        <row r="10">
          <cell r="A10" t="str">
            <v>CGB</v>
          </cell>
          <cell r="B10">
            <v>147.16999999999999</v>
          </cell>
          <cell r="C10">
            <v>0.641797328</v>
          </cell>
          <cell r="D10">
            <v>-1.4248880445100001E-3</v>
          </cell>
          <cell r="E10">
            <v>-1</v>
          </cell>
          <cell r="F10">
            <v>147.16999999999999</v>
          </cell>
        </row>
        <row r="11">
          <cell r="A11" t="str">
            <v>CL</v>
          </cell>
          <cell r="B11">
            <v>48.56</v>
          </cell>
          <cell r="C11">
            <v>1.3280669199999999</v>
          </cell>
          <cell r="D11">
            <v>3.8938810440700002E-2</v>
          </cell>
          <cell r="E11">
            <v>1</v>
          </cell>
          <cell r="F11">
            <v>48.56</v>
          </cell>
        </row>
        <row r="12">
          <cell r="A12" t="str">
            <v>CT</v>
          </cell>
          <cell r="B12">
            <v>65.92</v>
          </cell>
          <cell r="C12">
            <v>1.246420995</v>
          </cell>
          <cell r="D12">
            <v>1.5247189280800001E-2</v>
          </cell>
          <cell r="E12">
            <v>1</v>
          </cell>
          <cell r="F12">
            <v>65.92</v>
          </cell>
        </row>
        <row r="13">
          <cell r="A13" t="str">
            <v>CU</v>
          </cell>
          <cell r="B13">
            <v>1.1307</v>
          </cell>
          <cell r="C13">
            <v>8.5525124999999997E-3</v>
          </cell>
          <cell r="D13">
            <v>2.79366768658E-3</v>
          </cell>
          <cell r="E13">
            <v>1</v>
          </cell>
          <cell r="F13">
            <v>1.1307</v>
          </cell>
        </row>
        <row r="14">
          <cell r="A14" t="str">
            <v>DX</v>
          </cell>
          <cell r="B14">
            <v>94.34</v>
          </cell>
          <cell r="C14">
            <v>0.61474809350000004</v>
          </cell>
          <cell r="D14">
            <v>-3.8645914725599999E-3</v>
          </cell>
          <cell r="E14">
            <v>-1</v>
          </cell>
          <cell r="F14">
            <v>94.34</v>
          </cell>
        </row>
        <row r="15">
          <cell r="A15" t="str">
            <v>EBL</v>
          </cell>
          <cell r="B15">
            <v>164.87</v>
          </cell>
          <cell r="C15">
            <v>0.55583462299999997</v>
          </cell>
          <cell r="D15">
            <v>-3.5055908129300001E-3</v>
          </cell>
          <cell r="E15">
            <v>-1</v>
          </cell>
          <cell r="F15">
            <v>164.87</v>
          </cell>
        </row>
        <row r="16">
          <cell r="A16" t="str">
            <v>EBM</v>
          </cell>
          <cell r="B16">
            <v>133.16</v>
          </cell>
          <cell r="C16">
            <v>0.145487702</v>
          </cell>
          <cell r="D16">
            <v>0</v>
          </cell>
          <cell r="E16">
            <v>1</v>
          </cell>
          <cell r="F16">
            <v>133.16</v>
          </cell>
        </row>
        <row r="17">
          <cell r="A17" t="str">
            <v>EBS</v>
          </cell>
          <cell r="B17">
            <v>111.97499999999999</v>
          </cell>
          <cell r="C17">
            <v>3.3240282500000003E-2</v>
          </cell>
          <cell r="D17">
            <v>4.4654818254899997E-5</v>
          </cell>
          <cell r="E17">
            <v>1</v>
          </cell>
          <cell r="F17">
            <v>111.97499999999999</v>
          </cell>
        </row>
        <row r="18">
          <cell r="A18" t="str">
            <v>ED</v>
          </cell>
          <cell r="B18">
            <v>99.22</v>
          </cell>
          <cell r="C18">
            <v>4.0750000000000001E-2</v>
          </cell>
          <cell r="D18">
            <v>-1.51156346047E-4</v>
          </cell>
          <cell r="E18">
            <v>-1</v>
          </cell>
          <cell r="F18">
            <v>99.22</v>
          </cell>
        </row>
        <row r="19">
          <cell r="A19" t="str">
            <v>EMD</v>
          </cell>
          <cell r="B19">
            <v>1473.7</v>
          </cell>
          <cell r="C19">
            <v>15.155801568499999</v>
          </cell>
          <cell r="D19">
            <v>-7.4586384594499996E-4</v>
          </cell>
          <cell r="E19">
            <v>-1</v>
          </cell>
          <cell r="F19">
            <v>1473.7</v>
          </cell>
        </row>
        <row r="20">
          <cell r="A20" t="str">
            <v>ES</v>
          </cell>
          <cell r="B20">
            <v>2059</v>
          </cell>
          <cell r="C20">
            <v>17.768354049500001</v>
          </cell>
          <cell r="D20">
            <v>-5.5542139579799997E-3</v>
          </cell>
          <cell r="E20">
            <v>-1</v>
          </cell>
          <cell r="F20">
            <v>2059</v>
          </cell>
        </row>
        <row r="21">
          <cell r="A21" t="str">
            <v>FC</v>
          </cell>
          <cell r="B21">
            <v>137.42500000000001</v>
          </cell>
          <cell r="C21">
            <v>2.9387500000000002</v>
          </cell>
          <cell r="D21">
            <v>-1.5756490599799999E-2</v>
          </cell>
          <cell r="E21">
            <v>-1</v>
          </cell>
          <cell r="F21">
            <v>137.42500000000001</v>
          </cell>
        </row>
        <row r="22">
          <cell r="A22" t="str">
            <v>FCH</v>
          </cell>
          <cell r="B22">
            <v>4185</v>
          </cell>
          <cell r="C22">
            <v>64.370604447999995</v>
          </cell>
          <cell r="D22">
            <v>1.0391802290800001E-2</v>
          </cell>
          <cell r="E22">
            <v>1</v>
          </cell>
          <cell r="F22">
            <v>4185</v>
          </cell>
        </row>
        <row r="23">
          <cell r="A23" t="str">
            <v>FDX</v>
          </cell>
          <cell r="B23">
            <v>9601</v>
          </cell>
          <cell r="C23">
            <v>161.044634237</v>
          </cell>
          <cell r="D23">
            <v>6.57330964546E-3</v>
          </cell>
          <cell r="E23">
            <v>1</v>
          </cell>
          <cell r="F23">
            <v>9601</v>
          </cell>
        </row>
        <row r="24">
          <cell r="A24" t="str">
            <v>FEI</v>
          </cell>
          <cell r="B24">
            <v>100.3</v>
          </cell>
          <cell r="C24">
            <v>1.0500000000000001E-2</v>
          </cell>
          <cell r="D24">
            <v>9.9710838568100002E-5</v>
          </cell>
          <cell r="E24">
            <v>1</v>
          </cell>
          <cell r="F24">
            <v>100.3</v>
          </cell>
        </row>
        <row r="25">
          <cell r="A25" t="str">
            <v>FFI</v>
          </cell>
          <cell r="B25">
            <v>5952</v>
          </cell>
          <cell r="C25">
            <v>80.872109499499999</v>
          </cell>
          <cell r="D25">
            <v>7.8740157480300006E-3</v>
          </cell>
          <cell r="E25">
            <v>1</v>
          </cell>
          <cell r="F25">
            <v>5952</v>
          </cell>
        </row>
        <row r="26">
          <cell r="A26" t="str">
            <v>FLG</v>
          </cell>
          <cell r="B26">
            <v>126.04</v>
          </cell>
          <cell r="C26">
            <v>0.59691689299999995</v>
          </cell>
          <cell r="D26">
            <v>-3.0847109072200001E-3</v>
          </cell>
          <cell r="E26">
            <v>-1</v>
          </cell>
          <cell r="F26">
            <v>126.04</v>
          </cell>
        </row>
        <row r="27">
          <cell r="A27" t="str">
            <v>FSS</v>
          </cell>
          <cell r="B27">
            <v>99.46</v>
          </cell>
          <cell r="C27">
            <v>2.8000000000000001E-2</v>
          </cell>
          <cell r="D27">
            <v>-4.0201005025099998E-4</v>
          </cell>
          <cell r="E27">
            <v>-1</v>
          </cell>
          <cell r="F27">
            <v>99.46</v>
          </cell>
        </row>
        <row r="28">
          <cell r="A28" t="str">
            <v>FV</v>
          </cell>
          <cell r="B28">
            <v>121.5</v>
          </cell>
          <cell r="C28">
            <v>0.29944609550000001</v>
          </cell>
          <cell r="D28">
            <v>-1.73310225303E-3</v>
          </cell>
          <cell r="E28">
            <v>-1</v>
          </cell>
          <cell r="F28">
            <v>121.5</v>
          </cell>
        </row>
        <row r="29">
          <cell r="A29" t="str">
            <v>GC</v>
          </cell>
          <cell r="B29">
            <v>1294.8</v>
          </cell>
          <cell r="C29">
            <v>17.429564471500001</v>
          </cell>
          <cell r="D29">
            <v>-2.7726432532299999E-3</v>
          </cell>
          <cell r="E29">
            <v>-1</v>
          </cell>
          <cell r="F29">
            <v>1294.8</v>
          </cell>
        </row>
        <row r="30">
          <cell r="A30" t="str">
            <v>HCM</v>
          </cell>
          <cell r="B30">
            <v>8290</v>
          </cell>
          <cell r="C30">
            <v>168.94685039300001</v>
          </cell>
          <cell r="D30">
            <v>6.9233572209399996E-3</v>
          </cell>
          <cell r="E30">
            <v>1</v>
          </cell>
          <cell r="F30">
            <v>8290</v>
          </cell>
        </row>
        <row r="31">
          <cell r="A31" t="str">
            <v>HG</v>
          </cell>
          <cell r="B31">
            <v>205.1</v>
          </cell>
          <cell r="C31">
            <v>4.1500000000000004</v>
          </cell>
          <cell r="D31">
            <v>1.46484375E-3</v>
          </cell>
          <cell r="E31">
            <v>1</v>
          </cell>
          <cell r="F31">
            <v>205.1</v>
          </cell>
        </row>
        <row r="32">
          <cell r="A32" t="str">
            <v>HIC</v>
          </cell>
          <cell r="B32">
            <v>19977</v>
          </cell>
          <cell r="C32">
            <v>327.18463418200002</v>
          </cell>
          <cell r="D32">
            <v>5.3344069246600003E-3</v>
          </cell>
          <cell r="E32">
            <v>1</v>
          </cell>
          <cell r="F32">
            <v>19977</v>
          </cell>
        </row>
        <row r="33">
          <cell r="A33" t="str">
            <v>HO</v>
          </cell>
          <cell r="B33">
            <v>1.4817</v>
          </cell>
          <cell r="C33">
            <v>3.7844999999999997E-2</v>
          </cell>
          <cell r="D33">
            <v>4.1324056504300002E-2</v>
          </cell>
          <cell r="E33">
            <v>1</v>
          </cell>
          <cell r="F33">
            <v>1.4817</v>
          </cell>
        </row>
        <row r="34">
          <cell r="A34" t="str">
            <v>JY</v>
          </cell>
          <cell r="B34">
            <v>0.96250000000000002</v>
          </cell>
          <cell r="C34">
            <v>9.5347699999999997E-3</v>
          </cell>
          <cell r="D34">
            <v>5.7175528873699998E-4</v>
          </cell>
          <cell r="E34">
            <v>1</v>
          </cell>
          <cell r="F34">
            <v>0.96250000000000002</v>
          </cell>
        </row>
        <row r="35">
          <cell r="A35" t="str">
            <v>KC</v>
          </cell>
          <cell r="B35">
            <v>142.85</v>
          </cell>
          <cell r="C35">
            <v>4.1251004025000002</v>
          </cell>
          <cell r="D35">
            <v>9.89749027925E-3</v>
          </cell>
          <cell r="E35">
            <v>1</v>
          </cell>
          <cell r="F35">
            <v>142.85</v>
          </cell>
        </row>
        <row r="36">
          <cell r="A36" t="str">
            <v>KW</v>
          </cell>
          <cell r="B36">
            <v>478.5</v>
          </cell>
          <cell r="C36">
            <v>11.684729063500001</v>
          </cell>
          <cell r="D36">
            <v>2.13447171825E-2</v>
          </cell>
          <cell r="E36">
            <v>1</v>
          </cell>
          <cell r="F36">
            <v>478.5</v>
          </cell>
        </row>
        <row r="37">
          <cell r="A37" t="str">
            <v>LB</v>
          </cell>
          <cell r="B37">
            <v>298</v>
          </cell>
          <cell r="C37">
            <v>7.2850000000000001</v>
          </cell>
          <cell r="D37">
            <v>-1.2591119947000001E-2</v>
          </cell>
          <cell r="E37">
            <v>-1</v>
          </cell>
          <cell r="F37">
            <v>298</v>
          </cell>
        </row>
        <row r="38">
          <cell r="A38" t="str">
            <v>LC</v>
          </cell>
          <cell r="B38">
            <v>112.55</v>
          </cell>
          <cell r="C38">
            <v>2.1349999999999998</v>
          </cell>
          <cell r="D38">
            <v>-7.0577856197599998E-3</v>
          </cell>
          <cell r="E38">
            <v>-1</v>
          </cell>
          <cell r="F38">
            <v>112.55</v>
          </cell>
        </row>
        <row r="39">
          <cell r="A39" t="str">
            <v>LCO</v>
          </cell>
          <cell r="B39">
            <v>50.83</v>
          </cell>
          <cell r="C39">
            <v>1.2250000000000001</v>
          </cell>
          <cell r="D39">
            <v>3.9468302658500001E-2</v>
          </cell>
          <cell r="E39">
            <v>1</v>
          </cell>
          <cell r="F39">
            <v>50.83</v>
          </cell>
        </row>
        <row r="40">
          <cell r="A40" t="str">
            <v>LGO</v>
          </cell>
          <cell r="B40">
            <v>435.5</v>
          </cell>
          <cell r="C40">
            <v>12.1952437995</v>
          </cell>
          <cell r="D40">
            <v>2.1101992965999999E-2</v>
          </cell>
          <cell r="E40">
            <v>1</v>
          </cell>
          <cell r="F40">
            <v>435.5</v>
          </cell>
        </row>
        <row r="41">
          <cell r="A41" t="str">
            <v>LH</v>
          </cell>
          <cell r="B41">
            <v>89.174999999999997</v>
          </cell>
          <cell r="C41">
            <v>1.3952147370000001</v>
          </cell>
          <cell r="D41">
            <v>-3.6312849161999998E-3</v>
          </cell>
          <cell r="E41">
            <v>-1</v>
          </cell>
          <cell r="F41">
            <v>89.174999999999997</v>
          </cell>
        </row>
        <row r="42">
          <cell r="A42" t="str">
            <v>LRC</v>
          </cell>
          <cell r="B42">
            <v>1674</v>
          </cell>
          <cell r="C42">
            <v>30.633364369500001</v>
          </cell>
          <cell r="D42">
            <v>1.5776699029099998E-2</v>
          </cell>
          <cell r="E42">
            <v>1</v>
          </cell>
          <cell r="F42">
            <v>1674</v>
          </cell>
        </row>
        <row r="43">
          <cell r="A43" t="str">
            <v>LSU</v>
          </cell>
          <cell r="B43">
            <v>536</v>
          </cell>
          <cell r="C43">
            <v>11.29</v>
          </cell>
          <cell r="D43">
            <v>7.1401728673400004E-3</v>
          </cell>
          <cell r="E43">
            <v>1</v>
          </cell>
          <cell r="F43">
            <v>536</v>
          </cell>
        </row>
        <row r="44">
          <cell r="A44" t="str">
            <v>MEM</v>
          </cell>
          <cell r="B44">
            <v>801.6</v>
          </cell>
          <cell r="C44">
            <v>11.6990952385</v>
          </cell>
          <cell r="D44">
            <v>2.37589095911E-3</v>
          </cell>
          <cell r="E44">
            <v>1</v>
          </cell>
          <cell r="F44">
            <v>801.6</v>
          </cell>
        </row>
        <row r="45">
          <cell r="A45" t="str">
            <v>MFX</v>
          </cell>
          <cell r="B45">
            <v>8274.4</v>
          </cell>
          <cell r="C45">
            <v>162.978295256</v>
          </cell>
          <cell r="D45">
            <v>1.6141794587600001E-2</v>
          </cell>
          <cell r="E45">
            <v>1</v>
          </cell>
          <cell r="F45">
            <v>8274.4</v>
          </cell>
        </row>
        <row r="46">
          <cell r="A46" t="str">
            <v>MP</v>
          </cell>
          <cell r="B46">
            <v>5.2630000000000003E-2</v>
          </cell>
          <cell r="C46">
            <v>6.0735200000000002E-4</v>
          </cell>
          <cell r="D46">
            <v>5.7328492260700003E-3</v>
          </cell>
          <cell r="E46">
            <v>1</v>
          </cell>
          <cell r="F46">
            <v>5.2630000000000003E-2</v>
          </cell>
        </row>
        <row r="47">
          <cell r="A47" t="str">
            <v>MW</v>
          </cell>
          <cell r="B47">
            <v>548.75</v>
          </cell>
          <cell r="C47">
            <v>9.5505550305</v>
          </cell>
          <cell r="D47">
            <v>1.8561484918800001E-2</v>
          </cell>
          <cell r="E47">
            <v>1</v>
          </cell>
          <cell r="F47">
            <v>548.75</v>
          </cell>
        </row>
        <row r="48">
          <cell r="A48" t="str">
            <v>NE</v>
          </cell>
          <cell r="B48">
            <v>0.70340000000000003</v>
          </cell>
          <cell r="C48">
            <v>7.7172999999999999E-3</v>
          </cell>
          <cell r="D48">
            <v>3.42368045649E-3</v>
          </cell>
          <cell r="E48">
            <v>1</v>
          </cell>
          <cell r="F48">
            <v>0.70340000000000003</v>
          </cell>
        </row>
        <row r="49">
          <cell r="A49" t="str">
            <v>NG</v>
          </cell>
          <cell r="B49">
            <v>2.6859999999999999</v>
          </cell>
          <cell r="C49">
            <v>8.0477187000000006E-2</v>
          </cell>
          <cell r="D49">
            <v>1.28205128205E-2</v>
          </cell>
          <cell r="E49">
            <v>1</v>
          </cell>
          <cell r="F49">
            <v>2.6859999999999999</v>
          </cell>
        </row>
        <row r="50">
          <cell r="A50" t="str">
            <v>NIY</v>
          </cell>
          <cell r="B50">
            <v>15550</v>
          </cell>
          <cell r="C50">
            <v>334.298094838</v>
          </cell>
          <cell r="D50">
            <v>-9.6370061034400001E-4</v>
          </cell>
          <cell r="E50">
            <v>-1</v>
          </cell>
          <cell r="F50">
            <v>15550</v>
          </cell>
        </row>
        <row r="51">
          <cell r="A51" t="str">
            <v>NQ</v>
          </cell>
          <cell r="B51">
            <v>4359.5</v>
          </cell>
          <cell r="C51">
            <v>44.255037250000001</v>
          </cell>
          <cell r="D51">
            <v>-1.29620195845E-2</v>
          </cell>
          <cell r="E51">
            <v>-1</v>
          </cell>
          <cell r="F51">
            <v>4359.5</v>
          </cell>
        </row>
        <row r="52">
          <cell r="A52" t="str">
            <v>O</v>
          </cell>
          <cell r="B52">
            <v>208.25</v>
          </cell>
          <cell r="C52">
            <v>5.2374999999999998</v>
          </cell>
          <cell r="D52">
            <v>1.8337408313E-2</v>
          </cell>
          <cell r="E52">
            <v>1</v>
          </cell>
          <cell r="F52">
            <v>208.25</v>
          </cell>
        </row>
        <row r="53">
          <cell r="A53" t="str">
            <v>OJ</v>
          </cell>
          <cell r="B53">
            <v>167.05</v>
          </cell>
          <cell r="C53">
            <v>4.625</v>
          </cell>
          <cell r="D53">
            <v>6.0222824450499998E-3</v>
          </cell>
          <cell r="E53">
            <v>1</v>
          </cell>
          <cell r="F53">
            <v>167.05</v>
          </cell>
        </row>
        <row r="54">
          <cell r="A54" t="str">
            <v>PA</v>
          </cell>
          <cell r="B54">
            <v>529.65</v>
          </cell>
          <cell r="C54">
            <v>16.153787759</v>
          </cell>
          <cell r="D54">
            <v>-9.9074679876600003E-3</v>
          </cell>
          <cell r="E54">
            <v>-1</v>
          </cell>
          <cell r="F54">
            <v>529.65</v>
          </cell>
        </row>
        <row r="55">
          <cell r="A55" t="str">
            <v>PL</v>
          </cell>
          <cell r="B55">
            <v>966.1</v>
          </cell>
          <cell r="C55">
            <v>19.465</v>
          </cell>
          <cell r="D55">
            <v>-1.24706122866E-2</v>
          </cell>
          <cell r="E55">
            <v>-1</v>
          </cell>
          <cell r="F55">
            <v>966.1</v>
          </cell>
        </row>
        <row r="56">
          <cell r="A56" t="str">
            <v>RB</v>
          </cell>
          <cell r="B56">
            <v>1.5202</v>
          </cell>
          <cell r="C56">
            <v>4.3835201499999997E-2</v>
          </cell>
          <cell r="D56">
            <v>2.82042610754E-2</v>
          </cell>
          <cell r="E56">
            <v>1</v>
          </cell>
          <cell r="F56">
            <v>1.5202</v>
          </cell>
        </row>
        <row r="57">
          <cell r="A57" t="str">
            <v>RR</v>
          </cell>
          <cell r="B57">
            <v>11.56</v>
          </cell>
          <cell r="C57">
            <v>0.28363947900000003</v>
          </cell>
          <cell r="D57">
            <v>-2.1579628830399999E-3</v>
          </cell>
          <cell r="E57">
            <v>-1</v>
          </cell>
          <cell r="F57">
            <v>11.56</v>
          </cell>
        </row>
        <row r="58">
          <cell r="A58" t="str">
            <v>RS</v>
          </cell>
          <cell r="B58">
            <v>518.1</v>
          </cell>
          <cell r="C58">
            <v>8.6204167475000002</v>
          </cell>
          <cell r="D58">
            <v>6.0194174757299997E-3</v>
          </cell>
          <cell r="E58">
            <v>1</v>
          </cell>
          <cell r="F58">
            <v>518.1</v>
          </cell>
        </row>
        <row r="59">
          <cell r="A59" t="str">
            <v>S</v>
          </cell>
          <cell r="B59">
            <v>1148.25</v>
          </cell>
          <cell r="C59">
            <v>28.019029018000001</v>
          </cell>
          <cell r="D59">
            <v>2.5910207728400001E-2</v>
          </cell>
          <cell r="E59">
            <v>1</v>
          </cell>
          <cell r="F59">
            <v>1148.25</v>
          </cell>
        </row>
        <row r="60">
          <cell r="A60" t="str">
            <v>SB</v>
          </cell>
          <cell r="B60">
            <v>19.899999999999999</v>
          </cell>
          <cell r="C60">
            <v>0.54790005149999998</v>
          </cell>
          <cell r="D60">
            <v>7.0850202429100003E-3</v>
          </cell>
          <cell r="E60">
            <v>1</v>
          </cell>
          <cell r="F60">
            <v>19.899999999999999</v>
          </cell>
        </row>
        <row r="61">
          <cell r="A61" t="str">
            <v>SF</v>
          </cell>
          <cell r="B61">
            <v>1.046</v>
          </cell>
          <cell r="C61">
            <v>7.1139089999999999E-3</v>
          </cell>
          <cell r="D61">
            <v>3.5498416962500001E-3</v>
          </cell>
          <cell r="E61">
            <v>1</v>
          </cell>
          <cell r="F61">
            <v>1.046</v>
          </cell>
        </row>
        <row r="62">
          <cell r="A62" t="str">
            <v>SI</v>
          </cell>
          <cell r="B62">
            <v>1741.1</v>
          </cell>
          <cell r="C62">
            <v>31.73</v>
          </cell>
          <cell r="D62">
            <v>-1.1131936161800001E-2</v>
          </cell>
          <cell r="E62">
            <v>-1</v>
          </cell>
          <cell r="F62">
            <v>1741.1</v>
          </cell>
        </row>
        <row r="63">
          <cell r="A63" t="str">
            <v>SIN</v>
          </cell>
          <cell r="B63">
            <v>8156.5</v>
          </cell>
          <cell r="C63">
            <v>95.317101431500006</v>
          </cell>
          <cell r="D63">
            <v>3.0659798871700002E-4</v>
          </cell>
          <cell r="E63">
            <v>1</v>
          </cell>
          <cell r="F63">
            <v>8156.5</v>
          </cell>
        </row>
        <row r="64">
          <cell r="A64" t="str">
            <v>SJB</v>
          </cell>
          <cell r="B64">
            <v>152.27000000000001</v>
          </cell>
          <cell r="C64">
            <v>0.21443783750000001</v>
          </cell>
          <cell r="D64">
            <v>-2.5546967116500002E-3</v>
          </cell>
          <cell r="E64">
            <v>-1</v>
          </cell>
          <cell r="F64">
            <v>152.27000000000001</v>
          </cell>
        </row>
        <row r="65">
          <cell r="A65" t="str">
            <v>SM</v>
          </cell>
          <cell r="B65">
            <v>405.3</v>
          </cell>
          <cell r="C65">
            <v>13.1693388835</v>
          </cell>
          <cell r="D65">
            <v>2.7116066903199999E-2</v>
          </cell>
          <cell r="E65">
            <v>1</v>
          </cell>
          <cell r="F65">
            <v>405.3</v>
          </cell>
        </row>
        <row r="66">
          <cell r="A66" t="str">
            <v>SMI</v>
          </cell>
          <cell r="B66">
            <v>7700</v>
          </cell>
          <cell r="C66">
            <v>106.776810357</v>
          </cell>
          <cell r="D66">
            <v>1.6099234626600002E-2</v>
          </cell>
          <cell r="E66">
            <v>1</v>
          </cell>
          <cell r="F66">
            <v>7700</v>
          </cell>
        </row>
        <row r="67">
          <cell r="A67" t="str">
            <v>SSG</v>
          </cell>
          <cell r="B67">
            <v>306.60000000000002</v>
          </cell>
          <cell r="C67">
            <v>4.0451264245000003</v>
          </cell>
          <cell r="D67">
            <v>5.4107230693599996E-3</v>
          </cell>
          <cell r="E67">
            <v>1</v>
          </cell>
          <cell r="F67">
            <v>306.60000000000002</v>
          </cell>
        </row>
        <row r="68">
          <cell r="A68" t="str">
            <v>STW</v>
          </cell>
          <cell r="B68">
            <v>314.7</v>
          </cell>
          <cell r="C68">
            <v>4.8425658105</v>
          </cell>
          <cell r="D68">
            <v>1.1897106109300001E-2</v>
          </cell>
          <cell r="E68">
            <v>1</v>
          </cell>
          <cell r="F68">
            <v>314.7</v>
          </cell>
        </row>
        <row r="69">
          <cell r="A69" t="str">
            <v>SXE</v>
          </cell>
          <cell r="B69">
            <v>2832</v>
          </cell>
          <cell r="C69">
            <v>51.026736357499999</v>
          </cell>
          <cell r="D69">
            <v>7.4706510138699998E-3</v>
          </cell>
          <cell r="E69">
            <v>1</v>
          </cell>
          <cell r="F69">
            <v>2832</v>
          </cell>
        </row>
        <row r="70">
          <cell r="A70" t="str">
            <v>TF</v>
          </cell>
          <cell r="B70">
            <v>1137.8</v>
          </cell>
          <cell r="C70">
            <v>14.098547376499999</v>
          </cell>
          <cell r="D70">
            <v>-6.2882096069900003E-3</v>
          </cell>
          <cell r="E70">
            <v>-1</v>
          </cell>
          <cell r="F70">
            <v>1137.8</v>
          </cell>
        </row>
        <row r="71">
          <cell r="A71" t="str">
            <v>TU</v>
          </cell>
          <cell r="B71">
            <v>109.40625</v>
          </cell>
          <cell r="C71">
            <v>0.1148224915</v>
          </cell>
          <cell r="D71">
            <v>-2.8555111364899998E-4</v>
          </cell>
          <cell r="E71">
            <v>-1</v>
          </cell>
          <cell r="F71">
            <v>109.40625</v>
          </cell>
        </row>
        <row r="72">
          <cell r="A72" t="str">
            <v>TY</v>
          </cell>
          <cell r="B72">
            <v>131.859375</v>
          </cell>
          <cell r="C72">
            <v>0.47259925749999998</v>
          </cell>
          <cell r="D72">
            <v>-3.18922749823E-3</v>
          </cell>
          <cell r="E72">
            <v>-1</v>
          </cell>
          <cell r="F72">
            <v>131.859375</v>
          </cell>
        </row>
        <row r="73">
          <cell r="A73" t="str">
            <v>US</v>
          </cell>
          <cell r="B73">
            <v>169.15625</v>
          </cell>
          <cell r="C73">
            <v>1.251268305</v>
          </cell>
          <cell r="D73">
            <v>-6.0594932060199997E-3</v>
          </cell>
          <cell r="E73">
            <v>-1</v>
          </cell>
          <cell r="F73">
            <v>169.15625</v>
          </cell>
        </row>
        <row r="74">
          <cell r="A74" t="str">
            <v>VX</v>
          </cell>
          <cell r="B74">
            <v>20.074999999999999</v>
          </cell>
          <cell r="C74">
            <v>1.1212111840000001</v>
          </cell>
          <cell r="D74">
            <v>2.49687890137E-3</v>
          </cell>
          <cell r="E74">
            <v>1</v>
          </cell>
          <cell r="F74">
            <v>20.074999999999999</v>
          </cell>
        </row>
        <row r="75">
          <cell r="A75" t="str">
            <v>W</v>
          </cell>
          <cell r="B75">
            <v>494.75</v>
          </cell>
          <cell r="C75">
            <v>12.823298428499999</v>
          </cell>
          <cell r="D75">
            <v>2.0629190304300001E-2</v>
          </cell>
          <cell r="E75">
            <v>1</v>
          </cell>
          <cell r="F75">
            <v>494.75</v>
          </cell>
        </row>
        <row r="76">
          <cell r="A76" t="str">
            <v>YA</v>
          </cell>
          <cell r="B76">
            <v>5117</v>
          </cell>
          <cell r="C76">
            <v>61.820712908499999</v>
          </cell>
          <cell r="D76">
            <v>8.4745762711900003E-3</v>
          </cell>
          <cell r="E76">
            <v>1</v>
          </cell>
          <cell r="F76">
            <v>5117</v>
          </cell>
        </row>
        <row r="77">
          <cell r="A77" t="str">
            <v>YB</v>
          </cell>
          <cell r="B77">
            <v>98.11</v>
          </cell>
          <cell r="C77">
            <v>3.4000000000000002E-2</v>
          </cell>
          <cell r="D77">
            <v>-1.01916021199E-4</v>
          </cell>
          <cell r="E77">
            <v>-1</v>
          </cell>
          <cell r="F77">
            <v>98.11</v>
          </cell>
        </row>
        <row r="78">
          <cell r="A78" t="str">
            <v>YM</v>
          </cell>
          <cell r="B78">
            <v>17559</v>
          </cell>
          <cell r="C78">
            <v>149.318219427</v>
          </cell>
          <cell r="D78">
            <v>-4.7610950518599997E-3</v>
          </cell>
          <cell r="E78">
            <v>-1</v>
          </cell>
          <cell r="F78">
            <v>17559</v>
          </cell>
        </row>
        <row r="79">
          <cell r="A79" t="str">
            <v>YT2</v>
          </cell>
          <cell r="B79">
            <v>98.49</v>
          </cell>
          <cell r="C79">
            <v>6.2036199E-2</v>
          </cell>
          <cell r="D79">
            <v>-5.0740815912300003E-4</v>
          </cell>
          <cell r="E79">
            <v>-1</v>
          </cell>
          <cell r="F79">
            <v>98.49</v>
          </cell>
        </row>
        <row r="80">
          <cell r="A80" t="str">
            <v>YT3</v>
          </cell>
          <cell r="B80">
            <v>97.915000000000006</v>
          </cell>
          <cell r="C80">
            <v>6.5342802000000005E-2</v>
          </cell>
          <cell r="D80">
            <v>-7.1439506046800001E-4</v>
          </cell>
          <cell r="E80">
            <v>-1</v>
          </cell>
          <cell r="F80">
            <v>97.915000000000006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Close2016.06.17 16:00</v>
          </cell>
          <cell r="C1" t="str">
            <v>ATR20</v>
          </cell>
        </row>
        <row r="2">
          <cell r="B2">
            <v>1.04647</v>
          </cell>
          <cell r="C2">
            <v>3.411E-3</v>
          </cell>
        </row>
        <row r="3">
          <cell r="B3">
            <v>1.93773</v>
          </cell>
          <cell r="C3">
            <v>8.3094999999999992E-3</v>
          </cell>
        </row>
        <row r="4">
          <cell r="B4">
            <v>76.956999999999994</v>
          </cell>
          <cell r="C4">
            <v>0.5444</v>
          </cell>
        </row>
        <row r="5">
          <cell r="B5">
            <v>0.70875999999999995</v>
          </cell>
          <cell r="C5">
            <v>3.4225000000000002E-3</v>
          </cell>
        </row>
        <row r="6">
          <cell r="B6">
            <v>0.73850000000000005</v>
          </cell>
          <cell r="C6">
            <v>3.349E-3</v>
          </cell>
        </row>
        <row r="7">
          <cell r="B7">
            <v>0.95065</v>
          </cell>
          <cell r="C7">
            <v>3.2000000000000002E-3</v>
          </cell>
        </row>
        <row r="8">
          <cell r="B8">
            <v>0.90820000000000001</v>
          </cell>
          <cell r="C8">
            <v>3.7004999999999998E-3</v>
          </cell>
        </row>
        <row r="9">
          <cell r="B9">
            <v>0.74541000000000002</v>
          </cell>
          <cell r="C9">
            <v>3.1719999999999999E-3</v>
          </cell>
        </row>
        <row r="10">
          <cell r="B10">
            <v>0.67706999999999995</v>
          </cell>
          <cell r="C10">
            <v>3.7929999999999999E-3</v>
          </cell>
        </row>
        <row r="11">
          <cell r="B11">
            <v>2.02806</v>
          </cell>
          <cell r="C11">
            <v>1.0368499999999999E-2</v>
          </cell>
        </row>
        <row r="12">
          <cell r="B12">
            <v>1.3736999999999999</v>
          </cell>
          <cell r="C12">
            <v>7.143E-3</v>
          </cell>
        </row>
        <row r="13">
          <cell r="B13">
            <v>1.43126</v>
          </cell>
          <cell r="C13">
            <v>6.9284999999999998E-3</v>
          </cell>
        </row>
        <row r="14">
          <cell r="B14">
            <v>149.16900000000001</v>
          </cell>
          <cell r="C14">
            <v>1.1512500000000001</v>
          </cell>
        </row>
        <row r="15">
          <cell r="B15">
            <v>1.8423499999999999</v>
          </cell>
          <cell r="C15">
            <v>7.7149999999999996E-3</v>
          </cell>
        </row>
        <row r="16">
          <cell r="B16">
            <v>1.59646</v>
          </cell>
          <cell r="C16">
            <v>7.1060000000000003E-3</v>
          </cell>
        </row>
        <row r="17">
          <cell r="B17">
            <v>1.5253000000000001</v>
          </cell>
          <cell r="C17">
            <v>5.6295E-3</v>
          </cell>
        </row>
        <row r="18">
          <cell r="B18">
            <v>1.45028</v>
          </cell>
          <cell r="C18">
            <v>5.1229999999999999E-3</v>
          </cell>
        </row>
        <row r="19">
          <cell r="B19">
            <v>117.42100000000001</v>
          </cell>
          <cell r="C19">
            <v>0.65659999999999996</v>
          </cell>
        </row>
        <row r="20">
          <cell r="B20">
            <v>1.08134</v>
          </cell>
          <cell r="C20">
            <v>3.1830000000000001E-3</v>
          </cell>
        </row>
        <row r="21">
          <cell r="B21">
            <v>0.78703999999999996</v>
          </cell>
          <cell r="C21">
            <v>3.2434999999999999E-3</v>
          </cell>
        </row>
        <row r="22">
          <cell r="B22">
            <v>1.12659</v>
          </cell>
          <cell r="C22">
            <v>4.0274999999999998E-3</v>
          </cell>
        </row>
        <row r="23">
          <cell r="B23">
            <v>80.942999999999998</v>
          </cell>
          <cell r="C23">
            <v>0.55210000000000004</v>
          </cell>
        </row>
        <row r="24">
          <cell r="B24">
            <v>73.521000000000001</v>
          </cell>
          <cell r="C24">
            <v>0.52139999999999997</v>
          </cell>
        </row>
        <row r="25">
          <cell r="B25">
            <v>108.57</v>
          </cell>
          <cell r="C25">
            <v>0.54915000000000003</v>
          </cell>
        </row>
        <row r="26">
          <cell r="B26">
            <v>0.70548</v>
          </cell>
          <cell r="C26">
            <v>3.4485000000000002E-3</v>
          </cell>
        </row>
        <row r="27">
          <cell r="B27">
            <v>0.95974000000000004</v>
          </cell>
          <cell r="C27">
            <v>3.1939999999999998E-3</v>
          </cell>
        </row>
        <row r="28">
          <cell r="B28">
            <v>1.2873399999999999</v>
          </cell>
          <cell r="C28">
            <v>4.9934999999999997E-3</v>
          </cell>
        </row>
        <row r="29">
          <cell r="B29">
            <v>104.22199999999999</v>
          </cell>
          <cell r="C29">
            <v>0.4592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1" sqref="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42540</v>
      </c>
      <c r="B1" t="s">
        <v>1225</v>
      </c>
    </row>
    <row r="2" spans="1:4" x14ac:dyDescent="0.25">
      <c r="A2" t="str">
        <f>MARGIN!G11</f>
        <v>Close2016.06.17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PC2016-06-17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A17" t="s">
        <v>1268</v>
      </c>
      <c r="D17" t="s">
        <v>1281</v>
      </c>
    </row>
    <row r="18" spans="1:4" x14ac:dyDescent="0.25">
      <c r="A18" s="105" t="s">
        <v>1268</v>
      </c>
      <c r="C18" t="s">
        <v>1296</v>
      </c>
    </row>
    <row r="19" spans="1:4" x14ac:dyDescent="0.25">
      <c r="A19" s="105" t="s">
        <v>1268</v>
      </c>
      <c r="C19" t="s">
        <v>1285</v>
      </c>
    </row>
    <row r="20" spans="1:4" x14ac:dyDescent="0.25">
      <c r="A20" t="s">
        <v>1268</v>
      </c>
      <c r="C20" t="s">
        <v>1270</v>
      </c>
    </row>
    <row r="21" spans="1:4" x14ac:dyDescent="0.25">
      <c r="A21" s="105"/>
      <c r="C21" t="s">
        <v>1280</v>
      </c>
    </row>
    <row r="22" spans="1:4" x14ac:dyDescent="0.25">
      <c r="C22" t="s">
        <v>1282</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R128"/>
  <sheetViews>
    <sheetView tabSelected="1" zoomScale="85" zoomScaleNormal="85" workbookViewId="0">
      <pane xSplit="47" ySplit="12" topLeftCell="KS73" activePane="bottomRight" state="frozen"/>
      <selection pane="topRight" activeCell="BZ1" sqref="BZ1"/>
      <selection pane="bottomLeft" activeCell="A2" sqref="A2"/>
      <selection pane="bottomRight" activeCell="LJ93" sqref="LJ93:LJ95"/>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s>
  <sheetData>
    <row r="1" spans="1:356"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f>JU12</f>
        <v>20160616</v>
      </c>
      <c r="KA1" s="209" t="s">
        <v>1224</v>
      </c>
      <c r="KB1" s="209"/>
      <c r="KC1" s="209"/>
      <c r="KD1" s="279" t="str">
        <f>JV12</f>
        <v>SEA1</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row>
    <row r="2" spans="1:356"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tr">
        <f>JF2</f>
        <v>normal</v>
      </c>
      <c r="JX2" s="139">
        <f>SUMIF($C$14:$C$92,JT2,KA$14:KA$92)</f>
        <v>6</v>
      </c>
      <c r="JY2" s="139"/>
      <c r="JZ2" s="205">
        <f t="shared" ref="JZ2:JZ10" si="0">JX2/$C2</f>
        <v>0.75</v>
      </c>
      <c r="KA2" s="139">
        <f t="shared" ref="KA2:KA9" si="1">SUMIF($C$14:$C$92,JT2,KN$14:KN$92)</f>
        <v>2633.1677919387398</v>
      </c>
      <c r="KB2" s="139"/>
      <c r="KC2" s="139">
        <f t="shared" ref="KC2:KC9" si="2">SUMIF($C$14:$C$92,JT2,KB$14:KB$92)</f>
        <v>6</v>
      </c>
      <c r="KD2" s="205">
        <f t="shared" ref="KD2:KD10" si="3">KC2/$C2</f>
        <v>0.75</v>
      </c>
      <c r="KE2" s="139">
        <f t="shared" ref="KE2:KE9" si="4">SUMIF($C$14:$C$92,JT2,KP$14:KP$92)</f>
        <v>4157.5947624039909</v>
      </c>
      <c r="KF2" t="str">
        <f>IF(AND(KD2&lt;0.5,KE2&lt;0),"inverted","normal")</f>
        <v>normal</v>
      </c>
      <c r="KG2" t="str">
        <f>JT2</f>
        <v>currency</v>
      </c>
      <c r="KH2" s="264">
        <f t="shared" ref="KH2:KH9" si="5">SUMIFS(JZ$14:JZ$92,JZ$14:JZ$92,1,$C$14:$C$92,JT2)</f>
        <v>8</v>
      </c>
      <c r="KI2" s="265">
        <f t="shared" ref="KI2:KI9" si="6">KH2/KP2</f>
        <v>1</v>
      </c>
      <c r="KJ2" s="264">
        <f>SUMIFS(JU$14:JU$92,JU$14:JU$92,1,$C$14:$C$92,JT2)</f>
        <v>6</v>
      </c>
      <c r="KK2" s="265">
        <f t="shared" ref="KK2:KK9" si="7">KJ2/KP2</f>
        <v>0.75</v>
      </c>
      <c r="KL2" s="260">
        <f t="shared" ref="KL2:KL9" si="8">ABS(SUMIFS(JZ$14:JZ$92,JZ$14:JZ$92,-1,$C$14:$C$92,JT2))</f>
        <v>0</v>
      </c>
      <c r="KM2" s="261">
        <f t="shared" ref="KM2:KM9" si="9">KL2/KP2</f>
        <v>0</v>
      </c>
      <c r="KN2" s="260">
        <f t="shared" ref="KN2:KN9" si="10">ABS(SUMIFS(JU$14:JU$92,JU$14:JU$92,-1,$C$14:$C$92,JT2))</f>
        <v>2</v>
      </c>
      <c r="KO2" s="265">
        <f t="shared" ref="KO2:KO9" si="11">KN2/KP2</f>
        <v>0.25</v>
      </c>
      <c r="KP2">
        <f t="shared" ref="KP2:KP9" si="12">KH2+KL2</f>
        <v>8</v>
      </c>
      <c r="KQ2" s="282">
        <f>KN2+KJ2</f>
        <v>8</v>
      </c>
      <c r="KT2" t="s">
        <v>1222</v>
      </c>
      <c r="KU2" s="276">
        <f>KH2</f>
        <v>8</v>
      </c>
      <c r="KX2" s="139">
        <f>SUMIF($C$14:$C$92,KT2,LA$14:LA$92)</f>
        <v>0</v>
      </c>
      <c r="KY2" s="139"/>
      <c r="KZ2" s="205">
        <f t="shared" ref="KZ2:KZ10" si="13">KX2/$C2</f>
        <v>0</v>
      </c>
      <c r="LA2" s="139">
        <f t="shared" ref="LA2:LA9" si="14">SUMIF($C$14:$C$92,KT2,LN$14:LN$92)</f>
        <v>0</v>
      </c>
      <c r="LB2" s="139"/>
      <c r="LC2" s="139">
        <f t="shared" ref="LC2:LC9" si="15">SUMIF($C$14:$C$92,KT2,LB$14:LB$92)</f>
        <v>0</v>
      </c>
      <c r="LD2" s="205">
        <f t="shared" ref="LD2:LD10" si="16">LC2/$C2</f>
        <v>0</v>
      </c>
      <c r="LE2" s="139">
        <f t="shared" ref="LE2:LE9" si="17">SUMIF($C$14:$C$92,KT2,LP$14:LP$92)</f>
        <v>0</v>
      </c>
      <c r="LF2" t="str">
        <f>IF(AND(LD2&lt;0.5,LE2&lt;0),"inverted","normal")</f>
        <v>normal</v>
      </c>
      <c r="LG2" t="str">
        <f>KT2</f>
        <v>currency</v>
      </c>
      <c r="LH2" s="264">
        <f t="shared" ref="LH2:LH9" si="18">SUMIFS(KZ$14:KZ$92,KZ$14:KZ$92,1,$C$14:$C$92,KT2)</f>
        <v>0</v>
      </c>
      <c r="LI2" s="265" t="e">
        <f t="shared" ref="LI2:LI9" si="19">LH2/LP2</f>
        <v>#DIV/0!</v>
      </c>
      <c r="LJ2" s="264">
        <f>SUMIFS(KU$14:KU$92,KU$14:KU$92,1,$C$14:$C$92,KT2)</f>
        <v>6</v>
      </c>
      <c r="LK2" s="265" t="e">
        <f t="shared" ref="LK2:LK9" si="20">LJ2/LP2</f>
        <v>#DIV/0!</v>
      </c>
      <c r="LL2" s="260">
        <f t="shared" ref="LL2:LL9" si="21">ABS(SUMIFS(KZ$14:KZ$92,KZ$14:KZ$92,-1,$C$14:$C$92,KT2))</f>
        <v>0</v>
      </c>
      <c r="LM2" s="261" t="e">
        <f t="shared" ref="LM2:LM9" si="22">LL2/LP2</f>
        <v>#DIV/0!</v>
      </c>
      <c r="LN2" s="260">
        <f t="shared" ref="LN2:LN9" si="23">ABS(SUMIFS(KU$14:KU$92,KU$14:KU$92,-1,$C$14:$C$92,KT2))</f>
        <v>2</v>
      </c>
      <c r="LO2" s="265" t="e">
        <f t="shared" ref="LO2:LO9" si="24">LN2/LP2</f>
        <v>#DIV/0!</v>
      </c>
      <c r="LP2">
        <f t="shared" ref="LP2:LP10" si="25">LH2+LL2</f>
        <v>0</v>
      </c>
      <c r="LQ2" s="282">
        <f>LN2+LJ2</f>
        <v>8</v>
      </c>
      <c r="LT2" t="s">
        <v>1222</v>
      </c>
      <c r="LU2" s="276">
        <f>LH2</f>
        <v>0</v>
      </c>
      <c r="LX2" s="139">
        <f>SUMIF($C$14:$C$92,LT2,MA$14:MA$92)</f>
        <v>8</v>
      </c>
      <c r="LY2" s="139"/>
      <c r="LZ2" s="205">
        <f t="shared" ref="LZ2:LZ10" si="26">LX2/$C2</f>
        <v>1</v>
      </c>
      <c r="MA2" s="139">
        <f t="shared" ref="MA2:MA9" si="27">SUMIF($C$14:$C$92,LT2,MN$14:MN$92)</f>
        <v>0</v>
      </c>
      <c r="MB2" s="139"/>
      <c r="MC2" s="139">
        <f t="shared" ref="MC2:MC9" si="28">SUMIF($C$14:$C$92,LT2,MB$14:MB$92)</f>
        <v>8</v>
      </c>
      <c r="MD2" s="205">
        <f t="shared" ref="MD2:MD10" si="29">MC2/$C2</f>
        <v>1</v>
      </c>
      <c r="ME2" s="139">
        <f t="shared" ref="ME2:ME9" si="30">SUMIF($C$14:$C$92,LT2,MP$14:MP$92)</f>
        <v>0</v>
      </c>
      <c r="MF2" t="str">
        <f>IF(AND(MD2&lt;0.5,ME2&lt;0),"inverted","normal")</f>
        <v>normal</v>
      </c>
      <c r="MG2" t="str">
        <f>LT2</f>
        <v>currency</v>
      </c>
      <c r="MH2" s="264">
        <f t="shared" ref="MH2:MH9" si="31">SUMIFS(LZ$14:LZ$92,LZ$14:LZ$92,1,$C$14:$C$92,LT2)</f>
        <v>0</v>
      </c>
      <c r="MI2" s="265" t="e">
        <f t="shared" ref="MI2:MI9" si="32">MH2/MP2</f>
        <v>#DIV/0!</v>
      </c>
      <c r="MJ2" s="264">
        <f>SUMIFS(LU$14:LU$92,LU$14:LU$92,1,$C$14:$C$92,LT2)</f>
        <v>0</v>
      </c>
      <c r="MK2" s="265" t="e">
        <f t="shared" ref="MK2:MK9" si="33">MJ2/MP2</f>
        <v>#DIV/0!</v>
      </c>
      <c r="ML2" s="260">
        <f t="shared" ref="ML2:ML9" si="34">ABS(SUMIFS(LZ$14:LZ$92,LZ$14:LZ$92,-1,$C$14:$C$92,LT2))</f>
        <v>0</v>
      </c>
      <c r="MM2" s="261" t="e">
        <f t="shared" ref="MM2:MM9" si="35">ML2/MP2</f>
        <v>#DIV/0!</v>
      </c>
      <c r="MN2" s="260">
        <f t="shared" ref="MN2:MN9" si="36">ABS(SUMIFS(LU$14:LU$92,LU$14:LU$92,-1,$C$14:$C$92,LT2))</f>
        <v>0</v>
      </c>
      <c r="MO2" s="265" t="e">
        <f t="shared" ref="MO2:MO9" si="37">MN2/MP2</f>
        <v>#DIV/0!</v>
      </c>
      <c r="MP2">
        <f t="shared" ref="MP2:MP10" si="38">MH2+ML2</f>
        <v>0</v>
      </c>
      <c r="MQ2" s="282">
        <f>MN2+MJ2</f>
        <v>0</v>
      </c>
    </row>
    <row r="3" spans="1:356"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tr">
        <f t="shared" ref="JU3:JU9" si="40">JF3</f>
        <v>normal</v>
      </c>
      <c r="JX3" s="139">
        <f>SUMIF($C$14:$C$92,JT3,KA$14:KA$92)</f>
        <v>1</v>
      </c>
      <c r="JY3" s="139"/>
      <c r="JZ3" s="205">
        <f t="shared" si="0"/>
        <v>0.14285714285714285</v>
      </c>
      <c r="KA3" s="139">
        <f t="shared" si="1"/>
        <v>-13908.386993628368</v>
      </c>
      <c r="KB3" s="139"/>
      <c r="KC3" s="139">
        <f t="shared" si="2"/>
        <v>1</v>
      </c>
      <c r="KD3" s="205">
        <f t="shared" si="3"/>
        <v>0.14285714285714285</v>
      </c>
      <c r="KE3" s="139">
        <f t="shared" si="4"/>
        <v>-12298.573665102949</v>
      </c>
      <c r="KF3" t="str">
        <f>IF(AND(KD3&lt;0.5,KE3&lt;0),"inverted","normal")</f>
        <v>inverted</v>
      </c>
      <c r="KG3" t="str">
        <f t="shared" ref="KG3:KG9" si="41">JT3</f>
        <v>energy</v>
      </c>
      <c r="KH3" s="264">
        <f t="shared" si="5"/>
        <v>7</v>
      </c>
      <c r="KI3" s="265">
        <f t="shared" si="6"/>
        <v>1</v>
      </c>
      <c r="KJ3" s="264">
        <f t="shared" ref="KJ3:KJ9" si="42">SUMIFS(JU$14:JU$92,JU$14:JU$92,1,$C$14:$C$92,JT3)</f>
        <v>1</v>
      </c>
      <c r="KK3" s="265">
        <f t="shared" si="7"/>
        <v>0.14285714285714285</v>
      </c>
      <c r="KL3" s="260">
        <f t="shared" si="8"/>
        <v>0</v>
      </c>
      <c r="KM3" s="261">
        <f t="shared" si="9"/>
        <v>0</v>
      </c>
      <c r="KN3" s="260">
        <f t="shared" si="10"/>
        <v>6</v>
      </c>
      <c r="KO3" s="265">
        <f t="shared" si="11"/>
        <v>0.8571428571428571</v>
      </c>
      <c r="KP3">
        <f t="shared" si="12"/>
        <v>7</v>
      </c>
      <c r="KQ3" s="282">
        <f t="shared" ref="KQ3:KQ9" si="43">KN3+KJ3</f>
        <v>7</v>
      </c>
      <c r="KT3" s="1" t="s">
        <v>293</v>
      </c>
      <c r="KU3" s="276">
        <f t="shared" ref="KU3:KU8" si="44">KH3</f>
        <v>7</v>
      </c>
      <c r="KX3" s="139">
        <f>SUMIF($C$14:$C$92,KT3,LA$14:LA$92)</f>
        <v>0</v>
      </c>
      <c r="KY3" s="139"/>
      <c r="KZ3" s="205">
        <f t="shared" si="13"/>
        <v>0</v>
      </c>
      <c r="LA3" s="139">
        <f t="shared" si="14"/>
        <v>0</v>
      </c>
      <c r="LB3" s="139"/>
      <c r="LC3" s="139">
        <f t="shared" si="15"/>
        <v>0</v>
      </c>
      <c r="LD3" s="205">
        <f t="shared" si="16"/>
        <v>0</v>
      </c>
      <c r="LE3" s="139">
        <f t="shared" si="17"/>
        <v>0</v>
      </c>
      <c r="LF3" t="str">
        <f>IF(AND(LD3&lt;0.5,LE3&lt;0),"inverted","normal")</f>
        <v>normal</v>
      </c>
      <c r="LG3" t="str">
        <f t="shared" ref="LG3:LG9" si="45">KT3</f>
        <v>energy</v>
      </c>
      <c r="LH3" s="264">
        <f t="shared" si="18"/>
        <v>0</v>
      </c>
      <c r="LI3" s="265" t="e">
        <f t="shared" si="19"/>
        <v>#DIV/0!</v>
      </c>
      <c r="LJ3" s="264">
        <f t="shared" ref="LJ3:LJ9" si="46">SUMIFS(KU$14:KU$92,KU$14:KU$92,1,$C$14:$C$92,KT3)</f>
        <v>6</v>
      </c>
      <c r="LK3" s="265" t="e">
        <f t="shared" si="20"/>
        <v>#DIV/0!</v>
      </c>
      <c r="LL3" s="260">
        <f t="shared" si="21"/>
        <v>0</v>
      </c>
      <c r="LM3" s="261" t="e">
        <f t="shared" si="22"/>
        <v>#DIV/0!</v>
      </c>
      <c r="LN3" s="260">
        <f t="shared" si="23"/>
        <v>1</v>
      </c>
      <c r="LO3" s="265" t="e">
        <f t="shared" si="24"/>
        <v>#DIV/0!</v>
      </c>
      <c r="LP3">
        <f t="shared" si="25"/>
        <v>0</v>
      </c>
      <c r="LQ3" s="282">
        <f t="shared" ref="LQ3:LQ9" si="47">LN3+LJ3</f>
        <v>7</v>
      </c>
      <c r="LT3" s="1" t="s">
        <v>293</v>
      </c>
      <c r="LU3" s="276">
        <f t="shared" ref="LU3:LU8" si="48">LH3</f>
        <v>0</v>
      </c>
      <c r="LX3" s="139">
        <f>SUMIF($C$14:$C$92,LT3,MA$14:MA$92)</f>
        <v>7</v>
      </c>
      <c r="LY3" s="139"/>
      <c r="LZ3" s="205">
        <f t="shared" si="26"/>
        <v>1</v>
      </c>
      <c r="MA3" s="139">
        <f t="shared" si="27"/>
        <v>0</v>
      </c>
      <c r="MB3" s="139"/>
      <c r="MC3" s="139">
        <f t="shared" si="28"/>
        <v>7</v>
      </c>
      <c r="MD3" s="205">
        <f t="shared" si="29"/>
        <v>1</v>
      </c>
      <c r="ME3" s="139">
        <f t="shared" si="30"/>
        <v>0</v>
      </c>
      <c r="MF3" t="str">
        <f>IF(AND(MD3&lt;0.5,ME3&lt;0),"inverted","normal")</f>
        <v>normal</v>
      </c>
      <c r="MG3" t="str">
        <f t="shared" ref="MG3:MG9" si="49">LT3</f>
        <v>energy</v>
      </c>
      <c r="MH3" s="264">
        <f t="shared" si="31"/>
        <v>0</v>
      </c>
      <c r="MI3" s="265" t="e">
        <f t="shared" si="32"/>
        <v>#DIV/0!</v>
      </c>
      <c r="MJ3" s="264">
        <f t="shared" ref="MJ3:MJ9" si="50">SUMIFS(LU$14:LU$92,LU$14:LU$92,1,$C$14:$C$92,LT3)</f>
        <v>0</v>
      </c>
      <c r="MK3" s="265" t="e">
        <f t="shared" si="33"/>
        <v>#DIV/0!</v>
      </c>
      <c r="ML3" s="260">
        <f t="shared" si="34"/>
        <v>0</v>
      </c>
      <c r="MM3" s="261" t="e">
        <f t="shared" si="35"/>
        <v>#DIV/0!</v>
      </c>
      <c r="MN3" s="260">
        <f t="shared" si="36"/>
        <v>0</v>
      </c>
      <c r="MO3" s="265" t="e">
        <f t="shared" si="37"/>
        <v>#DIV/0!</v>
      </c>
      <c r="MP3">
        <f t="shared" si="38"/>
        <v>0</v>
      </c>
      <c r="MQ3" s="282">
        <f t="shared" ref="MQ3:MQ9" si="51">MN3+MJ3</f>
        <v>0</v>
      </c>
    </row>
    <row r="4" spans="1:356"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tr">
        <f t="shared" si="40"/>
        <v>inverted</v>
      </c>
      <c r="JX4" s="139">
        <f t="shared" ref="JX4:JX9" si="52">SUMIF($C$14:$C$92,JT4,KA$14:KA$92)</f>
        <v>5</v>
      </c>
      <c r="JY4" s="139"/>
      <c r="JZ4" s="205">
        <f t="shared" si="0"/>
        <v>0.5</v>
      </c>
      <c r="KA4" s="139">
        <f t="shared" si="1"/>
        <v>-678.76871369375726</v>
      </c>
      <c r="KB4" s="139"/>
      <c r="KC4" s="139">
        <f t="shared" si="2"/>
        <v>4</v>
      </c>
      <c r="KD4" s="205">
        <f t="shared" si="3"/>
        <v>0.4</v>
      </c>
      <c r="KE4" s="139">
        <f t="shared" si="4"/>
        <v>-7584.088326850012</v>
      </c>
      <c r="KF4" t="str">
        <f t="shared" ref="KF4:KF9" si="53">IF(AND(KD4&lt;0.5,KE4&lt;0),"inverted","normal")</f>
        <v>inverted</v>
      </c>
      <c r="KG4" t="str">
        <f t="shared" si="41"/>
        <v>grain</v>
      </c>
      <c r="KH4" s="264">
        <f t="shared" si="5"/>
        <v>9</v>
      </c>
      <c r="KI4" s="265">
        <f t="shared" si="6"/>
        <v>0.9</v>
      </c>
      <c r="KJ4" s="264">
        <f t="shared" si="42"/>
        <v>4</v>
      </c>
      <c r="KK4" s="265">
        <f t="shared" si="7"/>
        <v>0.4</v>
      </c>
      <c r="KL4" s="260">
        <f t="shared" si="8"/>
        <v>1</v>
      </c>
      <c r="KM4" s="261">
        <f t="shared" si="9"/>
        <v>0.1</v>
      </c>
      <c r="KN4" s="260">
        <f t="shared" si="10"/>
        <v>6</v>
      </c>
      <c r="KO4" s="265">
        <f t="shared" si="11"/>
        <v>0.6</v>
      </c>
      <c r="KP4">
        <f t="shared" si="12"/>
        <v>10</v>
      </c>
      <c r="KQ4" s="282">
        <f t="shared" si="43"/>
        <v>10</v>
      </c>
      <c r="KT4" s="1" t="s">
        <v>302</v>
      </c>
      <c r="KU4" s="276">
        <f t="shared" si="44"/>
        <v>9</v>
      </c>
      <c r="KX4" s="139">
        <f t="shared" ref="KX4:KX9" si="54">SUMIF($C$14:$C$92,KT4,LA$14:LA$92)</f>
        <v>0</v>
      </c>
      <c r="KY4" s="139"/>
      <c r="KZ4" s="205">
        <f t="shared" si="13"/>
        <v>0</v>
      </c>
      <c r="LA4" s="139">
        <f t="shared" si="14"/>
        <v>0</v>
      </c>
      <c r="LB4" s="139"/>
      <c r="LC4" s="139">
        <f t="shared" si="15"/>
        <v>0</v>
      </c>
      <c r="LD4" s="205">
        <f t="shared" si="16"/>
        <v>0</v>
      </c>
      <c r="LE4" s="139">
        <f t="shared" si="17"/>
        <v>0</v>
      </c>
      <c r="LF4" t="str">
        <f t="shared" ref="LF4:LF9" si="55">IF(AND(LD4&lt;0.5,LE4&lt;0),"inverted","normal")</f>
        <v>normal</v>
      </c>
      <c r="LG4" t="str">
        <f t="shared" si="45"/>
        <v>grain</v>
      </c>
      <c r="LH4" s="264">
        <f t="shared" si="18"/>
        <v>0</v>
      </c>
      <c r="LI4" s="265" t="e">
        <f t="shared" si="19"/>
        <v>#DIV/0!</v>
      </c>
      <c r="LJ4" s="264">
        <f t="shared" si="46"/>
        <v>8</v>
      </c>
      <c r="LK4" s="265" t="e">
        <f t="shared" si="20"/>
        <v>#DIV/0!</v>
      </c>
      <c r="LL4" s="260">
        <f t="shared" si="21"/>
        <v>0</v>
      </c>
      <c r="LM4" s="261" t="e">
        <f t="shared" si="22"/>
        <v>#DIV/0!</v>
      </c>
      <c r="LN4" s="260">
        <f t="shared" si="23"/>
        <v>2</v>
      </c>
      <c r="LO4" s="265" t="e">
        <f t="shared" si="24"/>
        <v>#DIV/0!</v>
      </c>
      <c r="LP4">
        <f t="shared" si="25"/>
        <v>0</v>
      </c>
      <c r="LQ4" s="282">
        <f t="shared" si="47"/>
        <v>10</v>
      </c>
      <c r="LT4" s="1" t="s">
        <v>302</v>
      </c>
      <c r="LU4" s="276">
        <f t="shared" si="48"/>
        <v>0</v>
      </c>
      <c r="LX4" s="139">
        <f t="shared" ref="LX4:LX9" si="56">SUMIF($C$14:$C$92,LT4,MA$14:MA$92)</f>
        <v>10</v>
      </c>
      <c r="LY4" s="139"/>
      <c r="LZ4" s="205">
        <f t="shared" si="26"/>
        <v>1</v>
      </c>
      <c r="MA4" s="139">
        <f t="shared" si="27"/>
        <v>0</v>
      </c>
      <c r="MB4" s="139"/>
      <c r="MC4" s="139">
        <f t="shared" si="28"/>
        <v>10</v>
      </c>
      <c r="MD4" s="205">
        <f t="shared" si="29"/>
        <v>1</v>
      </c>
      <c r="ME4" s="139">
        <f t="shared" si="30"/>
        <v>0</v>
      </c>
      <c r="MF4" t="str">
        <f t="shared" ref="MF4:MF9" si="57">IF(AND(MD4&lt;0.5,ME4&lt;0),"inverted","normal")</f>
        <v>normal</v>
      </c>
      <c r="MG4" t="str">
        <f t="shared" si="49"/>
        <v>grain</v>
      </c>
      <c r="MH4" s="264">
        <f t="shared" si="31"/>
        <v>0</v>
      </c>
      <c r="MI4" s="265" t="e">
        <f t="shared" si="32"/>
        <v>#DIV/0!</v>
      </c>
      <c r="MJ4" s="264">
        <f t="shared" si="50"/>
        <v>0</v>
      </c>
      <c r="MK4" s="265" t="e">
        <f t="shared" si="33"/>
        <v>#DIV/0!</v>
      </c>
      <c r="ML4" s="260">
        <f t="shared" si="34"/>
        <v>0</v>
      </c>
      <c r="MM4" s="261" t="e">
        <f t="shared" si="35"/>
        <v>#DIV/0!</v>
      </c>
      <c r="MN4" s="260">
        <f t="shared" si="36"/>
        <v>0</v>
      </c>
      <c r="MO4" s="265" t="e">
        <f t="shared" si="37"/>
        <v>#DIV/0!</v>
      </c>
      <c r="MP4">
        <f t="shared" si="38"/>
        <v>0</v>
      </c>
      <c r="MQ4" s="282">
        <f t="shared" si="51"/>
        <v>0</v>
      </c>
    </row>
    <row r="5" spans="1:356"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tr">
        <f t="shared" si="40"/>
        <v>normal</v>
      </c>
      <c r="JX5" s="139">
        <f t="shared" si="52"/>
        <v>10</v>
      </c>
      <c r="JY5" s="139"/>
      <c r="JZ5" s="205">
        <f t="shared" si="0"/>
        <v>0.45454545454545453</v>
      </c>
      <c r="KA5" s="139">
        <f t="shared" si="1"/>
        <v>-4862.4404858820235</v>
      </c>
      <c r="KB5" s="139"/>
      <c r="KC5" s="139">
        <f t="shared" si="2"/>
        <v>12</v>
      </c>
      <c r="KD5" s="205">
        <f t="shared" si="3"/>
        <v>0.54545454545454541</v>
      </c>
      <c r="KE5" s="139">
        <f t="shared" si="4"/>
        <v>1636.3663978457762</v>
      </c>
      <c r="KF5" t="str">
        <f t="shared" si="53"/>
        <v>normal</v>
      </c>
      <c r="KG5" t="str">
        <f t="shared" si="41"/>
        <v>index</v>
      </c>
      <c r="KH5" s="264">
        <f t="shared" si="5"/>
        <v>15</v>
      </c>
      <c r="KI5" s="265">
        <f t="shared" si="6"/>
        <v>0.68181818181818177</v>
      </c>
      <c r="KJ5" s="264">
        <f t="shared" si="42"/>
        <v>7</v>
      </c>
      <c r="KK5" s="265">
        <f t="shared" si="7"/>
        <v>0.31818181818181818</v>
      </c>
      <c r="KL5" s="260">
        <f t="shared" si="8"/>
        <v>7</v>
      </c>
      <c r="KM5" s="261">
        <f t="shared" si="9"/>
        <v>0.31818181818181818</v>
      </c>
      <c r="KN5" s="260">
        <f t="shared" si="10"/>
        <v>15</v>
      </c>
      <c r="KO5" s="265">
        <f t="shared" si="11"/>
        <v>0.68181818181818177</v>
      </c>
      <c r="KP5">
        <f t="shared" si="12"/>
        <v>22</v>
      </c>
      <c r="KQ5" s="282">
        <f t="shared" si="43"/>
        <v>22</v>
      </c>
      <c r="KT5" s="1" t="s">
        <v>299</v>
      </c>
      <c r="KU5" s="276">
        <f t="shared" si="44"/>
        <v>15</v>
      </c>
      <c r="KX5" s="139">
        <f t="shared" si="54"/>
        <v>0</v>
      </c>
      <c r="KY5" s="139"/>
      <c r="KZ5" s="205">
        <f t="shared" si="13"/>
        <v>0</v>
      </c>
      <c r="LA5" s="139">
        <f t="shared" si="14"/>
        <v>0</v>
      </c>
      <c r="LB5" s="139"/>
      <c r="LC5" s="139">
        <f t="shared" si="15"/>
        <v>0</v>
      </c>
      <c r="LD5" s="205">
        <f t="shared" si="16"/>
        <v>0</v>
      </c>
      <c r="LE5" s="139">
        <f t="shared" si="17"/>
        <v>0</v>
      </c>
      <c r="LF5" t="str">
        <f t="shared" si="55"/>
        <v>normal</v>
      </c>
      <c r="LG5" t="str">
        <f t="shared" si="45"/>
        <v>index</v>
      </c>
      <c r="LH5" s="264">
        <f t="shared" si="18"/>
        <v>0</v>
      </c>
      <c r="LI5" s="265" t="e">
        <f t="shared" si="19"/>
        <v>#DIV/0!</v>
      </c>
      <c r="LJ5" s="264">
        <f t="shared" si="46"/>
        <v>7</v>
      </c>
      <c r="LK5" s="265" t="e">
        <f t="shared" si="20"/>
        <v>#DIV/0!</v>
      </c>
      <c r="LL5" s="260">
        <f t="shared" si="21"/>
        <v>0</v>
      </c>
      <c r="LM5" s="261" t="e">
        <f t="shared" si="22"/>
        <v>#DIV/0!</v>
      </c>
      <c r="LN5" s="260">
        <f t="shared" si="23"/>
        <v>15</v>
      </c>
      <c r="LO5" s="265" t="e">
        <f t="shared" si="24"/>
        <v>#DIV/0!</v>
      </c>
      <c r="LP5">
        <f t="shared" si="25"/>
        <v>0</v>
      </c>
      <c r="LQ5" s="282">
        <f t="shared" si="47"/>
        <v>22</v>
      </c>
      <c r="LT5" s="1" t="s">
        <v>299</v>
      </c>
      <c r="LU5" s="276">
        <f t="shared" si="48"/>
        <v>0</v>
      </c>
      <c r="LX5" s="139">
        <f t="shared" si="56"/>
        <v>22</v>
      </c>
      <c r="LY5" s="139"/>
      <c r="LZ5" s="205">
        <f t="shared" si="26"/>
        <v>1</v>
      </c>
      <c r="MA5" s="139">
        <f t="shared" si="27"/>
        <v>0</v>
      </c>
      <c r="MB5" s="139"/>
      <c r="MC5" s="139">
        <f t="shared" si="28"/>
        <v>22</v>
      </c>
      <c r="MD5" s="205">
        <f t="shared" si="29"/>
        <v>1</v>
      </c>
      <c r="ME5" s="139">
        <f t="shared" si="30"/>
        <v>0</v>
      </c>
      <c r="MF5" t="str">
        <f t="shared" si="57"/>
        <v>normal</v>
      </c>
      <c r="MG5" t="str">
        <f t="shared" si="49"/>
        <v>index</v>
      </c>
      <c r="MH5" s="264">
        <f t="shared" si="31"/>
        <v>0</v>
      </c>
      <c r="MI5" s="265" t="e">
        <f t="shared" si="32"/>
        <v>#DIV/0!</v>
      </c>
      <c r="MJ5" s="264">
        <f t="shared" si="50"/>
        <v>0</v>
      </c>
      <c r="MK5" s="265" t="e">
        <f t="shared" si="33"/>
        <v>#DIV/0!</v>
      </c>
      <c r="ML5" s="260">
        <f t="shared" si="34"/>
        <v>0</v>
      </c>
      <c r="MM5" s="261" t="e">
        <f t="shared" si="35"/>
        <v>#DIV/0!</v>
      </c>
      <c r="MN5" s="260">
        <f t="shared" si="36"/>
        <v>0</v>
      </c>
      <c r="MO5" s="265" t="e">
        <f t="shared" si="37"/>
        <v>#DIV/0!</v>
      </c>
      <c r="MP5">
        <f t="shared" si="38"/>
        <v>0</v>
      </c>
      <c r="MQ5" s="282">
        <f t="shared" si="51"/>
        <v>0</v>
      </c>
    </row>
    <row r="6" spans="1:356"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tr">
        <f t="shared" si="40"/>
        <v>normal</v>
      </c>
      <c r="JX6" s="139">
        <f t="shared" si="52"/>
        <v>3</v>
      </c>
      <c r="JY6" s="139"/>
      <c r="JZ6" s="205">
        <f t="shared" si="0"/>
        <v>1</v>
      </c>
      <c r="KA6" s="139">
        <f t="shared" si="1"/>
        <v>2236.2626093853642</v>
      </c>
      <c r="KB6" s="139"/>
      <c r="KC6" s="139">
        <f t="shared" si="2"/>
        <v>1</v>
      </c>
      <c r="KD6" s="205">
        <f t="shared" si="3"/>
        <v>0.33333333333333331</v>
      </c>
      <c r="KE6" s="139">
        <f t="shared" si="4"/>
        <v>-1200.0391456985319</v>
      </c>
      <c r="KF6" t="str">
        <f t="shared" si="53"/>
        <v>inverted</v>
      </c>
      <c r="KG6" t="str">
        <f t="shared" si="41"/>
        <v>meat</v>
      </c>
      <c r="KH6" s="264">
        <f t="shared" si="5"/>
        <v>0</v>
      </c>
      <c r="KI6" s="265">
        <f t="shared" si="6"/>
        <v>0</v>
      </c>
      <c r="KJ6" s="264">
        <f t="shared" si="42"/>
        <v>0</v>
      </c>
      <c r="KK6" s="265">
        <f t="shared" si="7"/>
        <v>0</v>
      </c>
      <c r="KL6" s="260">
        <f t="shared" si="8"/>
        <v>3</v>
      </c>
      <c r="KM6" s="261">
        <f t="shared" si="9"/>
        <v>1</v>
      </c>
      <c r="KN6" s="260">
        <f t="shared" si="10"/>
        <v>3</v>
      </c>
      <c r="KO6" s="265">
        <f t="shared" si="11"/>
        <v>1</v>
      </c>
      <c r="KP6">
        <f t="shared" si="12"/>
        <v>3</v>
      </c>
      <c r="KQ6" s="282">
        <f t="shared" si="43"/>
        <v>3</v>
      </c>
      <c r="KT6" s="1" t="s">
        <v>318</v>
      </c>
      <c r="KU6" s="276">
        <f t="shared" si="44"/>
        <v>0</v>
      </c>
      <c r="KX6" s="139">
        <f t="shared" si="54"/>
        <v>0</v>
      </c>
      <c r="KY6" s="139"/>
      <c r="KZ6" s="205">
        <f t="shared" si="13"/>
        <v>0</v>
      </c>
      <c r="LA6" s="139">
        <f t="shared" si="14"/>
        <v>0</v>
      </c>
      <c r="LB6" s="139"/>
      <c r="LC6" s="139">
        <f t="shared" si="15"/>
        <v>0</v>
      </c>
      <c r="LD6" s="205">
        <f t="shared" si="16"/>
        <v>0</v>
      </c>
      <c r="LE6" s="139">
        <f t="shared" si="17"/>
        <v>0</v>
      </c>
      <c r="LF6" t="str">
        <f t="shared" si="55"/>
        <v>normal</v>
      </c>
      <c r="LG6" t="str">
        <f t="shared" si="45"/>
        <v>meat</v>
      </c>
      <c r="LH6" s="264">
        <f t="shared" si="18"/>
        <v>0</v>
      </c>
      <c r="LI6" s="265" t="e">
        <f t="shared" si="19"/>
        <v>#DIV/0!</v>
      </c>
      <c r="LJ6" s="264">
        <f t="shared" si="46"/>
        <v>1</v>
      </c>
      <c r="LK6" s="265" t="e">
        <f t="shared" si="20"/>
        <v>#DIV/0!</v>
      </c>
      <c r="LL6" s="260">
        <f t="shared" si="21"/>
        <v>0</v>
      </c>
      <c r="LM6" s="261" t="e">
        <f t="shared" si="22"/>
        <v>#DIV/0!</v>
      </c>
      <c r="LN6" s="260">
        <f t="shared" si="23"/>
        <v>2</v>
      </c>
      <c r="LO6" s="265" t="e">
        <f t="shared" si="24"/>
        <v>#DIV/0!</v>
      </c>
      <c r="LP6">
        <f t="shared" si="25"/>
        <v>0</v>
      </c>
      <c r="LQ6" s="282">
        <f t="shared" si="47"/>
        <v>3</v>
      </c>
      <c r="LT6" s="1" t="s">
        <v>318</v>
      </c>
      <c r="LU6" s="276">
        <f t="shared" si="48"/>
        <v>0</v>
      </c>
      <c r="LX6" s="139">
        <f t="shared" si="56"/>
        <v>3</v>
      </c>
      <c r="LY6" s="139"/>
      <c r="LZ6" s="205">
        <f t="shared" si="26"/>
        <v>1</v>
      </c>
      <c r="MA6" s="139">
        <f t="shared" si="27"/>
        <v>0</v>
      </c>
      <c r="MB6" s="139"/>
      <c r="MC6" s="139">
        <f t="shared" si="28"/>
        <v>3</v>
      </c>
      <c r="MD6" s="205">
        <f t="shared" si="29"/>
        <v>1</v>
      </c>
      <c r="ME6" s="139">
        <f t="shared" si="30"/>
        <v>0</v>
      </c>
      <c r="MF6" t="str">
        <f t="shared" si="57"/>
        <v>normal</v>
      </c>
      <c r="MG6" t="str">
        <f t="shared" si="49"/>
        <v>meat</v>
      </c>
      <c r="MH6" s="264">
        <f t="shared" si="31"/>
        <v>0</v>
      </c>
      <c r="MI6" s="265" t="e">
        <f t="shared" si="32"/>
        <v>#DIV/0!</v>
      </c>
      <c r="MJ6" s="264">
        <f t="shared" si="50"/>
        <v>0</v>
      </c>
      <c r="MK6" s="265" t="e">
        <f t="shared" si="33"/>
        <v>#DIV/0!</v>
      </c>
      <c r="ML6" s="260">
        <f t="shared" si="34"/>
        <v>0</v>
      </c>
      <c r="MM6" s="261" t="e">
        <f t="shared" si="35"/>
        <v>#DIV/0!</v>
      </c>
      <c r="MN6" s="260">
        <f t="shared" si="36"/>
        <v>0</v>
      </c>
      <c r="MO6" s="265" t="e">
        <f t="shared" si="37"/>
        <v>#DIV/0!</v>
      </c>
      <c r="MP6">
        <f t="shared" si="38"/>
        <v>0</v>
      </c>
      <c r="MQ6" s="282">
        <f t="shared" si="51"/>
        <v>0</v>
      </c>
    </row>
    <row r="7" spans="1:356"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tr">
        <f t="shared" si="40"/>
        <v>inverted</v>
      </c>
      <c r="JX7" s="139">
        <f t="shared" si="52"/>
        <v>2</v>
      </c>
      <c r="JY7" s="139"/>
      <c r="JZ7" s="205">
        <f t="shared" si="0"/>
        <v>0.4</v>
      </c>
      <c r="KA7" s="139">
        <f t="shared" si="1"/>
        <v>-1440.3453917417928</v>
      </c>
      <c r="KB7" s="139"/>
      <c r="KC7" s="139">
        <f t="shared" si="2"/>
        <v>5</v>
      </c>
      <c r="KD7" s="205">
        <f t="shared" si="3"/>
        <v>1</v>
      </c>
      <c r="KE7" s="139">
        <f t="shared" si="4"/>
        <v>3207.8471725310574</v>
      </c>
      <c r="KF7" t="str">
        <f t="shared" si="53"/>
        <v>normal</v>
      </c>
      <c r="KG7" t="str">
        <f t="shared" si="41"/>
        <v>metal</v>
      </c>
      <c r="KH7" s="264">
        <f t="shared" si="5"/>
        <v>1</v>
      </c>
      <c r="KI7" s="265">
        <f t="shared" si="6"/>
        <v>0.2</v>
      </c>
      <c r="KJ7" s="264">
        <f t="shared" si="42"/>
        <v>2</v>
      </c>
      <c r="KK7" s="265">
        <f t="shared" si="7"/>
        <v>0.4</v>
      </c>
      <c r="KL7" s="260">
        <f t="shared" si="8"/>
        <v>4</v>
      </c>
      <c r="KM7" s="261">
        <f t="shared" si="9"/>
        <v>0.8</v>
      </c>
      <c r="KN7" s="260">
        <f t="shared" si="10"/>
        <v>3</v>
      </c>
      <c r="KO7" s="265">
        <f t="shared" si="11"/>
        <v>0.6</v>
      </c>
      <c r="KP7">
        <f t="shared" si="12"/>
        <v>5</v>
      </c>
      <c r="KQ7" s="282">
        <f t="shared" si="43"/>
        <v>5</v>
      </c>
      <c r="KT7" s="1" t="s">
        <v>352</v>
      </c>
      <c r="KU7" s="276">
        <f t="shared" si="44"/>
        <v>1</v>
      </c>
      <c r="KX7" s="139">
        <f t="shared" si="54"/>
        <v>0</v>
      </c>
      <c r="KY7" s="139"/>
      <c r="KZ7" s="205">
        <f t="shared" si="13"/>
        <v>0</v>
      </c>
      <c r="LA7" s="139">
        <f t="shared" si="14"/>
        <v>0</v>
      </c>
      <c r="LB7" s="139"/>
      <c r="LC7" s="139">
        <f t="shared" si="15"/>
        <v>0</v>
      </c>
      <c r="LD7" s="205">
        <f t="shared" si="16"/>
        <v>0</v>
      </c>
      <c r="LE7" s="139">
        <f t="shared" si="17"/>
        <v>0</v>
      </c>
      <c r="LF7" t="str">
        <f t="shared" si="55"/>
        <v>normal</v>
      </c>
      <c r="LG7" t="str">
        <f t="shared" si="45"/>
        <v>metal</v>
      </c>
      <c r="LH7" s="264">
        <f t="shared" si="18"/>
        <v>0</v>
      </c>
      <c r="LI7" s="265" t="e">
        <f t="shared" si="19"/>
        <v>#DIV/0!</v>
      </c>
      <c r="LJ7" s="264">
        <f t="shared" si="46"/>
        <v>2</v>
      </c>
      <c r="LK7" s="265" t="e">
        <f t="shared" si="20"/>
        <v>#DIV/0!</v>
      </c>
      <c r="LL7" s="260">
        <f t="shared" si="21"/>
        <v>0</v>
      </c>
      <c r="LM7" s="261" t="e">
        <f t="shared" si="22"/>
        <v>#DIV/0!</v>
      </c>
      <c r="LN7" s="260">
        <f t="shared" si="23"/>
        <v>3</v>
      </c>
      <c r="LO7" s="265" t="e">
        <f t="shared" si="24"/>
        <v>#DIV/0!</v>
      </c>
      <c r="LP7">
        <f t="shared" si="25"/>
        <v>0</v>
      </c>
      <c r="LQ7" s="282">
        <f t="shared" si="47"/>
        <v>5</v>
      </c>
      <c r="LT7" s="1" t="s">
        <v>352</v>
      </c>
      <c r="LU7" s="276">
        <f t="shared" si="48"/>
        <v>0</v>
      </c>
      <c r="LX7" s="139">
        <f t="shared" si="56"/>
        <v>5</v>
      </c>
      <c r="LY7" s="139"/>
      <c r="LZ7" s="205">
        <f t="shared" si="26"/>
        <v>1</v>
      </c>
      <c r="MA7" s="139">
        <f t="shared" si="27"/>
        <v>0</v>
      </c>
      <c r="MB7" s="139"/>
      <c r="MC7" s="139">
        <f t="shared" si="28"/>
        <v>5</v>
      </c>
      <c r="MD7" s="205">
        <f t="shared" si="29"/>
        <v>1</v>
      </c>
      <c r="ME7" s="139">
        <f t="shared" si="30"/>
        <v>0</v>
      </c>
      <c r="MF7" t="str">
        <f t="shared" si="57"/>
        <v>normal</v>
      </c>
      <c r="MG7" t="str">
        <f t="shared" si="49"/>
        <v>metal</v>
      </c>
      <c r="MH7" s="264">
        <f t="shared" si="31"/>
        <v>0</v>
      </c>
      <c r="MI7" s="265" t="e">
        <f t="shared" si="32"/>
        <v>#DIV/0!</v>
      </c>
      <c r="MJ7" s="264">
        <f t="shared" si="50"/>
        <v>0</v>
      </c>
      <c r="MK7" s="265" t="e">
        <f t="shared" si="33"/>
        <v>#DIV/0!</v>
      </c>
      <c r="ML7" s="260">
        <f t="shared" si="34"/>
        <v>0</v>
      </c>
      <c r="MM7" s="261" t="e">
        <f t="shared" si="35"/>
        <v>#DIV/0!</v>
      </c>
      <c r="MN7" s="260">
        <f t="shared" si="36"/>
        <v>0</v>
      </c>
      <c r="MO7" s="265" t="e">
        <f t="shared" si="37"/>
        <v>#DIV/0!</v>
      </c>
      <c r="MP7">
        <f t="shared" si="38"/>
        <v>0</v>
      </c>
      <c r="MQ7" s="282">
        <f t="shared" si="51"/>
        <v>0</v>
      </c>
    </row>
    <row r="8" spans="1:356"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tr">
        <f t="shared" si="40"/>
        <v>normal</v>
      </c>
      <c r="JX8" s="139">
        <f t="shared" si="52"/>
        <v>4</v>
      </c>
      <c r="JY8" s="139"/>
      <c r="JZ8" s="205">
        <f t="shared" si="0"/>
        <v>0.25</v>
      </c>
      <c r="KA8" s="139">
        <f t="shared" si="1"/>
        <v>-16183.635503449897</v>
      </c>
      <c r="KB8" s="139"/>
      <c r="KC8" s="139">
        <f t="shared" si="2"/>
        <v>7</v>
      </c>
      <c r="KD8" s="205">
        <f t="shared" si="3"/>
        <v>0.4375</v>
      </c>
      <c r="KE8" s="139">
        <f t="shared" si="4"/>
        <v>-1235.5279636117698</v>
      </c>
      <c r="KF8" t="str">
        <f t="shared" si="53"/>
        <v>inverted</v>
      </c>
      <c r="KG8" t="str">
        <f t="shared" si="41"/>
        <v>rates</v>
      </c>
      <c r="KH8" s="264">
        <f t="shared" si="5"/>
        <v>3</v>
      </c>
      <c r="KI8" s="265">
        <f t="shared" si="6"/>
        <v>0.1875</v>
      </c>
      <c r="KJ8" s="264">
        <f t="shared" si="42"/>
        <v>13</v>
      </c>
      <c r="KK8" s="265">
        <f t="shared" si="7"/>
        <v>0.8125</v>
      </c>
      <c r="KL8" s="260">
        <f t="shared" si="8"/>
        <v>13</v>
      </c>
      <c r="KM8" s="261">
        <f t="shared" si="9"/>
        <v>0.8125</v>
      </c>
      <c r="KN8" s="260">
        <f t="shared" si="10"/>
        <v>3</v>
      </c>
      <c r="KO8" s="265">
        <f t="shared" si="11"/>
        <v>0.1875</v>
      </c>
      <c r="KP8">
        <f t="shared" si="12"/>
        <v>16</v>
      </c>
      <c r="KQ8" s="282">
        <f t="shared" si="43"/>
        <v>16</v>
      </c>
      <c r="KT8" s="1" t="s">
        <v>1223</v>
      </c>
      <c r="KU8" s="276">
        <f t="shared" si="44"/>
        <v>3</v>
      </c>
      <c r="KX8" s="139">
        <f t="shared" si="54"/>
        <v>0</v>
      </c>
      <c r="KY8" s="139"/>
      <c r="KZ8" s="205">
        <f t="shared" si="13"/>
        <v>0</v>
      </c>
      <c r="LA8" s="139">
        <f t="shared" si="14"/>
        <v>0</v>
      </c>
      <c r="LB8" s="139"/>
      <c r="LC8" s="139">
        <f t="shared" si="15"/>
        <v>0</v>
      </c>
      <c r="LD8" s="205">
        <f t="shared" si="16"/>
        <v>0</v>
      </c>
      <c r="LE8" s="139">
        <f t="shared" si="17"/>
        <v>0</v>
      </c>
      <c r="LF8" t="str">
        <f t="shared" si="55"/>
        <v>normal</v>
      </c>
      <c r="LG8" t="str">
        <f t="shared" si="45"/>
        <v>rates</v>
      </c>
      <c r="LH8" s="264">
        <f t="shared" si="18"/>
        <v>0</v>
      </c>
      <c r="LI8" s="265" t="e">
        <f t="shared" si="19"/>
        <v>#DIV/0!</v>
      </c>
      <c r="LJ8" s="264">
        <f t="shared" si="46"/>
        <v>13</v>
      </c>
      <c r="LK8" s="265" t="e">
        <f t="shared" si="20"/>
        <v>#DIV/0!</v>
      </c>
      <c r="LL8" s="260">
        <f t="shared" si="21"/>
        <v>0</v>
      </c>
      <c r="LM8" s="261" t="e">
        <f t="shared" si="22"/>
        <v>#DIV/0!</v>
      </c>
      <c r="LN8" s="260">
        <f t="shared" si="23"/>
        <v>3</v>
      </c>
      <c r="LO8" s="265" t="e">
        <f t="shared" si="24"/>
        <v>#DIV/0!</v>
      </c>
      <c r="LP8">
        <f t="shared" si="25"/>
        <v>0</v>
      </c>
      <c r="LQ8" s="282">
        <f t="shared" si="47"/>
        <v>16</v>
      </c>
      <c r="LT8" s="1" t="s">
        <v>1223</v>
      </c>
      <c r="LU8" s="276">
        <f t="shared" si="48"/>
        <v>0</v>
      </c>
      <c r="LX8" s="139">
        <f t="shared" si="56"/>
        <v>16</v>
      </c>
      <c r="LY8" s="139"/>
      <c r="LZ8" s="205">
        <f t="shared" si="26"/>
        <v>1</v>
      </c>
      <c r="MA8" s="139">
        <f t="shared" si="27"/>
        <v>0</v>
      </c>
      <c r="MB8" s="139"/>
      <c r="MC8" s="139">
        <f t="shared" si="28"/>
        <v>16</v>
      </c>
      <c r="MD8" s="205">
        <f t="shared" si="29"/>
        <v>1</v>
      </c>
      <c r="ME8" s="139">
        <f t="shared" si="30"/>
        <v>0</v>
      </c>
      <c r="MF8" t="str">
        <f t="shared" si="57"/>
        <v>normal</v>
      </c>
      <c r="MG8" t="str">
        <f t="shared" si="49"/>
        <v>rates</v>
      </c>
      <c r="MH8" s="264">
        <f t="shared" si="31"/>
        <v>0</v>
      </c>
      <c r="MI8" s="265" t="e">
        <f t="shared" si="32"/>
        <v>#DIV/0!</v>
      </c>
      <c r="MJ8" s="264">
        <f t="shared" si="50"/>
        <v>0</v>
      </c>
      <c r="MK8" s="265" t="e">
        <f t="shared" si="33"/>
        <v>#DIV/0!</v>
      </c>
      <c r="ML8" s="260">
        <f t="shared" si="34"/>
        <v>0</v>
      </c>
      <c r="MM8" s="261" t="e">
        <f t="shared" si="35"/>
        <v>#DIV/0!</v>
      </c>
      <c r="MN8" s="260">
        <f t="shared" si="36"/>
        <v>0</v>
      </c>
      <c r="MO8" s="265" t="e">
        <f t="shared" si="37"/>
        <v>#DIV/0!</v>
      </c>
      <c r="MP8">
        <f t="shared" si="38"/>
        <v>0</v>
      </c>
      <c r="MQ8" s="282">
        <f t="shared" si="51"/>
        <v>0</v>
      </c>
    </row>
    <row r="9" spans="1:356"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tr">
        <f t="shared" si="40"/>
        <v>inverted</v>
      </c>
      <c r="JV9" s="209"/>
      <c r="JW9" s="209"/>
      <c r="JX9" s="211">
        <f t="shared" si="52"/>
        <v>6</v>
      </c>
      <c r="JY9" s="211"/>
      <c r="JZ9" s="212">
        <f t="shared" si="0"/>
        <v>0.75</v>
      </c>
      <c r="KA9" s="211">
        <f t="shared" si="1"/>
        <v>4495.6806271147061</v>
      </c>
      <c r="KB9" s="211"/>
      <c r="KC9" s="211">
        <f t="shared" si="2"/>
        <v>4</v>
      </c>
      <c r="KD9" s="212">
        <f t="shared" si="3"/>
        <v>0.5</v>
      </c>
      <c r="KE9" s="211">
        <f t="shared" si="4"/>
        <v>-646.02929254126013</v>
      </c>
      <c r="KF9" t="str">
        <f t="shared" si="53"/>
        <v>normal</v>
      </c>
      <c r="KG9" t="str">
        <f t="shared" si="41"/>
        <v>soft</v>
      </c>
      <c r="KH9" s="266">
        <f t="shared" si="5"/>
        <v>7</v>
      </c>
      <c r="KI9" s="265">
        <f t="shared" si="6"/>
        <v>0.875</v>
      </c>
      <c r="KJ9" s="266">
        <f t="shared" si="42"/>
        <v>7</v>
      </c>
      <c r="KK9" s="265">
        <f t="shared" si="7"/>
        <v>0.875</v>
      </c>
      <c r="KL9" s="262">
        <f t="shared" si="8"/>
        <v>1</v>
      </c>
      <c r="KM9" s="261">
        <f t="shared" si="9"/>
        <v>0.125</v>
      </c>
      <c r="KN9" s="262">
        <f t="shared" si="10"/>
        <v>1</v>
      </c>
      <c r="KO9" s="265">
        <f t="shared" si="11"/>
        <v>0.125</v>
      </c>
      <c r="KP9" s="209">
        <f t="shared" si="12"/>
        <v>8</v>
      </c>
      <c r="KQ9" s="283">
        <f t="shared" si="43"/>
        <v>8</v>
      </c>
      <c r="KT9" s="18" t="s">
        <v>309</v>
      </c>
      <c r="KU9" s="276">
        <f>KH9</f>
        <v>7</v>
      </c>
      <c r="KV9" s="209"/>
      <c r="KW9" s="209"/>
      <c r="KX9" s="211">
        <f t="shared" si="54"/>
        <v>0</v>
      </c>
      <c r="KY9" s="211"/>
      <c r="KZ9" s="212">
        <f t="shared" si="13"/>
        <v>0</v>
      </c>
      <c r="LA9" s="211">
        <f t="shared" si="14"/>
        <v>0</v>
      </c>
      <c r="LB9" s="211"/>
      <c r="LC9" s="211">
        <f t="shared" si="15"/>
        <v>0</v>
      </c>
      <c r="LD9" s="212">
        <f t="shared" si="16"/>
        <v>0</v>
      </c>
      <c r="LE9" s="211">
        <f t="shared" si="17"/>
        <v>0</v>
      </c>
      <c r="LF9" t="str">
        <f t="shared" si="55"/>
        <v>normal</v>
      </c>
      <c r="LG9" t="str">
        <f t="shared" si="45"/>
        <v>soft</v>
      </c>
      <c r="LH9" s="266">
        <f t="shared" si="18"/>
        <v>0</v>
      </c>
      <c r="LI9" s="265" t="e">
        <f t="shared" si="19"/>
        <v>#DIV/0!</v>
      </c>
      <c r="LJ9" s="266">
        <f t="shared" si="46"/>
        <v>6</v>
      </c>
      <c r="LK9" s="265" t="e">
        <f t="shared" si="20"/>
        <v>#DIV/0!</v>
      </c>
      <c r="LL9" s="262">
        <f t="shared" si="21"/>
        <v>0</v>
      </c>
      <c r="LM9" s="261" t="e">
        <f t="shared" si="22"/>
        <v>#DIV/0!</v>
      </c>
      <c r="LN9" s="262">
        <f t="shared" si="23"/>
        <v>2</v>
      </c>
      <c r="LO9" s="265" t="e">
        <f t="shared" si="24"/>
        <v>#DIV/0!</v>
      </c>
      <c r="LP9" s="209">
        <f t="shared" si="25"/>
        <v>0</v>
      </c>
      <c r="LQ9" s="283">
        <f t="shared" si="47"/>
        <v>8</v>
      </c>
      <c r="LT9" s="18" t="s">
        <v>309</v>
      </c>
      <c r="LU9" s="276">
        <f>LH9</f>
        <v>0</v>
      </c>
      <c r="LV9" s="209"/>
      <c r="LW9" s="209"/>
      <c r="LX9" s="211">
        <f t="shared" si="56"/>
        <v>8</v>
      </c>
      <c r="LY9" s="211"/>
      <c r="LZ9" s="212">
        <f t="shared" si="26"/>
        <v>1</v>
      </c>
      <c r="MA9" s="211">
        <f t="shared" si="27"/>
        <v>0</v>
      </c>
      <c r="MB9" s="211"/>
      <c r="MC9" s="211">
        <f t="shared" si="28"/>
        <v>8</v>
      </c>
      <c r="MD9" s="212">
        <f t="shared" si="29"/>
        <v>1</v>
      </c>
      <c r="ME9" s="211">
        <f t="shared" si="30"/>
        <v>0</v>
      </c>
      <c r="MF9" t="str">
        <f t="shared" si="57"/>
        <v>normal</v>
      </c>
      <c r="MG9" t="str">
        <f t="shared" si="49"/>
        <v>soft</v>
      </c>
      <c r="MH9" s="266">
        <f t="shared" si="31"/>
        <v>0</v>
      </c>
      <c r="MI9" s="265" t="e">
        <f t="shared" si="32"/>
        <v>#DIV/0!</v>
      </c>
      <c r="MJ9" s="266">
        <f t="shared" si="50"/>
        <v>0</v>
      </c>
      <c r="MK9" s="265" t="e">
        <f t="shared" si="33"/>
        <v>#DIV/0!</v>
      </c>
      <c r="ML9" s="262">
        <f t="shared" si="34"/>
        <v>0</v>
      </c>
      <c r="MM9" s="261" t="e">
        <f t="shared" si="35"/>
        <v>#DIV/0!</v>
      </c>
      <c r="MN9" s="262">
        <f t="shared" si="36"/>
        <v>0</v>
      </c>
      <c r="MO9" s="265" t="e">
        <f t="shared" si="37"/>
        <v>#DIV/0!</v>
      </c>
      <c r="MP9" s="209">
        <f t="shared" si="38"/>
        <v>0</v>
      </c>
      <c r="MQ9" s="283">
        <f t="shared" si="51"/>
        <v>0</v>
      </c>
    </row>
    <row r="10" spans="1:356"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f>SUM(JX2:JX9)</f>
        <v>37</v>
      </c>
      <c r="JY10" s="173"/>
      <c r="JZ10" s="205">
        <f t="shared" si="0"/>
        <v>0.46835443037974683</v>
      </c>
      <c r="KA10" s="173">
        <f>SUM(KA2:KA9)</f>
        <v>-27708.466059957027</v>
      </c>
      <c r="KB10" s="173"/>
      <c r="KC10" s="173">
        <f>SUM(KC2:KC9)</f>
        <v>40</v>
      </c>
      <c r="KD10" s="205">
        <f t="shared" si="3"/>
        <v>0.50632911392405067</v>
      </c>
      <c r="KE10" s="173">
        <f>SUM(KE2:KE9)</f>
        <v>-13962.450061023699</v>
      </c>
      <c r="KH10" s="7">
        <f>SUM(KH2:KH9)</f>
        <v>50</v>
      </c>
      <c r="KJ10" s="7">
        <f>SUM(KJ2:KJ9)</f>
        <v>40</v>
      </c>
      <c r="KL10" s="7">
        <f>SUM(KL2:KL9)</f>
        <v>29</v>
      </c>
      <c r="KN10" s="7">
        <f>SUM(KN2:KN9)</f>
        <v>39</v>
      </c>
      <c r="KO10"/>
      <c r="KP10">
        <f>KH10+KL10</f>
        <v>79</v>
      </c>
      <c r="KQ10" s="282">
        <f>SUM(KQ2:KQ9)</f>
        <v>79</v>
      </c>
      <c r="KT10" t="s">
        <v>1245</v>
      </c>
      <c r="KX10" s="173">
        <f>SUM(KX2:KX9)</f>
        <v>0</v>
      </c>
      <c r="KY10" s="173"/>
      <c r="KZ10" s="205">
        <f t="shared" si="13"/>
        <v>0</v>
      </c>
      <c r="LA10" s="173">
        <f>SUM(LA2:LA9)</f>
        <v>0</v>
      </c>
      <c r="LB10" s="173"/>
      <c r="LC10" s="173">
        <f>SUM(LC2:LC9)</f>
        <v>0</v>
      </c>
      <c r="LD10" s="205">
        <f t="shared" si="16"/>
        <v>0</v>
      </c>
      <c r="LE10" s="173">
        <f>SUM(LE2:LE9)</f>
        <v>0</v>
      </c>
      <c r="LH10" s="7">
        <f>SUM(LH2:LH9)</f>
        <v>0</v>
      </c>
      <c r="LJ10" s="7">
        <f>SUM(LJ2:LJ9)</f>
        <v>49</v>
      </c>
      <c r="LL10" s="7">
        <f>SUM(LL2:LL9)</f>
        <v>0</v>
      </c>
      <c r="LN10" s="7">
        <f>SUM(LN2:LN9)</f>
        <v>30</v>
      </c>
      <c r="LO10"/>
      <c r="LP10">
        <f t="shared" si="25"/>
        <v>0</v>
      </c>
      <c r="LQ10" s="282">
        <f>SUM(LQ2:LQ9)</f>
        <v>79</v>
      </c>
      <c r="LT10" t="s">
        <v>1245</v>
      </c>
      <c r="LX10" s="173">
        <f>SUM(LX2:LX9)</f>
        <v>79</v>
      </c>
      <c r="LY10" s="173"/>
      <c r="LZ10" s="205">
        <f t="shared" si="26"/>
        <v>1</v>
      </c>
      <c r="MA10" s="173">
        <f>SUM(MA2:MA9)</f>
        <v>0</v>
      </c>
      <c r="MB10" s="173"/>
      <c r="MC10" s="173">
        <f>SUM(MC2:MC9)</f>
        <v>79</v>
      </c>
      <c r="MD10" s="205">
        <f t="shared" si="29"/>
        <v>1</v>
      </c>
      <c r="ME10" s="173">
        <f>SUM(ME2:ME9)</f>
        <v>0</v>
      </c>
      <c r="MH10" s="7">
        <f>SUM(MH2:MH9)</f>
        <v>0</v>
      </c>
      <c r="MJ10" s="7">
        <f>SUM(MJ2:MJ9)</f>
        <v>0</v>
      </c>
      <c r="ML10" s="7">
        <f>SUM(ML2:ML9)</f>
        <v>0</v>
      </c>
      <c r="MN10" s="7">
        <f>SUM(MN2:MN9)</f>
        <v>0</v>
      </c>
      <c r="MO10"/>
      <c r="MP10">
        <f t="shared" si="38"/>
        <v>0</v>
      </c>
      <c r="MQ10" s="282">
        <f>SUM(MQ2:MQ9)</f>
        <v>0</v>
      </c>
    </row>
    <row r="11" spans="1:356" outlineLevel="1" x14ac:dyDescent="0.25"/>
    <row r="12" spans="1:356"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row>
    <row r="13" spans="1:356" ht="15.75" thickBot="1" x14ac:dyDescent="0.3">
      <c r="A13" s="4"/>
      <c r="B13" s="168"/>
      <c r="C13" s="168"/>
      <c r="X13">
        <v>0.25</v>
      </c>
      <c r="AH13" s="96">
        <v>0.25</v>
      </c>
      <c r="AS13" s="96">
        <v>0.25</v>
      </c>
      <c r="BD13" s="96">
        <v>0.25</v>
      </c>
      <c r="BH13" s="141">
        <v>42522</v>
      </c>
      <c r="BI13" t="s">
        <v>1154</v>
      </c>
      <c r="BJ13" s="175">
        <f>SUM(BJ14:BJ92)/79</f>
        <v>0.46835443037974683</v>
      </c>
      <c r="BP13" s="1"/>
      <c r="BQ13" s="173">
        <f>SUM(BQ14:BQ92)</f>
        <v>22014667.529078163</v>
      </c>
      <c r="BR13" s="173">
        <f>SUM(BR14:BR92)</f>
        <v>11656.258514256457</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22014667.529078163</v>
      </c>
      <c r="CH13" s="193">
        <f>SUM(CH14:CH92)</f>
        <v>19873.491112720661</v>
      </c>
      <c r="CI13" s="193">
        <f>SUM(CI14:CI92)</f>
        <v>74267.093513730375</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22014667.529078163</v>
      </c>
      <c r="CY13" s="199">
        <f>SUM(CY14:CY92)</f>
        <v>25112.351450290091</v>
      </c>
      <c r="CZ13" s="199">
        <f>SUM(CZ14:CZ92)</f>
        <v>-16366.685926260048</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22091902.529078163</v>
      </c>
      <c r="DP13" s="199">
        <f>SUM(DP14:DP92)</f>
        <v>2751.4534876180601</v>
      </c>
      <c r="DQ13" s="199">
        <f>SUM(DQ14:DQ92)</f>
        <v>-5878.4282166763196</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f>COUNTIF(JT14:JT92,1)/79</f>
        <v>0.60759493670886078</v>
      </c>
      <c r="JU13" s="270">
        <f>COUNTIF(JU14:JU92,1)/79</f>
        <v>0.50632911392405067</v>
      </c>
      <c r="JV13" s="270">
        <f t="shared" ref="JV13" si="62">COUNTIF(JV14:JV92,1)/79</f>
        <v>0.46835443037974683</v>
      </c>
      <c r="JW13" s="270"/>
      <c r="JX13" s="270">
        <f t="shared" ref="JX13:JZ13" si="63">COUNTIF(JX14:JX92,1)/79</f>
        <v>0.58227848101265822</v>
      </c>
      <c r="JY13" s="270">
        <f t="shared" si="63"/>
        <v>0.44303797468354428</v>
      </c>
      <c r="JZ13" s="270">
        <f t="shared" si="63"/>
        <v>0.63291139240506333</v>
      </c>
      <c r="KA13" s="271">
        <f>SUM(KA14:KA92)/79</f>
        <v>0.46835443037974683</v>
      </c>
      <c r="KB13" s="271">
        <f>SUM(KB14:KB92)/79</f>
        <v>0.50632911392405067</v>
      </c>
      <c r="KC13" s="271">
        <f>SUM(KC14:KC92)/79</f>
        <v>0.46835443037974683</v>
      </c>
      <c r="KD13" s="271">
        <f>SUM(KD14:KD92)/79</f>
        <v>0.45569620253164556</v>
      </c>
      <c r="KJ13" s="201"/>
      <c r="KK13" s="190">
        <v>0.25</v>
      </c>
      <c r="KL13" s="193">
        <f t="shared" ref="KL13:KR13" si="64">SUM(KL14:KL92)</f>
        <v>22014667.529078163</v>
      </c>
      <c r="KM13" s="193">
        <f t="shared" si="64"/>
        <v>26281561.021578558</v>
      </c>
      <c r="KN13" s="199">
        <f t="shared" si="64"/>
        <v>-27708.466059957027</v>
      </c>
      <c r="KO13" s="199">
        <f t="shared" si="64"/>
        <v>-37577.689345298451</v>
      </c>
      <c r="KP13" s="199">
        <f t="shared" si="64"/>
        <v>-13962.450061023701</v>
      </c>
      <c r="KQ13" s="199">
        <f t="shared" si="64"/>
        <v>-3917.9091673032667</v>
      </c>
      <c r="KR13" s="199">
        <f t="shared" si="64"/>
        <v>-18281.115098216909</v>
      </c>
      <c r="KT13" s="270">
        <f>COUNTIF(KT14:KT92,1)/79</f>
        <v>0.50632911392405067</v>
      </c>
      <c r="KU13" s="270">
        <f>COUNTIF(KU14:KU92,1)/79</f>
        <v>0.620253164556962</v>
      </c>
      <c r="KV13" s="270">
        <f t="shared" ref="KV13" si="65">COUNTIF(KV14:KV92,1)/79</f>
        <v>0.44303797468354428</v>
      </c>
      <c r="KW13" s="270"/>
      <c r="KX13" s="270">
        <f t="shared" ref="KX13:KZ13" si="66">COUNTIF(KX14:KX92,1)/79</f>
        <v>0.55696202531645567</v>
      </c>
      <c r="KY13" s="270">
        <f t="shared" si="66"/>
        <v>0.46835443037974683</v>
      </c>
      <c r="KZ13" s="270">
        <f t="shared" si="66"/>
        <v>0</v>
      </c>
      <c r="LA13" s="271">
        <f>SUM(LA14:LA92)/79</f>
        <v>0</v>
      </c>
      <c r="LB13" s="271">
        <f>SUM(LB14:LB92)/79</f>
        <v>0</v>
      </c>
      <c r="LC13" s="271">
        <f>SUM(LC14:LC92)/79</f>
        <v>0</v>
      </c>
      <c r="LD13" s="271">
        <f>SUM(LD14:LD92)/79</f>
        <v>0</v>
      </c>
      <c r="LJ13" s="201"/>
      <c r="LK13" s="190">
        <v>0.25</v>
      </c>
      <c r="LL13" s="193">
        <f t="shared" ref="LL13:LR13" si="67">SUM(LL14:LL92)</f>
        <v>22014667.529078163</v>
      </c>
      <c r="LM13" s="193">
        <f t="shared" si="67"/>
        <v>25064791.884979591</v>
      </c>
      <c r="LN13" s="199">
        <f t="shared" si="67"/>
        <v>0</v>
      </c>
      <c r="LO13" s="199">
        <f t="shared" si="67"/>
        <v>0</v>
      </c>
      <c r="LP13" s="199">
        <f t="shared" si="67"/>
        <v>0</v>
      </c>
      <c r="LQ13" s="199">
        <f t="shared" si="67"/>
        <v>0</v>
      </c>
      <c r="LR13" s="199">
        <f t="shared" si="67"/>
        <v>0</v>
      </c>
      <c r="LT13" s="270">
        <f>COUNTIF(LT14:LT92,1)/79</f>
        <v>0.620253164556962</v>
      </c>
      <c r="LU13" s="270">
        <f>COUNTIF(LU14:LU92,1)/79</f>
        <v>0</v>
      </c>
      <c r="LV13" s="270">
        <f t="shared" ref="LV13" si="68">COUNTIF(LV14:LV92,1)/79</f>
        <v>0</v>
      </c>
      <c r="LW13" s="270"/>
      <c r="LX13" s="270">
        <f t="shared" ref="LX13:LZ13" si="69">COUNTIF(LX14:LX92,1)/79</f>
        <v>0</v>
      </c>
      <c r="LY13" s="270">
        <f t="shared" si="69"/>
        <v>0</v>
      </c>
      <c r="LZ13" s="270">
        <f t="shared" si="69"/>
        <v>0</v>
      </c>
      <c r="MA13" s="271">
        <f>SUM(MA14:MA92)/79</f>
        <v>1</v>
      </c>
      <c r="MB13" s="271">
        <f>SUM(MB14:MB92)/79</f>
        <v>1</v>
      </c>
      <c r="MC13" s="271">
        <f>SUM(MC14:MC92)/79</f>
        <v>1</v>
      </c>
      <c r="MD13" s="271">
        <f>SUM(MD14:MD92)/79</f>
        <v>1</v>
      </c>
      <c r="MJ13" s="201"/>
      <c r="MK13" s="190">
        <v>0.25</v>
      </c>
      <c r="ML13" s="193">
        <f t="shared" ref="ML13:MR13" si="70">SUM(ML14:ML92)</f>
        <v>22014667.529078163</v>
      </c>
      <c r="MM13" s="193">
        <f t="shared" si="70"/>
        <v>28241880.415874761</v>
      </c>
      <c r="MN13" s="199">
        <f t="shared" si="70"/>
        <v>0</v>
      </c>
      <c r="MO13" s="199">
        <f t="shared" si="70"/>
        <v>0</v>
      </c>
      <c r="MP13" s="199">
        <f t="shared" si="70"/>
        <v>0</v>
      </c>
      <c r="MQ13" s="199">
        <f t="shared" si="70"/>
        <v>0</v>
      </c>
      <c r="MR13" s="199">
        <f t="shared" si="70"/>
        <v>0</v>
      </c>
    </row>
    <row r="14" spans="1:356"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97208</v>
      </c>
      <c r="BR14" s="145">
        <f>IF(BJ14=1,ABS(BQ14*BK14),-ABS(BQ14*BK14))</f>
        <v>648.44633110959137</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97208</v>
      </c>
      <c r="CH14" s="145">
        <f t="shared" ref="CH14:CH45" si="76">IF(BX14=1,ABS(CG14*BZ14),-ABS(CG14*BZ14))</f>
        <v>527.03132530140385</v>
      </c>
      <c r="CI14" s="145">
        <f>IF(BY14=1,ABS(CG14*BZ14),-ABS(CG14*BZ14))</f>
        <v>527.03132530140385</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97208</v>
      </c>
      <c r="CY14" s="200">
        <f>IF(CO14=1,ABS(CX14*CQ14),-ABS(CX14*CQ14))</f>
        <v>2155.0005991642497</v>
      </c>
      <c r="CZ14" s="200">
        <f>IF(CP14=1,ABS(CX14*CQ14),-ABS(CX14*CQ14))</f>
        <v>2155.0005991642497</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97208</v>
      </c>
      <c r="DP14" s="200">
        <f t="shared" ref="DP14:DP77" si="85">IF(DF14=1,ABS(DO14*DH14),-ABS(DO14*DH14))</f>
        <v>-512.82063305973202</v>
      </c>
      <c r="DQ14" s="200">
        <f>IF(DG14=1,ABS(DO14*DH14),-ABS(DO14*DH14))</f>
        <v>-512.82063305973202</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f>IU14</f>
        <v>1</v>
      </c>
      <c r="JU14" s="242">
        <v>-1</v>
      </c>
      <c r="JV14" s="217">
        <v>-1</v>
      </c>
      <c r="JW14" s="243">
        <v>-2</v>
      </c>
      <c r="JX14">
        <f>IF(VLOOKUP($C14,JT$2:JU$9,2)="normal",JV14,-JV14)</f>
        <v>-1</v>
      </c>
      <c r="JY14">
        <f>IF(JW14&lt;0,JV14*-1,JV14)</f>
        <v>1</v>
      </c>
      <c r="JZ14" s="217">
        <v>1</v>
      </c>
      <c r="KA14">
        <f>IF(JU14=JZ14,1,0)</f>
        <v>0</v>
      </c>
      <c r="KB14">
        <f>IF(JZ14=JV14,1,0)</f>
        <v>0</v>
      </c>
      <c r="KC14">
        <f>IF(JZ14=JX14,1,0)</f>
        <v>0</v>
      </c>
      <c r="KD14">
        <f>IF(JZ14=JY14,1,0)</f>
        <v>1</v>
      </c>
      <c r="KE14" s="252">
        <v>9.63855421687E-3</v>
      </c>
      <c r="KF14" s="206">
        <v>42508</v>
      </c>
      <c r="KG14">
        <v>60</v>
      </c>
      <c r="KH14" t="str">
        <f t="shared" ref="KH14:KH77" si="86">IF(JU14="","FALSE","TRUE")</f>
        <v>TRUE</v>
      </c>
      <c r="KI14">
        <f>VLOOKUP($A14,'FuturesInfo (3)'!$A$2:$V$80,22)</f>
        <v>2</v>
      </c>
      <c r="KJ14" s="256">
        <v>2</v>
      </c>
      <c r="KK14">
        <f>IF(KJ14=1,KI14,ROUND(KI14*(1+$IK$13),0))</f>
        <v>3</v>
      </c>
      <c r="KL14" s="139">
        <f>VLOOKUP($A14,'FuturesInfo (3)'!$A$2:$O$80,15)*KI14</f>
        <v>97208</v>
      </c>
      <c r="KM14" s="139">
        <f>VLOOKUP($A14,'FuturesInfo (3)'!$A$2:$O$80,15)*KK14</f>
        <v>145812</v>
      </c>
      <c r="KN14" s="200">
        <f>IF(KA14=1,ABS(KL14*KE14),-ABS(KL14*KE14))</f>
        <v>-936.94457831349894</v>
      </c>
      <c r="KO14" s="200">
        <f>IF(KA14=1,ABS(KM14*KE14),-ABS(KM14*KE14))</f>
        <v>-1405.4168674702485</v>
      </c>
      <c r="KP14" s="200">
        <f>IF(KB14=1,ABS(KL14*KE14),-ABS(KL14*KE14))</f>
        <v>-936.94457831349894</v>
      </c>
      <c r="KQ14" s="200">
        <f>IF(KC14=1,ABS(KL14*KE14),-ABS(KL14*KE14))</f>
        <v>-936.94457831349894</v>
      </c>
      <c r="KR14" s="200">
        <f>IF(KD14=1,ABS(KL14*KE14),-ABS(KL14*KE14))</f>
        <v>936.94457831349894</v>
      </c>
      <c r="KT14">
        <f>JU14</f>
        <v>-1</v>
      </c>
      <c r="KU14" s="242">
        <v>1</v>
      </c>
      <c r="KV14" s="217">
        <v>-1</v>
      </c>
      <c r="KW14" s="243">
        <v>-3</v>
      </c>
      <c r="KX14">
        <f>IF(VLOOKUP($C14,KT$2:KU$9,2)="normal",KV14,-KV14)</f>
        <v>1</v>
      </c>
      <c r="KY14">
        <f>IF(KW14&lt;0,KV14*-1,KV14)</f>
        <v>1</v>
      </c>
      <c r="KZ14" s="217"/>
      <c r="LA14">
        <f>IF(KU14=KZ14,1,0)</f>
        <v>0</v>
      </c>
      <c r="LB14">
        <f>IF(KZ14=KV14,1,0)</f>
        <v>0</v>
      </c>
      <c r="LC14">
        <f>IF(KZ14=KX14,1,0)</f>
        <v>0</v>
      </c>
      <c r="LD14">
        <f>IF(KZ14=KY14,1,0)</f>
        <v>0</v>
      </c>
      <c r="LE14" s="252"/>
      <c r="LF14" s="206">
        <v>42527</v>
      </c>
      <c r="LG14">
        <v>60</v>
      </c>
      <c r="LH14" t="str">
        <f t="shared" ref="LH14:LH77" si="87">IF(KU14="","FALSE","TRUE")</f>
        <v>TRUE</v>
      </c>
      <c r="LI14">
        <f>VLOOKUP($A14,'FuturesInfo (3)'!$A$2:$V$80,22)</f>
        <v>2</v>
      </c>
      <c r="LJ14" s="256">
        <v>2</v>
      </c>
      <c r="LK14">
        <f>IF(LJ14=1,LI14,ROUND(LI14*(1+$IK$13),0))</f>
        <v>3</v>
      </c>
      <c r="LL14" s="139">
        <f>VLOOKUP($A14,'FuturesInfo (3)'!$A$2:$O$80,15)*LI14</f>
        <v>97208</v>
      </c>
      <c r="LM14" s="139">
        <f>VLOOKUP($A14,'FuturesInfo (3)'!$A$2:$O$80,15)*LK14</f>
        <v>145812</v>
      </c>
      <c r="LN14" s="200">
        <f>IF(LA14=1,ABS(LL14*LE14),-ABS(LL14*LE14))</f>
        <v>0</v>
      </c>
      <c r="LO14" s="200">
        <f>IF(LA14=1,ABS(LM14*LE14),-ABS(LM14*LE14))</f>
        <v>0</v>
      </c>
      <c r="LP14" s="200">
        <f>IF(LB14=1,ABS(LL14*LE14),-ABS(LL14*LE14))</f>
        <v>0</v>
      </c>
      <c r="LQ14" s="200">
        <f>IF(LC14=1,ABS(LL14*LE14),-ABS(LL14*LE14))</f>
        <v>0</v>
      </c>
      <c r="LR14" s="200">
        <f>IF(LD14=1,ABS(LL14*LE14),-ABS(LL14*LE14))</f>
        <v>0</v>
      </c>
      <c r="LT14">
        <f>KU14</f>
        <v>1</v>
      </c>
      <c r="LU14" s="242"/>
      <c r="LV14" s="217"/>
      <c r="LW14" s="243"/>
      <c r="LX14">
        <f>IF(VLOOKUP($C14,LT$2:LU$9,2)="normal",LV14,-LV14)</f>
        <v>0</v>
      </c>
      <c r="LY14">
        <f>IF(LW14&lt;0,LV14*-1,LV14)</f>
        <v>0</v>
      </c>
      <c r="LZ14" s="217"/>
      <c r="MA14">
        <f>IF(LU14=LZ14,1,0)</f>
        <v>1</v>
      </c>
      <c r="MB14">
        <f>IF(LZ14=LV14,1,0)</f>
        <v>1</v>
      </c>
      <c r="MC14">
        <f>IF(LZ14=LX14,1,0)</f>
        <v>1</v>
      </c>
      <c r="MD14">
        <f>IF(LZ14=LY14,1,0)</f>
        <v>1</v>
      </c>
      <c r="ME14" s="252"/>
      <c r="MF14" s="206"/>
      <c r="MG14">
        <v>60</v>
      </c>
      <c r="MH14" t="str">
        <f t="shared" ref="MH14:MH77" si="88">IF(LU14="","FALSE","TRUE")</f>
        <v>FALSE</v>
      </c>
      <c r="MI14">
        <f>VLOOKUP($A14,'FuturesInfo (3)'!$A$2:$V$80,22)</f>
        <v>2</v>
      </c>
      <c r="MJ14" s="256"/>
      <c r="MK14">
        <f>IF(MJ14=1,MI14,ROUND(MI14*(1+$IK$13),0))</f>
        <v>3</v>
      </c>
      <c r="ML14" s="139">
        <f>VLOOKUP($A14,'FuturesInfo (3)'!$A$2:$O$80,15)*MI14</f>
        <v>97208</v>
      </c>
      <c r="MM14" s="139">
        <f>VLOOKUP($A14,'FuturesInfo (3)'!$A$2:$O$80,15)*MK14</f>
        <v>145812</v>
      </c>
      <c r="MN14" s="200">
        <f>IF(MA14=1,ABS(ML14*ME14),-ABS(ML14*ME14))</f>
        <v>0</v>
      </c>
      <c r="MO14" s="200">
        <f>IF(MA14=1,ABS(MM14*ME14),-ABS(MM14*ME14))</f>
        <v>0</v>
      </c>
      <c r="MP14" s="200">
        <f>IF(MB14=1,ABS(ML14*ME14),-ABS(ML14*ME14))</f>
        <v>0</v>
      </c>
      <c r="MQ14" s="200">
        <f>IF(MC14=1,ABS(ML14*ME14),-ABS(ML14*ME14))</f>
        <v>0</v>
      </c>
      <c r="MR14" s="200">
        <f>IF(MD14=1,ABS(ML14*ME14),-ABS(ML14*ME14))</f>
        <v>0</v>
      </c>
    </row>
    <row r="15" spans="1:356"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221070</v>
      </c>
      <c r="BR15" s="145">
        <f t="shared" ref="BR15:BR78" si="90">IF(BJ15=1,ABS(BQ15*BK15),-ABS(BQ15*BK15))</f>
        <v>975.48814120303041</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221070</v>
      </c>
      <c r="CH15" s="145">
        <f t="shared" si="76"/>
        <v>4378.5332409915964</v>
      </c>
      <c r="CI15" s="145">
        <f t="shared" ref="CI15:CI78" si="92">IF(BY15=1,ABS(CG15*BZ15),-ABS(CG15*BZ15))</f>
        <v>4378.5332409915964</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221070</v>
      </c>
      <c r="CY15" s="200">
        <f t="shared" ref="CY15:CY45" si="94">IF(CO15=1,ABS(CX15*CQ15),-ABS(CX15*CQ15))</f>
        <v>-390.31780524297125</v>
      </c>
      <c r="CZ15" s="200">
        <f t="shared" ref="CZ15:CZ78" si="95">IF(CP15=1,ABS(CX15*CQ15),-ABS(CX15*CQ15))</f>
        <v>390.31780524297125</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221070</v>
      </c>
      <c r="DP15" s="200">
        <f t="shared" si="85"/>
        <v>-2337.7792841659139</v>
      </c>
      <c r="DQ15" s="200">
        <f t="shared" ref="DQ15:DQ78" si="97">IF(DG15=1,ABS(DO15*DH15),-ABS(DO15*DH15))</f>
        <v>2337.7792841659139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f t="shared" ref="JT15:JT78" si="98">IU15</f>
        <v>1</v>
      </c>
      <c r="JU15" s="244">
        <v>-1</v>
      </c>
      <c r="JV15" s="218">
        <v>-1</v>
      </c>
      <c r="JW15" s="245">
        <v>11</v>
      </c>
      <c r="JX15">
        <f t="shared" ref="JX15:JX19" si="99">IF(VLOOKUP($C15,JT$2:JU$9,2)="normal",JV15,-JV15)</f>
        <v>-1</v>
      </c>
      <c r="JY15">
        <f t="shared" ref="JY15:JY78" si="100">IF(JW15&lt;0,JV15*-1,JV15)</f>
        <v>-1</v>
      </c>
      <c r="JZ15" s="218">
        <v>1</v>
      </c>
      <c r="KA15">
        <f>IF(JU15=JZ15,1,0)</f>
        <v>0</v>
      </c>
      <c r="KB15">
        <f t="shared" ref="KB15:KB78" si="101">IF(JZ15=JV15,1,0)</f>
        <v>0</v>
      </c>
      <c r="KC15">
        <f t="shared" ref="KC15:KC78" si="102">IF(JZ15=JX15,1,0)</f>
        <v>0</v>
      </c>
      <c r="KD15">
        <f t="shared" ref="KD15:KD78" si="103">IF(JZ15=JY15,1,0)</f>
        <v>0</v>
      </c>
      <c r="KE15" s="253">
        <v>2.9944194909500002E-3</v>
      </c>
      <c r="KF15" s="206">
        <v>42514</v>
      </c>
      <c r="KG15">
        <v>60</v>
      </c>
      <c r="KH15" t="str">
        <f t="shared" si="86"/>
        <v>TRUE</v>
      </c>
      <c r="KI15">
        <f>VLOOKUP($A15,'FuturesInfo (3)'!$A$2:$V$80,22)</f>
        <v>3</v>
      </c>
      <c r="KJ15" s="257">
        <v>1</v>
      </c>
      <c r="KK15">
        <f t="shared" ref="KK15:KK78" si="104">IF(KJ15=1,KI15,ROUND(KI15*(1+$IK$13),0))</f>
        <v>3</v>
      </c>
      <c r="KL15" s="139">
        <f>VLOOKUP($A15,'FuturesInfo (3)'!$A$2:$O$80,15)*KI15</f>
        <v>221070</v>
      </c>
      <c r="KM15" s="139">
        <f>VLOOKUP($A15,'FuturesInfo (3)'!$A$2:$O$80,15)*KK15</f>
        <v>221070</v>
      </c>
      <c r="KN15" s="200">
        <f t="shared" ref="KN15:KN77" si="105">IF(KA15=1,ABS(KL15*KE15),-ABS(KL15*KE15))</f>
        <v>-661.97631686431657</v>
      </c>
      <c r="KO15" s="200">
        <f t="shared" ref="KO15:KO78" si="106">IF(KA15=1,ABS(KM15*KE15),-ABS(KM15*KE15))</f>
        <v>-661.97631686431657</v>
      </c>
      <c r="KP15" s="200">
        <f t="shared" ref="KP15:KP78" si="107">IF(KB15=1,ABS(KL15*KE15),-ABS(KL15*KE15))</f>
        <v>-661.97631686431657</v>
      </c>
      <c r="KQ15" s="200">
        <f t="shared" ref="KQ15:KQ78" si="108">IF(KC15=1,ABS(KL15*KE15),-ABS(KL15*KE15))</f>
        <v>-661.97631686431657</v>
      </c>
      <c r="KR15" s="200">
        <f t="shared" ref="KR15:KR20" si="109">IF(KD15=1,ABS(KL15*KE15),-ABS(KL15*KE15))</f>
        <v>-661.97631686431657</v>
      </c>
      <c r="KT15">
        <f t="shared" ref="KT15:KT78" si="110">JU15</f>
        <v>-1</v>
      </c>
      <c r="KU15" s="244">
        <v>-1</v>
      </c>
      <c r="KV15" s="218">
        <v>-1</v>
      </c>
      <c r="KW15" s="245">
        <v>12</v>
      </c>
      <c r="KX15">
        <f t="shared" ref="KX15:KX19" si="111">IF(VLOOKUP($C15,KT$2:KU$9,2)="normal",KV15,-KV15)</f>
        <v>1</v>
      </c>
      <c r="KY15">
        <f t="shared" ref="KY15:KY78" si="112">IF(KW15&lt;0,KV15*-1,KV15)</f>
        <v>-1</v>
      </c>
      <c r="KZ15" s="218"/>
      <c r="LA15">
        <f>IF(KU15=KZ15,1,0)</f>
        <v>0</v>
      </c>
      <c r="LB15">
        <f t="shared" ref="LB15:LB78" si="113">IF(KZ15=KV15,1,0)</f>
        <v>0</v>
      </c>
      <c r="LC15">
        <f t="shared" ref="LC15:LC78" si="114">IF(KZ15=KX15,1,0)</f>
        <v>0</v>
      </c>
      <c r="LD15">
        <f t="shared" ref="LD15:LD78" si="115">IF(KZ15=KY15,1,0)</f>
        <v>0</v>
      </c>
      <c r="LE15" s="253"/>
      <c r="LF15" s="206">
        <v>42522</v>
      </c>
      <c r="LG15">
        <v>60</v>
      </c>
      <c r="LH15" t="str">
        <f t="shared" si="87"/>
        <v>TRUE</v>
      </c>
      <c r="LI15">
        <f>VLOOKUP($A15,'FuturesInfo (3)'!$A$2:$V$80,22)</f>
        <v>3</v>
      </c>
      <c r="LJ15" s="257">
        <v>2</v>
      </c>
      <c r="LK15">
        <f t="shared" ref="LK15:LK78" si="116">IF(LJ15=1,LI15,ROUND(LI15*(1+$IK$13),0))</f>
        <v>4</v>
      </c>
      <c r="LL15" s="139">
        <f>VLOOKUP($A15,'FuturesInfo (3)'!$A$2:$O$80,15)*LI15</f>
        <v>221070</v>
      </c>
      <c r="LM15" s="139">
        <f>VLOOKUP($A15,'FuturesInfo (3)'!$A$2:$O$80,15)*LK15</f>
        <v>294760</v>
      </c>
      <c r="LN15" s="200">
        <f t="shared" ref="LN15:LN78" si="117">IF(LA15=1,ABS(LL15*LE15),-ABS(LL15*LE15))</f>
        <v>0</v>
      </c>
      <c r="LO15" s="200">
        <f t="shared" ref="LO15:LO78" si="118">IF(LA15=1,ABS(LM15*LE15),-ABS(LM15*LE15))</f>
        <v>0</v>
      </c>
      <c r="LP15" s="200">
        <f t="shared" ref="LP15:LP78" si="119">IF(LB15=1,ABS(LL15*LE15),-ABS(LL15*LE15))</f>
        <v>0</v>
      </c>
      <c r="LQ15" s="200">
        <f t="shared" ref="LQ15:LQ78" si="120">IF(LC15=1,ABS(LL15*LE15),-ABS(LL15*LE15))</f>
        <v>0</v>
      </c>
      <c r="LR15" s="200">
        <f t="shared" ref="LR15:LR20" si="121">IF(LD15=1,ABS(LL15*LE15),-ABS(LL15*LE15))</f>
        <v>0</v>
      </c>
      <c r="LT15">
        <f t="shared" ref="LT15:LT78" si="122">KU15</f>
        <v>-1</v>
      </c>
      <c r="LU15" s="244"/>
      <c r="LV15" s="218"/>
      <c r="LW15" s="245"/>
      <c r="LX15">
        <f t="shared" ref="LX15:LX19" si="123">IF(VLOOKUP($C15,LT$2:LU$9,2)="normal",LV15,-LV15)</f>
        <v>0</v>
      </c>
      <c r="LY15">
        <f t="shared" ref="LY15:LY78" si="124">IF(LW15&lt;0,LV15*-1,LV15)</f>
        <v>0</v>
      </c>
      <c r="LZ15" s="218"/>
      <c r="MA15">
        <f>IF(LU15=LZ15,1,0)</f>
        <v>1</v>
      </c>
      <c r="MB15">
        <f t="shared" ref="MB15:MB78" si="125">IF(LZ15=LV15,1,0)</f>
        <v>1</v>
      </c>
      <c r="MC15">
        <f t="shared" ref="MC15:MC78" si="126">IF(LZ15=LX15,1,0)</f>
        <v>1</v>
      </c>
      <c r="MD15">
        <f t="shared" ref="MD15:MD78" si="127">IF(LZ15=LY15,1,0)</f>
        <v>1</v>
      </c>
      <c r="ME15" s="253"/>
      <c r="MF15" s="206"/>
      <c r="MG15">
        <v>60</v>
      </c>
      <c r="MH15" t="str">
        <f t="shared" si="88"/>
        <v>FALSE</v>
      </c>
      <c r="MI15">
        <f>VLOOKUP($A15,'FuturesInfo (3)'!$A$2:$V$80,22)</f>
        <v>3</v>
      </c>
      <c r="MJ15" s="257"/>
      <c r="MK15">
        <f t="shared" ref="MK15:MK78" si="128">IF(MJ15=1,MI15,ROUND(MI15*(1+$IK$13),0))</f>
        <v>4</v>
      </c>
      <c r="ML15" s="139">
        <f>VLOOKUP($A15,'FuturesInfo (3)'!$A$2:$O$80,15)*MI15</f>
        <v>221070</v>
      </c>
      <c r="MM15" s="139">
        <f>VLOOKUP($A15,'FuturesInfo (3)'!$A$2:$O$80,15)*MK15</f>
        <v>294760</v>
      </c>
      <c r="MN15" s="200">
        <f t="shared" ref="MN15:MN78" si="129">IF(MA15=1,ABS(ML15*ME15),-ABS(ML15*ME15))</f>
        <v>0</v>
      </c>
      <c r="MO15" s="200">
        <f t="shared" ref="MO15:MO78" si="130">IF(MA15=1,ABS(MM15*ME15),-ABS(MM15*ME15))</f>
        <v>0</v>
      </c>
      <c r="MP15" s="200">
        <f t="shared" ref="MP15:MP78" si="131">IF(MB15=1,ABS(ML15*ME15),-ABS(ML15*ME15))</f>
        <v>0</v>
      </c>
      <c r="MQ15" s="200">
        <f t="shared" ref="MQ15:MQ78" si="132">IF(MC15=1,ABS(ML15*ME15),-ABS(ML15*ME15))</f>
        <v>0</v>
      </c>
      <c r="MR15" s="200">
        <f t="shared" ref="MR15:MR20" si="133">IF(MD15=1,ABS(ML15*ME15),-ABS(ML15*ME15))</f>
        <v>0</v>
      </c>
    </row>
    <row r="16" spans="1:356"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94836.3462</v>
      </c>
      <c r="BR16" s="145">
        <f t="shared" si="90"/>
        <v>-169.91954526336073</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94836.3462</v>
      </c>
      <c r="CH16" s="145">
        <f t="shared" si="76"/>
        <v>498.24595030139278</v>
      </c>
      <c r="CI16" s="145">
        <f t="shared" si="92"/>
        <v>498.24595030139278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94836.3462</v>
      </c>
      <c r="CY16" s="200">
        <f t="shared" si="94"/>
        <v>-245.11023290272325</v>
      </c>
      <c r="CZ16" s="200">
        <f t="shared" si="95"/>
        <v>-245.11023290272325</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94836.3462</v>
      </c>
      <c r="DP16" s="200">
        <f t="shared" si="85"/>
        <v>-1158.614854943261</v>
      </c>
      <c r="DQ16" s="200">
        <f t="shared" si="97"/>
        <v>-1158.614854943261</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f t="shared" si="98"/>
        <v>-1</v>
      </c>
      <c r="JU16" s="244">
        <v>-1</v>
      </c>
      <c r="JV16" s="218">
        <v>-1</v>
      </c>
      <c r="JW16" s="245">
        <v>7</v>
      </c>
      <c r="JX16">
        <f>IF(VLOOKUP($C16,JT$2:JU$9,2)="normal",JV16,-JV16)</f>
        <v>-1</v>
      </c>
      <c r="JY16">
        <f t="shared" si="100"/>
        <v>-1</v>
      </c>
      <c r="JZ16" s="218">
        <v>1</v>
      </c>
      <c r="KA16">
        <f>IF(JU16=JZ16,1,0)</f>
        <v>0</v>
      </c>
      <c r="KB16">
        <f t="shared" si="101"/>
        <v>0</v>
      </c>
      <c r="KC16">
        <f>IF(JZ16=JX16,1,0)</f>
        <v>0</v>
      </c>
      <c r="KD16">
        <f t="shared" si="103"/>
        <v>0</v>
      </c>
      <c r="KE16" s="253">
        <v>7.0011947551000004E-3</v>
      </c>
      <c r="KF16" s="206">
        <v>42494</v>
      </c>
      <c r="KG16">
        <v>60</v>
      </c>
      <c r="KH16" t="str">
        <f t="shared" si="86"/>
        <v>TRUE</v>
      </c>
      <c r="KI16">
        <f>VLOOKUP($A16,'FuturesInfo (3)'!$A$2:$V$80,22)</f>
        <v>1</v>
      </c>
      <c r="KJ16" s="257">
        <v>2</v>
      </c>
      <c r="KK16">
        <f t="shared" si="104"/>
        <v>1</v>
      </c>
      <c r="KL16" s="139">
        <f>VLOOKUP($A16,'FuturesInfo (3)'!$A$2:$O$80,15)*KI16</f>
        <v>94836.3462</v>
      </c>
      <c r="KM16" s="139">
        <f>VLOOKUP($A16,'FuturesInfo (3)'!$A$2:$O$80,15)*KK16</f>
        <v>94836.3462</v>
      </c>
      <c r="KN16" s="200">
        <f t="shared" si="105"/>
        <v>-663.96772960828787</v>
      </c>
      <c r="KO16" s="200">
        <f t="shared" si="106"/>
        <v>-663.96772960828787</v>
      </c>
      <c r="KP16" s="200">
        <f t="shared" si="107"/>
        <v>-663.96772960828787</v>
      </c>
      <c r="KQ16" s="200">
        <f>IF(KC16=1,ABS(KL16*KE16),-ABS(KL16*KE16))</f>
        <v>-663.96772960828787</v>
      </c>
      <c r="KR16" s="200">
        <f t="shared" si="109"/>
        <v>-663.96772960828787</v>
      </c>
      <c r="KT16">
        <f t="shared" si="110"/>
        <v>-1</v>
      </c>
      <c r="KU16" s="244">
        <v>-1</v>
      </c>
      <c r="KV16" s="218">
        <v>-1</v>
      </c>
      <c r="KW16" s="245">
        <v>8</v>
      </c>
      <c r="KX16">
        <f t="shared" si="111"/>
        <v>1</v>
      </c>
      <c r="KY16">
        <f t="shared" si="112"/>
        <v>-1</v>
      </c>
      <c r="KZ16" s="218"/>
      <c r="LA16">
        <f>IF(KU16=KZ16,1,0)</f>
        <v>0</v>
      </c>
      <c r="LB16">
        <f t="shared" si="113"/>
        <v>0</v>
      </c>
      <c r="LC16">
        <f t="shared" si="114"/>
        <v>0</v>
      </c>
      <c r="LD16">
        <f t="shared" si="115"/>
        <v>0</v>
      </c>
      <c r="LE16" s="253"/>
      <c r="LF16" s="206">
        <v>42494</v>
      </c>
      <c r="LG16">
        <v>60</v>
      </c>
      <c r="LH16" t="str">
        <f t="shared" si="87"/>
        <v>TRUE</v>
      </c>
      <c r="LI16">
        <f>VLOOKUP($A16,'FuturesInfo (3)'!$A$2:$V$80,22)</f>
        <v>1</v>
      </c>
      <c r="LJ16" s="257">
        <v>2</v>
      </c>
      <c r="LK16">
        <f t="shared" si="116"/>
        <v>1</v>
      </c>
      <c r="LL16" s="139">
        <f>VLOOKUP($A16,'FuturesInfo (3)'!$A$2:$O$80,15)*LI16</f>
        <v>94836.3462</v>
      </c>
      <c r="LM16" s="139">
        <f>VLOOKUP($A16,'FuturesInfo (3)'!$A$2:$O$80,15)*LK16</f>
        <v>94836.3462</v>
      </c>
      <c r="LN16" s="200">
        <f t="shared" si="117"/>
        <v>0</v>
      </c>
      <c r="LO16" s="200">
        <f t="shared" si="118"/>
        <v>0</v>
      </c>
      <c r="LP16" s="200">
        <f t="shared" si="119"/>
        <v>0</v>
      </c>
      <c r="LQ16" s="200">
        <f t="shared" si="120"/>
        <v>0</v>
      </c>
      <c r="LR16" s="200">
        <f t="shared" si="121"/>
        <v>0</v>
      </c>
      <c r="LT16">
        <f t="shared" si="122"/>
        <v>-1</v>
      </c>
      <c r="LU16" s="244"/>
      <c r="LV16" s="218"/>
      <c r="LW16" s="245"/>
      <c r="LX16">
        <f t="shared" si="123"/>
        <v>0</v>
      </c>
      <c r="LY16">
        <f t="shared" si="124"/>
        <v>0</v>
      </c>
      <c r="LZ16" s="218"/>
      <c r="MA16">
        <f>IF(LU16=LZ16,1,0)</f>
        <v>1</v>
      </c>
      <c r="MB16">
        <f t="shared" si="125"/>
        <v>1</v>
      </c>
      <c r="MC16">
        <f t="shared" si="126"/>
        <v>1</v>
      </c>
      <c r="MD16">
        <f t="shared" si="127"/>
        <v>1</v>
      </c>
      <c r="ME16" s="253"/>
      <c r="MF16" s="206"/>
      <c r="MG16">
        <v>60</v>
      </c>
      <c r="MH16" t="str">
        <f t="shared" si="88"/>
        <v>FALSE</v>
      </c>
      <c r="MI16">
        <f>VLOOKUP($A16,'FuturesInfo (3)'!$A$2:$V$80,22)</f>
        <v>1</v>
      </c>
      <c r="MJ16" s="257"/>
      <c r="MK16">
        <f t="shared" si="128"/>
        <v>1</v>
      </c>
      <c r="ML16" s="139">
        <f>VLOOKUP($A16,'FuturesInfo (3)'!$A$2:$O$80,15)*MI16</f>
        <v>94836.3462</v>
      </c>
      <c r="MM16" s="139">
        <f>VLOOKUP($A16,'FuturesInfo (3)'!$A$2:$O$80,15)*MK16</f>
        <v>94836.3462</v>
      </c>
      <c r="MN16" s="200">
        <f t="shared" si="129"/>
        <v>0</v>
      </c>
      <c r="MO16" s="200">
        <f t="shared" si="130"/>
        <v>0</v>
      </c>
      <c r="MP16" s="200">
        <f t="shared" si="131"/>
        <v>0</v>
      </c>
      <c r="MQ16" s="200">
        <f t="shared" si="132"/>
        <v>0</v>
      </c>
      <c r="MR16" s="200">
        <f t="shared" si="133"/>
        <v>0</v>
      </c>
    </row>
    <row r="17" spans="1:356"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97800</v>
      </c>
      <c r="BR17" s="145">
        <f t="shared" si="90"/>
        <v>-212.67474370874399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97800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97800</v>
      </c>
      <c r="CY17" s="200">
        <f t="shared" si="94"/>
        <v>757.90452572862</v>
      </c>
      <c r="CZ17" s="200">
        <f t="shared" si="95"/>
        <v>-757.90452572862</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97800</v>
      </c>
      <c r="DP17" s="200">
        <f t="shared" si="85"/>
        <v>-661.82713011372607</v>
      </c>
      <c r="DQ17" s="200">
        <f t="shared" si="97"/>
        <v>661.82713011372607</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f t="shared" si="98"/>
        <v>-1</v>
      </c>
      <c r="JU17" s="244">
        <v>1</v>
      </c>
      <c r="JV17" s="218">
        <v>-1</v>
      </c>
      <c r="JW17" s="245">
        <v>5</v>
      </c>
      <c r="JX17">
        <f>IF(VLOOKUP($C17,JT$2:JU$9,2)="normal",JV17,-JV17)</f>
        <v>1</v>
      </c>
      <c r="JY17">
        <f t="shared" si="100"/>
        <v>-1</v>
      </c>
      <c r="JZ17" s="218">
        <v>1</v>
      </c>
      <c r="KA17">
        <f t="shared" ref="KA17:KA80" si="138">IF(JU17=JZ17,1,0)</f>
        <v>1</v>
      </c>
      <c r="KB17">
        <f t="shared" si="101"/>
        <v>0</v>
      </c>
      <c r="KC17">
        <f t="shared" si="102"/>
        <v>1</v>
      </c>
      <c r="KD17">
        <f t="shared" si="103"/>
        <v>0</v>
      </c>
      <c r="KE17" s="253">
        <v>2.3547880690700001E-2</v>
      </c>
      <c r="KF17" s="206">
        <v>42514</v>
      </c>
      <c r="KG17">
        <v>60</v>
      </c>
      <c r="KH17" t="str">
        <f t="shared" si="86"/>
        <v>TRUE</v>
      </c>
      <c r="KI17">
        <f>VLOOKUP($A17,'FuturesInfo (3)'!$A$2:$V$80,22)</f>
        <v>5</v>
      </c>
      <c r="KJ17" s="257">
        <v>2</v>
      </c>
      <c r="KK17">
        <f t="shared" si="104"/>
        <v>6</v>
      </c>
      <c r="KL17" s="139">
        <f>VLOOKUP($A17,'FuturesInfo (3)'!$A$2:$O$80,15)*KI17</f>
        <v>97800</v>
      </c>
      <c r="KM17" s="139">
        <f>VLOOKUP($A17,'FuturesInfo (3)'!$A$2:$O$80,15)*KK17</f>
        <v>117360</v>
      </c>
      <c r="KN17" s="200">
        <f t="shared" si="105"/>
        <v>2302.9827315504599</v>
      </c>
      <c r="KO17" s="200">
        <f t="shared" si="106"/>
        <v>2763.5792778605519</v>
      </c>
      <c r="KP17" s="200">
        <f t="shared" si="107"/>
        <v>-2302.9827315504599</v>
      </c>
      <c r="KQ17" s="200">
        <f t="shared" si="108"/>
        <v>2302.9827315504599</v>
      </c>
      <c r="KR17" s="200">
        <f t="shared" si="109"/>
        <v>-2302.9827315504599</v>
      </c>
      <c r="KT17">
        <f t="shared" si="110"/>
        <v>1</v>
      </c>
      <c r="KU17" s="244">
        <v>1</v>
      </c>
      <c r="KV17" s="218">
        <v>-1</v>
      </c>
      <c r="KW17" s="245">
        <v>-3</v>
      </c>
      <c r="KX17">
        <f t="shared" si="111"/>
        <v>1</v>
      </c>
      <c r="KY17">
        <f t="shared" si="112"/>
        <v>1</v>
      </c>
      <c r="KZ17" s="218"/>
      <c r="LA17">
        <f t="shared" ref="LA17:LA80" si="139">IF(KU17=KZ17,1,0)</f>
        <v>0</v>
      </c>
      <c r="LB17">
        <f t="shared" si="113"/>
        <v>0</v>
      </c>
      <c r="LC17">
        <f t="shared" si="114"/>
        <v>0</v>
      </c>
      <c r="LD17">
        <f t="shared" si="115"/>
        <v>0</v>
      </c>
      <c r="LE17" s="253"/>
      <c r="LF17" s="206">
        <v>42514</v>
      </c>
      <c r="LG17">
        <v>60</v>
      </c>
      <c r="LH17" t="str">
        <f t="shared" si="87"/>
        <v>TRUE</v>
      </c>
      <c r="LI17">
        <f>VLOOKUP($A17,'FuturesInfo (3)'!$A$2:$V$80,22)</f>
        <v>5</v>
      </c>
      <c r="LJ17" s="257">
        <v>2</v>
      </c>
      <c r="LK17">
        <f t="shared" si="116"/>
        <v>6</v>
      </c>
      <c r="LL17" s="139">
        <f>VLOOKUP($A17,'FuturesInfo (3)'!$A$2:$O$80,15)*LI17</f>
        <v>97800</v>
      </c>
      <c r="LM17" s="139">
        <f>VLOOKUP($A17,'FuturesInfo (3)'!$A$2:$O$80,15)*LK17</f>
        <v>117360</v>
      </c>
      <c r="LN17" s="200">
        <f t="shared" si="117"/>
        <v>0</v>
      </c>
      <c r="LO17" s="200">
        <f t="shared" si="118"/>
        <v>0</v>
      </c>
      <c r="LP17" s="200">
        <f t="shared" si="119"/>
        <v>0</v>
      </c>
      <c r="LQ17" s="200">
        <f t="shared" si="120"/>
        <v>0</v>
      </c>
      <c r="LR17" s="200">
        <f t="shared" si="121"/>
        <v>0</v>
      </c>
      <c r="LT17">
        <f t="shared" si="122"/>
        <v>1</v>
      </c>
      <c r="LU17" s="244"/>
      <c r="LV17" s="218"/>
      <c r="LW17" s="245"/>
      <c r="LX17">
        <f t="shared" si="123"/>
        <v>0</v>
      </c>
      <c r="LY17">
        <f t="shared" si="124"/>
        <v>0</v>
      </c>
      <c r="LZ17" s="218"/>
      <c r="MA17">
        <f t="shared" ref="MA17:MA80" si="140">IF(LU17=LZ17,1,0)</f>
        <v>1</v>
      </c>
      <c r="MB17">
        <f t="shared" si="125"/>
        <v>1</v>
      </c>
      <c r="MC17">
        <f t="shared" si="126"/>
        <v>1</v>
      </c>
      <c r="MD17">
        <f t="shared" si="127"/>
        <v>1</v>
      </c>
      <c r="ME17" s="253"/>
      <c r="MF17" s="206"/>
      <c r="MG17">
        <v>60</v>
      </c>
      <c r="MH17" t="str">
        <f t="shared" si="88"/>
        <v>FALSE</v>
      </c>
      <c r="MI17">
        <f>VLOOKUP($A17,'FuturesInfo (3)'!$A$2:$V$80,22)</f>
        <v>5</v>
      </c>
      <c r="MJ17" s="257"/>
      <c r="MK17">
        <f t="shared" si="128"/>
        <v>6</v>
      </c>
      <c r="ML17" s="139">
        <f>VLOOKUP($A17,'FuturesInfo (3)'!$A$2:$O$80,15)*MI17</f>
        <v>97800</v>
      </c>
      <c r="MM17" s="139">
        <f>VLOOKUP($A17,'FuturesInfo (3)'!$A$2:$O$80,15)*MK17</f>
        <v>117360</v>
      </c>
      <c r="MN17" s="200">
        <f t="shared" si="129"/>
        <v>0</v>
      </c>
      <c r="MO17" s="200">
        <f t="shared" si="130"/>
        <v>0</v>
      </c>
      <c r="MP17" s="200">
        <f t="shared" si="131"/>
        <v>0</v>
      </c>
      <c r="MQ17" s="200">
        <f t="shared" si="132"/>
        <v>0</v>
      </c>
      <c r="MR17" s="200">
        <f t="shared" si="133"/>
        <v>0</v>
      </c>
    </row>
    <row r="18" spans="1:356"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179500</v>
      </c>
      <c r="BR18" s="145">
        <f t="shared" si="90"/>
        <v>-286.58197973013</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179500</v>
      </c>
      <c r="CH18" s="145">
        <f t="shared" si="76"/>
        <v>-1069.8593111103</v>
      </c>
      <c r="CI18" s="145">
        <f t="shared" si="92"/>
        <v>1069.8593111103</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179500</v>
      </c>
      <c r="CY18" s="200">
        <f t="shared" si="94"/>
        <v>692.52497416475001</v>
      </c>
      <c r="CZ18" s="200">
        <f t="shared" si="95"/>
        <v>-692.52497416475001</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179500</v>
      </c>
      <c r="DP18" s="200">
        <f t="shared" si="85"/>
        <v>1154.540424648995</v>
      </c>
      <c r="DQ18" s="200">
        <f t="shared" si="97"/>
        <v>1154.540424648995</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f t="shared" si="98"/>
        <v>-1</v>
      </c>
      <c r="JU18" s="244">
        <v>-1</v>
      </c>
      <c r="JV18" s="218">
        <v>1</v>
      </c>
      <c r="JW18" s="245">
        <v>-15</v>
      </c>
      <c r="JX18">
        <f>IF(VLOOKUP($C18,JT$2:JU$9,2)="normal",JV18,-JV18)</f>
        <v>1</v>
      </c>
      <c r="JY18">
        <f t="shared" si="100"/>
        <v>-1</v>
      </c>
      <c r="JZ18" s="218">
        <v>1</v>
      </c>
      <c r="KA18">
        <f t="shared" si="138"/>
        <v>0</v>
      </c>
      <c r="KB18">
        <f t="shared" si="101"/>
        <v>1</v>
      </c>
      <c r="KC18">
        <f t="shared" si="102"/>
        <v>1</v>
      </c>
      <c r="KD18">
        <f t="shared" si="103"/>
        <v>0</v>
      </c>
      <c r="KE18" s="253">
        <v>1.0129431626299999E-2</v>
      </c>
      <c r="KF18" s="206">
        <v>42515</v>
      </c>
      <c r="KG18">
        <v>60</v>
      </c>
      <c r="KH18" t="str">
        <f t="shared" si="86"/>
        <v>TRUE</v>
      </c>
      <c r="KI18">
        <f>VLOOKUP($A18,'FuturesInfo (3)'!$A$2:$V$80,22)</f>
        <v>2</v>
      </c>
      <c r="KJ18" s="257">
        <v>1</v>
      </c>
      <c r="KK18">
        <f t="shared" si="104"/>
        <v>2</v>
      </c>
      <c r="KL18" s="139">
        <f>VLOOKUP($A18,'FuturesInfo (3)'!$A$2:$O$80,15)*KI18</f>
        <v>179500</v>
      </c>
      <c r="KM18" s="139">
        <f>VLOOKUP($A18,'FuturesInfo (3)'!$A$2:$O$80,15)*KK18</f>
        <v>179500</v>
      </c>
      <c r="KN18" s="200">
        <f t="shared" si="105"/>
        <v>-1818.2329769208498</v>
      </c>
      <c r="KO18" s="200">
        <f t="shared" si="106"/>
        <v>-1818.2329769208498</v>
      </c>
      <c r="KP18" s="200">
        <f t="shared" si="107"/>
        <v>1818.2329769208498</v>
      </c>
      <c r="KQ18" s="200">
        <f t="shared" si="108"/>
        <v>1818.2329769208498</v>
      </c>
      <c r="KR18" s="200">
        <f t="shared" si="109"/>
        <v>-1818.2329769208498</v>
      </c>
      <c r="KT18">
        <f t="shared" si="110"/>
        <v>-1</v>
      </c>
      <c r="KU18" s="244">
        <v>1</v>
      </c>
      <c r="KV18" s="218">
        <v>1</v>
      </c>
      <c r="KW18" s="245">
        <v>3</v>
      </c>
      <c r="KX18">
        <f t="shared" si="111"/>
        <v>-1</v>
      </c>
      <c r="KY18">
        <f t="shared" si="112"/>
        <v>1</v>
      </c>
      <c r="KZ18" s="218"/>
      <c r="LA18">
        <f t="shared" si="139"/>
        <v>0</v>
      </c>
      <c r="LB18">
        <f t="shared" si="113"/>
        <v>0</v>
      </c>
      <c r="LC18">
        <f t="shared" si="114"/>
        <v>0</v>
      </c>
      <c r="LD18">
        <f t="shared" si="115"/>
        <v>0</v>
      </c>
      <c r="LE18" s="253"/>
      <c r="LF18" s="206">
        <v>42515</v>
      </c>
      <c r="LG18">
        <v>60</v>
      </c>
      <c r="LH18" t="str">
        <f t="shared" si="87"/>
        <v>TRUE</v>
      </c>
      <c r="LI18">
        <f>VLOOKUP($A18,'FuturesInfo (3)'!$A$2:$V$80,22)</f>
        <v>2</v>
      </c>
      <c r="LJ18" s="257">
        <v>2</v>
      </c>
      <c r="LK18">
        <f t="shared" si="116"/>
        <v>3</v>
      </c>
      <c r="LL18" s="139">
        <f>VLOOKUP($A18,'FuturesInfo (3)'!$A$2:$O$80,15)*LI18</f>
        <v>179500</v>
      </c>
      <c r="LM18" s="139">
        <f>VLOOKUP($A18,'FuturesInfo (3)'!$A$2:$O$80,15)*LK18</f>
        <v>269250</v>
      </c>
      <c r="LN18" s="200">
        <f t="shared" si="117"/>
        <v>0</v>
      </c>
      <c r="LO18" s="200">
        <f t="shared" si="118"/>
        <v>0</v>
      </c>
      <c r="LP18" s="200">
        <f t="shared" si="119"/>
        <v>0</v>
      </c>
      <c r="LQ18" s="200">
        <f t="shared" si="120"/>
        <v>0</v>
      </c>
      <c r="LR18" s="200">
        <f t="shared" si="121"/>
        <v>0</v>
      </c>
      <c r="LT18">
        <f t="shared" si="122"/>
        <v>1</v>
      </c>
      <c r="LU18" s="244"/>
      <c r="LV18" s="218"/>
      <c r="LW18" s="245"/>
      <c r="LX18">
        <f t="shared" si="123"/>
        <v>0</v>
      </c>
      <c r="LY18">
        <f t="shared" si="124"/>
        <v>0</v>
      </c>
      <c r="LZ18" s="218"/>
      <c r="MA18">
        <f t="shared" si="140"/>
        <v>1</v>
      </c>
      <c r="MB18">
        <f t="shared" si="125"/>
        <v>1</v>
      </c>
      <c r="MC18">
        <f t="shared" si="126"/>
        <v>1</v>
      </c>
      <c r="MD18">
        <f t="shared" si="127"/>
        <v>1</v>
      </c>
      <c r="ME18" s="253"/>
      <c r="MF18" s="206"/>
      <c r="MG18">
        <v>60</v>
      </c>
      <c r="MH18" t="str">
        <f t="shared" si="88"/>
        <v>FALSE</v>
      </c>
      <c r="MI18">
        <f>VLOOKUP($A18,'FuturesInfo (3)'!$A$2:$V$80,22)</f>
        <v>2</v>
      </c>
      <c r="MJ18" s="257"/>
      <c r="MK18">
        <f t="shared" si="128"/>
        <v>3</v>
      </c>
      <c r="ML18" s="139">
        <f>VLOOKUP($A18,'FuturesInfo (3)'!$A$2:$O$80,15)*MI18</f>
        <v>179500</v>
      </c>
      <c r="MM18" s="139">
        <f>VLOOKUP($A18,'FuturesInfo (3)'!$A$2:$O$80,15)*MK18</f>
        <v>269250</v>
      </c>
      <c r="MN18" s="200">
        <f t="shared" si="129"/>
        <v>0</v>
      </c>
      <c r="MO18" s="200">
        <f t="shared" si="130"/>
        <v>0</v>
      </c>
      <c r="MP18" s="200">
        <f t="shared" si="131"/>
        <v>0</v>
      </c>
      <c r="MQ18" s="200">
        <f t="shared" si="132"/>
        <v>0</v>
      </c>
      <c r="MR18" s="200">
        <f t="shared" si="133"/>
        <v>0</v>
      </c>
    </row>
    <row r="19" spans="1:356"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88550</v>
      </c>
      <c r="BR19" s="145">
        <f t="shared" si="90"/>
        <v>321.027190331925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88550</v>
      </c>
      <c r="CH19" s="145">
        <f t="shared" si="76"/>
        <v>639.7350993373725</v>
      </c>
      <c r="CI19" s="145">
        <f t="shared" si="92"/>
        <v>639.7350993373725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88550</v>
      </c>
      <c r="CY19" s="200">
        <f t="shared" si="94"/>
        <v>1905.4393305482149</v>
      </c>
      <c r="CZ19" s="200">
        <f t="shared" si="95"/>
        <v>1905.4393305482149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132825</v>
      </c>
      <c r="DP19" s="200">
        <f t="shared" si="85"/>
        <v>155.44177881822975</v>
      </c>
      <c r="DQ19" s="200">
        <f t="shared" si="97"/>
        <v>155.44177881822975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f t="shared" si="98"/>
        <v>1</v>
      </c>
      <c r="JU19" s="244">
        <v>1</v>
      </c>
      <c r="JV19" s="218">
        <v>-1</v>
      </c>
      <c r="JW19" s="245">
        <v>8</v>
      </c>
      <c r="JX19">
        <f t="shared" si="99"/>
        <v>1</v>
      </c>
      <c r="JY19">
        <f t="shared" si="100"/>
        <v>-1</v>
      </c>
      <c r="JZ19" s="218">
        <v>1</v>
      </c>
      <c r="KA19">
        <f t="shared" si="138"/>
        <v>1</v>
      </c>
      <c r="KB19">
        <f t="shared" si="101"/>
        <v>0</v>
      </c>
      <c r="KC19">
        <f t="shared" si="102"/>
        <v>1</v>
      </c>
      <c r="KD19">
        <f t="shared" si="103"/>
        <v>0</v>
      </c>
      <c r="KE19" s="253">
        <v>2.8455284552800001E-2</v>
      </c>
      <c r="KF19" s="206">
        <v>42499</v>
      </c>
      <c r="KG19">
        <v>60</v>
      </c>
      <c r="KH19" t="str">
        <f t="shared" si="86"/>
        <v>TRUE</v>
      </c>
      <c r="KI19">
        <f>VLOOKUP($A19,'FuturesInfo (3)'!$A$2:$V$80,22)</f>
        <v>4</v>
      </c>
      <c r="KJ19" s="257">
        <v>2</v>
      </c>
      <c r="KK19">
        <f t="shared" si="104"/>
        <v>5</v>
      </c>
      <c r="KL19" s="139">
        <f>VLOOKUP($A19,'FuturesInfo (3)'!$A$2:$O$80,15)*KI19</f>
        <v>88550</v>
      </c>
      <c r="KM19" s="139">
        <f>VLOOKUP($A19,'FuturesInfo (3)'!$A$2:$O$80,15)*KK19</f>
        <v>110687.5</v>
      </c>
      <c r="KN19" s="200">
        <f t="shared" si="105"/>
        <v>2519.71544715044</v>
      </c>
      <c r="KO19" s="200">
        <f t="shared" si="106"/>
        <v>3149.64430893805</v>
      </c>
      <c r="KP19" s="200">
        <f t="shared" si="107"/>
        <v>-2519.71544715044</v>
      </c>
      <c r="KQ19" s="200">
        <f t="shared" si="108"/>
        <v>2519.71544715044</v>
      </c>
      <c r="KR19" s="200">
        <f t="shared" si="109"/>
        <v>-2519.71544715044</v>
      </c>
      <c r="KT19">
        <f t="shared" si="110"/>
        <v>1</v>
      </c>
      <c r="KU19" s="244">
        <v>1</v>
      </c>
      <c r="KV19" s="218">
        <v>-1</v>
      </c>
      <c r="KW19" s="245">
        <v>9</v>
      </c>
      <c r="KX19">
        <f t="shared" si="111"/>
        <v>1</v>
      </c>
      <c r="KY19">
        <f t="shared" si="112"/>
        <v>-1</v>
      </c>
      <c r="KZ19" s="218"/>
      <c r="LA19">
        <f t="shared" si="139"/>
        <v>0</v>
      </c>
      <c r="LB19">
        <f t="shared" si="113"/>
        <v>0</v>
      </c>
      <c r="LC19">
        <f t="shared" si="114"/>
        <v>0</v>
      </c>
      <c r="LD19">
        <f t="shared" si="115"/>
        <v>0</v>
      </c>
      <c r="LE19" s="253"/>
      <c r="LF19" s="206">
        <v>42527</v>
      </c>
      <c r="LG19">
        <v>60</v>
      </c>
      <c r="LH19" t="str">
        <f t="shared" si="87"/>
        <v>TRUE</v>
      </c>
      <c r="LI19">
        <f>VLOOKUP($A19,'FuturesInfo (3)'!$A$2:$V$80,22)</f>
        <v>4</v>
      </c>
      <c r="LJ19" s="257">
        <v>2</v>
      </c>
      <c r="LK19">
        <f t="shared" si="116"/>
        <v>5</v>
      </c>
      <c r="LL19" s="139">
        <f>VLOOKUP($A19,'FuturesInfo (3)'!$A$2:$O$80,15)*LI19</f>
        <v>88550</v>
      </c>
      <c r="LM19" s="139">
        <f>VLOOKUP($A19,'FuturesInfo (3)'!$A$2:$O$80,15)*LK19</f>
        <v>110687.5</v>
      </c>
      <c r="LN19" s="200">
        <f t="shared" si="117"/>
        <v>0</v>
      </c>
      <c r="LO19" s="200">
        <f t="shared" si="118"/>
        <v>0</v>
      </c>
      <c r="LP19" s="200">
        <f t="shared" si="119"/>
        <v>0</v>
      </c>
      <c r="LQ19" s="200">
        <f t="shared" si="120"/>
        <v>0</v>
      </c>
      <c r="LR19" s="200">
        <f t="shared" si="121"/>
        <v>0</v>
      </c>
      <c r="LT19">
        <f t="shared" si="122"/>
        <v>1</v>
      </c>
      <c r="LU19" s="244"/>
      <c r="LV19" s="218"/>
      <c r="LW19" s="245"/>
      <c r="LX19">
        <f t="shared" si="123"/>
        <v>0</v>
      </c>
      <c r="LY19">
        <f t="shared" si="124"/>
        <v>0</v>
      </c>
      <c r="LZ19" s="218"/>
      <c r="MA19">
        <f t="shared" si="140"/>
        <v>1</v>
      </c>
      <c r="MB19">
        <f t="shared" si="125"/>
        <v>1</v>
      </c>
      <c r="MC19">
        <f t="shared" si="126"/>
        <v>1</v>
      </c>
      <c r="MD19">
        <f t="shared" si="127"/>
        <v>1</v>
      </c>
      <c r="ME19" s="253"/>
      <c r="MF19" s="206"/>
      <c r="MG19">
        <v>60</v>
      </c>
      <c r="MH19" t="str">
        <f t="shared" si="88"/>
        <v>FALSE</v>
      </c>
      <c r="MI19">
        <f>VLOOKUP($A19,'FuturesInfo (3)'!$A$2:$V$80,22)</f>
        <v>4</v>
      </c>
      <c r="MJ19" s="257"/>
      <c r="MK19">
        <f t="shared" si="128"/>
        <v>5</v>
      </c>
      <c r="ML19" s="139">
        <f>VLOOKUP($A19,'FuturesInfo (3)'!$A$2:$O$80,15)*MI19</f>
        <v>88550</v>
      </c>
      <c r="MM19" s="139">
        <f>VLOOKUP($A19,'FuturesInfo (3)'!$A$2:$O$80,15)*MK19</f>
        <v>110687.5</v>
      </c>
      <c r="MN19" s="200">
        <f t="shared" si="129"/>
        <v>0</v>
      </c>
      <c r="MO19" s="200">
        <f t="shared" si="130"/>
        <v>0</v>
      </c>
      <c r="MP19" s="200">
        <f t="shared" si="131"/>
        <v>0</v>
      </c>
      <c r="MQ19" s="200">
        <f t="shared" si="132"/>
        <v>0</v>
      </c>
      <c r="MR19" s="200">
        <f t="shared" si="133"/>
        <v>0</v>
      </c>
    </row>
    <row r="20" spans="1:356"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91980</v>
      </c>
      <c r="BR20" s="145">
        <f t="shared" si="90"/>
        <v>-455.79781962316974</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91980</v>
      </c>
      <c r="CH20" s="145">
        <f t="shared" si="76"/>
        <v>-362.84023668616913</v>
      </c>
      <c r="CI20" s="145">
        <f t="shared" si="92"/>
        <v>-362.84023668616913</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91980</v>
      </c>
      <c r="CY20" s="200">
        <f t="shared" si="94"/>
        <v>698.19801980220188</v>
      </c>
      <c r="CZ20" s="200">
        <f t="shared" si="95"/>
        <v>698.19801980220188</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91980</v>
      </c>
      <c r="DP20" s="200">
        <f t="shared" si="85"/>
        <v>602.55486406767966</v>
      </c>
      <c r="DQ20" s="200">
        <f t="shared" si="97"/>
        <v>602.55486406767966</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f t="shared" si="98"/>
        <v>-1</v>
      </c>
      <c r="JU20" s="244">
        <v>1</v>
      </c>
      <c r="JV20" s="218">
        <v>1</v>
      </c>
      <c r="JW20" s="245">
        <v>8</v>
      </c>
      <c r="JX20">
        <f>IF(VLOOKUP($C20,JT$2:JU$9,2)="normal",JV20,-JV20)</f>
        <v>-1</v>
      </c>
      <c r="JY20">
        <f t="shared" si="100"/>
        <v>1</v>
      </c>
      <c r="JZ20" s="218">
        <v>1</v>
      </c>
      <c r="KA20">
        <f t="shared" si="138"/>
        <v>1</v>
      </c>
      <c r="KB20">
        <f t="shared" si="101"/>
        <v>1</v>
      </c>
      <c r="KC20">
        <f t="shared" si="102"/>
        <v>0</v>
      </c>
      <c r="KD20">
        <f t="shared" si="103"/>
        <v>1</v>
      </c>
      <c r="KE20" s="253">
        <v>1.3218770654300001E-2</v>
      </c>
      <c r="KF20" s="206">
        <v>42513</v>
      </c>
      <c r="KG20">
        <v>60</v>
      </c>
      <c r="KH20" t="str">
        <f t="shared" si="86"/>
        <v>TRUE</v>
      </c>
      <c r="KI20">
        <f>VLOOKUP($A20,'FuturesInfo (3)'!$A$2:$V$80,22)</f>
        <v>3</v>
      </c>
      <c r="KJ20" s="257">
        <v>2</v>
      </c>
      <c r="KK20">
        <f t="shared" si="104"/>
        <v>4</v>
      </c>
      <c r="KL20" s="139">
        <f>VLOOKUP($A20,'FuturesInfo (3)'!$A$2:$O$80,15)*KI20</f>
        <v>91980</v>
      </c>
      <c r="KM20" s="139">
        <f>VLOOKUP($A20,'FuturesInfo (3)'!$A$2:$O$80,15)*KK20</f>
        <v>122640</v>
      </c>
      <c r="KN20" s="200">
        <f t="shared" si="105"/>
        <v>1215.8625247825141</v>
      </c>
      <c r="KO20" s="200">
        <f t="shared" si="106"/>
        <v>1621.1500330433521</v>
      </c>
      <c r="KP20" s="200">
        <f t="shared" si="107"/>
        <v>1215.8625247825141</v>
      </c>
      <c r="KQ20" s="200">
        <f t="shared" si="108"/>
        <v>-1215.8625247825141</v>
      </c>
      <c r="KR20" s="200">
        <f t="shared" si="109"/>
        <v>1215.8625247825141</v>
      </c>
      <c r="KT20">
        <f t="shared" si="110"/>
        <v>1</v>
      </c>
      <c r="KU20" s="244">
        <v>1</v>
      </c>
      <c r="KV20" s="218">
        <v>1</v>
      </c>
      <c r="KW20" s="245">
        <v>9</v>
      </c>
      <c r="KX20">
        <f>IF(VLOOKUP($C20,KT$2:KU$9,2)="normal",KV20,-KV20)</f>
        <v>-1</v>
      </c>
      <c r="KY20">
        <f t="shared" si="112"/>
        <v>1</v>
      </c>
      <c r="KZ20" s="218"/>
      <c r="LA20">
        <f t="shared" si="139"/>
        <v>0</v>
      </c>
      <c r="LB20">
        <f t="shared" si="113"/>
        <v>0</v>
      </c>
      <c r="LC20">
        <f t="shared" si="114"/>
        <v>0</v>
      </c>
      <c r="LD20">
        <f t="shared" si="115"/>
        <v>0</v>
      </c>
      <c r="LE20" s="253"/>
      <c r="LF20" s="206">
        <v>42527</v>
      </c>
      <c r="LG20">
        <v>60</v>
      </c>
      <c r="LH20" t="str">
        <f t="shared" si="87"/>
        <v>TRUE</v>
      </c>
      <c r="LI20">
        <f>VLOOKUP($A20,'FuturesInfo (3)'!$A$2:$V$80,22)</f>
        <v>3</v>
      </c>
      <c r="LJ20" s="257">
        <v>2</v>
      </c>
      <c r="LK20">
        <f t="shared" si="116"/>
        <v>4</v>
      </c>
      <c r="LL20" s="139">
        <f>VLOOKUP($A20,'FuturesInfo (3)'!$A$2:$O$80,15)*LI20</f>
        <v>91980</v>
      </c>
      <c r="LM20" s="139">
        <f>VLOOKUP($A20,'FuturesInfo (3)'!$A$2:$O$80,15)*LK20</f>
        <v>122640</v>
      </c>
      <c r="LN20" s="200">
        <f t="shared" si="117"/>
        <v>0</v>
      </c>
      <c r="LO20" s="200">
        <f t="shared" si="118"/>
        <v>0</v>
      </c>
      <c r="LP20" s="200">
        <f t="shared" si="119"/>
        <v>0</v>
      </c>
      <c r="LQ20" s="200">
        <f t="shared" si="120"/>
        <v>0</v>
      </c>
      <c r="LR20" s="200">
        <f t="shared" si="121"/>
        <v>0</v>
      </c>
      <c r="LT20">
        <f t="shared" si="122"/>
        <v>1</v>
      </c>
      <c r="LU20" s="244"/>
      <c r="LV20" s="218"/>
      <c r="LW20" s="245"/>
      <c r="LX20">
        <f>IF(VLOOKUP($C20,LT$2:LU$9,2)="normal",LV20,-LV20)</f>
        <v>0</v>
      </c>
      <c r="LY20">
        <f t="shared" si="124"/>
        <v>0</v>
      </c>
      <c r="LZ20" s="218"/>
      <c r="MA20">
        <f t="shared" si="140"/>
        <v>1</v>
      </c>
      <c r="MB20">
        <f t="shared" si="125"/>
        <v>1</v>
      </c>
      <c r="MC20">
        <f t="shared" si="126"/>
        <v>1</v>
      </c>
      <c r="MD20">
        <f t="shared" si="127"/>
        <v>1</v>
      </c>
      <c r="ME20" s="253"/>
      <c r="MF20" s="206"/>
      <c r="MG20">
        <v>60</v>
      </c>
      <c r="MH20" t="str">
        <f t="shared" si="88"/>
        <v>FALSE</v>
      </c>
      <c r="MI20">
        <f>VLOOKUP($A20,'FuturesInfo (3)'!$A$2:$V$80,22)</f>
        <v>3</v>
      </c>
      <c r="MJ20" s="257"/>
      <c r="MK20">
        <f t="shared" si="128"/>
        <v>4</v>
      </c>
      <c r="ML20" s="139">
        <f>VLOOKUP($A20,'FuturesInfo (3)'!$A$2:$O$80,15)*MI20</f>
        <v>91980</v>
      </c>
      <c r="MM20" s="139">
        <f>VLOOKUP($A20,'FuturesInfo (3)'!$A$2:$O$80,15)*MK20</f>
        <v>122640</v>
      </c>
      <c r="MN20" s="200">
        <f t="shared" si="129"/>
        <v>0</v>
      </c>
      <c r="MO20" s="200">
        <f t="shared" si="130"/>
        <v>0</v>
      </c>
      <c r="MP20" s="200">
        <f t="shared" si="131"/>
        <v>0</v>
      </c>
      <c r="MQ20" s="200">
        <f t="shared" si="132"/>
        <v>0</v>
      </c>
      <c r="MR20" s="200">
        <f t="shared" si="133"/>
        <v>0</v>
      </c>
    </row>
    <row r="21" spans="1:356"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233070</v>
      </c>
      <c r="BR21" s="145">
        <f t="shared" si="90"/>
        <v>-670.44194560741619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233070</v>
      </c>
      <c r="CH21" s="145">
        <f t="shared" si="76"/>
        <v>-3392.4429582943712</v>
      </c>
      <c r="CI21" s="145">
        <f t="shared" si="92"/>
        <v>3392.4429582943712</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233070</v>
      </c>
      <c r="CY21" s="200">
        <f t="shared" si="94"/>
        <v>2048.4373788285448</v>
      </c>
      <c r="CZ21" s="200">
        <f t="shared" si="95"/>
        <v>2048.4373788285448</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233070</v>
      </c>
      <c r="DP21" s="200">
        <f t="shared" si="85"/>
        <v>865.98718770100891</v>
      </c>
      <c r="DQ21" s="200">
        <f t="shared" si="97"/>
        <v>865.98718770100891</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f t="shared" si="98"/>
        <v>-1</v>
      </c>
      <c r="JU21" s="244">
        <v>1</v>
      </c>
      <c r="JV21" s="218">
        <v>1</v>
      </c>
      <c r="JW21" s="245">
        <v>-6</v>
      </c>
      <c r="JX21">
        <f t="shared" ref="JX21:JX84" si="141">IF(VLOOKUP($C21,JT$2:JU$9,2)="normal",JV21,-JV21)</f>
        <v>1</v>
      </c>
      <c r="JY21">
        <f t="shared" si="100"/>
        <v>-1</v>
      </c>
      <c r="JZ21" s="218">
        <v>1</v>
      </c>
      <c r="KA21">
        <f t="shared" si="138"/>
        <v>1</v>
      </c>
      <c r="KB21">
        <f t="shared" si="101"/>
        <v>1</v>
      </c>
      <c r="KC21">
        <f t="shared" si="102"/>
        <v>1</v>
      </c>
      <c r="KD21">
        <f t="shared" si="103"/>
        <v>0</v>
      </c>
      <c r="KE21" s="253">
        <v>6.34715025907E-3</v>
      </c>
      <c r="KF21" s="206">
        <v>42516</v>
      </c>
      <c r="KG21">
        <v>60</v>
      </c>
      <c r="KH21" t="str">
        <f t="shared" si="86"/>
        <v>TRUE</v>
      </c>
      <c r="KI21">
        <f>VLOOKUP($A21,'FuturesInfo (3)'!$A$2:$V$80,22)</f>
        <v>3</v>
      </c>
      <c r="KJ21" s="257">
        <v>2</v>
      </c>
      <c r="KK21">
        <f t="shared" si="104"/>
        <v>4</v>
      </c>
      <c r="KL21" s="139">
        <f>VLOOKUP($A21,'FuturesInfo (3)'!$A$2:$O$80,15)*KI21</f>
        <v>233070</v>
      </c>
      <c r="KM21" s="139">
        <f>VLOOKUP($A21,'FuturesInfo (3)'!$A$2:$O$80,15)*KK21</f>
        <v>310760</v>
      </c>
      <c r="KN21" s="200">
        <f t="shared" si="105"/>
        <v>1479.3303108814448</v>
      </c>
      <c r="KO21" s="200">
        <f t="shared" si="106"/>
        <v>1972.4404145085932</v>
      </c>
      <c r="KP21" s="200">
        <f t="shared" si="107"/>
        <v>1479.3303108814448</v>
      </c>
      <c r="KQ21" s="200">
        <f t="shared" si="108"/>
        <v>1479.3303108814448</v>
      </c>
      <c r="KR21" s="200">
        <f>IF(KD21=1,ABS(KL21*KE21),-ABS(KL21*KE21))</f>
        <v>-1479.3303108814448</v>
      </c>
      <c r="KT21">
        <f t="shared" si="110"/>
        <v>1</v>
      </c>
      <c r="KU21" s="244">
        <v>1</v>
      </c>
      <c r="KV21" s="218">
        <v>1</v>
      </c>
      <c r="KW21" s="245">
        <v>-7</v>
      </c>
      <c r="KX21">
        <f t="shared" ref="KX21:KX84" si="142">IF(VLOOKUP($C21,KT$2:KU$9,2)="normal",KV21,-KV21)</f>
        <v>-1</v>
      </c>
      <c r="KY21">
        <f t="shared" si="112"/>
        <v>-1</v>
      </c>
      <c r="KZ21" s="218"/>
      <c r="LA21">
        <f t="shared" si="139"/>
        <v>0</v>
      </c>
      <c r="LB21">
        <f t="shared" si="113"/>
        <v>0</v>
      </c>
      <c r="LC21">
        <f t="shared" si="114"/>
        <v>0</v>
      </c>
      <c r="LD21">
        <f t="shared" si="115"/>
        <v>0</v>
      </c>
      <c r="LE21" s="253"/>
      <c r="LF21" s="206">
        <v>42516</v>
      </c>
      <c r="LG21">
        <v>60</v>
      </c>
      <c r="LH21" t="str">
        <f t="shared" si="87"/>
        <v>TRUE</v>
      </c>
      <c r="LI21">
        <f>VLOOKUP($A21,'FuturesInfo (3)'!$A$2:$V$80,22)</f>
        <v>3</v>
      </c>
      <c r="LJ21" s="257">
        <v>2</v>
      </c>
      <c r="LK21">
        <f t="shared" si="116"/>
        <v>4</v>
      </c>
      <c r="LL21" s="139">
        <f>VLOOKUP($A21,'FuturesInfo (3)'!$A$2:$O$80,15)*LI21</f>
        <v>233070</v>
      </c>
      <c r="LM21" s="139">
        <f>VLOOKUP($A21,'FuturesInfo (3)'!$A$2:$O$80,15)*LK21</f>
        <v>310760</v>
      </c>
      <c r="LN21" s="200">
        <f t="shared" si="117"/>
        <v>0</v>
      </c>
      <c r="LO21" s="200">
        <f t="shared" si="118"/>
        <v>0</v>
      </c>
      <c r="LP21" s="200">
        <f t="shared" si="119"/>
        <v>0</v>
      </c>
      <c r="LQ21" s="200">
        <f t="shared" si="120"/>
        <v>0</v>
      </c>
      <c r="LR21" s="200">
        <f>IF(LD21=1,ABS(LL21*LE21),-ABS(LL21*LE21))</f>
        <v>0</v>
      </c>
      <c r="LT21">
        <f t="shared" si="122"/>
        <v>1</v>
      </c>
      <c r="LU21" s="244"/>
      <c r="LV21" s="218"/>
      <c r="LW21" s="245"/>
      <c r="LX21">
        <f t="shared" ref="LX21:LX84" si="143">IF(VLOOKUP($C21,LT$2:LU$9,2)="normal",LV21,-LV21)</f>
        <v>0</v>
      </c>
      <c r="LY21">
        <f t="shared" si="124"/>
        <v>0</v>
      </c>
      <c r="LZ21" s="218"/>
      <c r="MA21">
        <f t="shared" si="140"/>
        <v>1</v>
      </c>
      <c r="MB21">
        <f t="shared" si="125"/>
        <v>1</v>
      </c>
      <c r="MC21">
        <f t="shared" si="126"/>
        <v>1</v>
      </c>
      <c r="MD21">
        <f t="shared" si="127"/>
        <v>1</v>
      </c>
      <c r="ME21" s="253"/>
      <c r="MF21" s="206"/>
      <c r="MG21">
        <v>60</v>
      </c>
      <c r="MH21" t="str">
        <f t="shared" si="88"/>
        <v>FALSE</v>
      </c>
      <c r="MI21">
        <f>VLOOKUP($A21,'FuturesInfo (3)'!$A$2:$V$80,22)</f>
        <v>3</v>
      </c>
      <c r="MJ21" s="257"/>
      <c r="MK21">
        <f t="shared" si="128"/>
        <v>4</v>
      </c>
      <c r="ML21" s="139">
        <f>VLOOKUP($A21,'FuturesInfo (3)'!$A$2:$O$80,15)*MI21</f>
        <v>233070</v>
      </c>
      <c r="MM21" s="139">
        <f>VLOOKUP($A21,'FuturesInfo (3)'!$A$2:$O$80,15)*MK21</f>
        <v>310760</v>
      </c>
      <c r="MN21" s="200">
        <f t="shared" si="129"/>
        <v>0</v>
      </c>
      <c r="MO21" s="200">
        <f t="shared" si="130"/>
        <v>0</v>
      </c>
      <c r="MP21" s="200">
        <f t="shared" si="131"/>
        <v>0</v>
      </c>
      <c r="MQ21" s="200">
        <f t="shared" si="132"/>
        <v>0</v>
      </c>
      <c r="MR21" s="200">
        <f>IF(MD21=1,ABS(ML21*ME21),-ABS(ML21*ME21))</f>
        <v>0</v>
      </c>
    </row>
    <row r="22" spans="1:356"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f t="shared" si="98"/>
        <v>1</v>
      </c>
      <c r="JU22" s="244">
        <v>1</v>
      </c>
      <c r="JV22" s="218">
        <v>1</v>
      </c>
      <c r="JW22" s="245">
        <v>5</v>
      </c>
      <c r="JX22">
        <f t="shared" si="141"/>
        <v>1</v>
      </c>
      <c r="JY22">
        <f t="shared" si="100"/>
        <v>1</v>
      </c>
      <c r="JZ22" s="218">
        <v>-1</v>
      </c>
      <c r="KA22">
        <f t="shared" si="138"/>
        <v>0</v>
      </c>
      <c r="KB22">
        <f t="shared" si="101"/>
        <v>0</v>
      </c>
      <c r="KC22">
        <f t="shared" si="102"/>
        <v>0</v>
      </c>
      <c r="KD22">
        <f t="shared" si="103"/>
        <v>0</v>
      </c>
      <c r="KE22" s="253">
        <v>-1.4248880445100001E-3</v>
      </c>
      <c r="KF22" s="206">
        <v>42488</v>
      </c>
      <c r="KG22">
        <v>60</v>
      </c>
      <c r="KH22" t="str">
        <f t="shared" si="86"/>
        <v>TRUE</v>
      </c>
      <c r="KI22">
        <f>VLOOKUP($A22,'FuturesInfo (3)'!$A$2:$V$80,22)</f>
        <v>0</v>
      </c>
      <c r="KJ22" s="257">
        <v>2</v>
      </c>
      <c r="KK22">
        <f t="shared" si="104"/>
        <v>0</v>
      </c>
      <c r="KL22" s="139">
        <f>VLOOKUP($A22,'FuturesInfo (3)'!$A$2:$O$80,15)*KI22</f>
        <v>0</v>
      </c>
      <c r="KM22" s="139">
        <f>VLOOKUP($A22,'FuturesInfo (3)'!$A$2:$O$80,15)*KK22</f>
        <v>0</v>
      </c>
      <c r="KN22" s="200">
        <f t="shared" si="105"/>
        <v>0</v>
      </c>
      <c r="KO22" s="200">
        <f t="shared" si="106"/>
        <v>0</v>
      </c>
      <c r="KP22" s="200">
        <f t="shared" si="107"/>
        <v>0</v>
      </c>
      <c r="KQ22" s="200">
        <f t="shared" si="108"/>
        <v>0</v>
      </c>
      <c r="KR22" s="200">
        <f t="shared" ref="KR22:KR85" si="144">IF(KD22=1,ABS(KL22*KE22),-ABS(KL22*KE22))</f>
        <v>0</v>
      </c>
      <c r="KT22">
        <f t="shared" si="110"/>
        <v>1</v>
      </c>
      <c r="KU22" s="244">
        <v>1</v>
      </c>
      <c r="KV22" s="218">
        <v>1</v>
      </c>
      <c r="KW22" s="245">
        <v>6</v>
      </c>
      <c r="KX22">
        <f t="shared" si="142"/>
        <v>-1</v>
      </c>
      <c r="KY22">
        <f t="shared" si="112"/>
        <v>1</v>
      </c>
      <c r="KZ22" s="218"/>
      <c r="LA22">
        <f t="shared" si="139"/>
        <v>0</v>
      </c>
      <c r="LB22">
        <f t="shared" si="113"/>
        <v>0</v>
      </c>
      <c r="LC22">
        <f t="shared" si="114"/>
        <v>0</v>
      </c>
      <c r="LD22">
        <f t="shared" si="115"/>
        <v>0</v>
      </c>
      <c r="LE22" s="253"/>
      <c r="LF22" s="206">
        <v>42524</v>
      </c>
      <c r="LG22">
        <v>60</v>
      </c>
      <c r="LH22" t="str">
        <f t="shared" si="87"/>
        <v>TRUE</v>
      </c>
      <c r="LI22">
        <f>VLOOKUP($A22,'FuturesInfo (3)'!$A$2:$V$80,22)</f>
        <v>0</v>
      </c>
      <c r="LJ22" s="257">
        <v>1</v>
      </c>
      <c r="LK22">
        <f t="shared" si="116"/>
        <v>0</v>
      </c>
      <c r="LL22" s="139">
        <f>VLOOKUP($A22,'FuturesInfo (3)'!$A$2:$O$80,15)*LI22</f>
        <v>0</v>
      </c>
      <c r="LM22" s="139">
        <f>VLOOKUP($A22,'FuturesInfo (3)'!$A$2:$O$80,15)*LK22</f>
        <v>0</v>
      </c>
      <c r="LN22" s="200">
        <f t="shared" si="117"/>
        <v>0</v>
      </c>
      <c r="LO22" s="200">
        <f t="shared" si="118"/>
        <v>0</v>
      </c>
      <c r="LP22" s="200">
        <f t="shared" si="119"/>
        <v>0</v>
      </c>
      <c r="LQ22" s="200">
        <f t="shared" si="120"/>
        <v>0</v>
      </c>
      <c r="LR22" s="200">
        <f t="shared" ref="LR22:LR85" si="145">IF(LD22=1,ABS(LL22*LE22),-ABS(LL22*LE22))</f>
        <v>0</v>
      </c>
      <c r="LT22">
        <f t="shared" si="122"/>
        <v>1</v>
      </c>
      <c r="LU22" s="244"/>
      <c r="LV22" s="218"/>
      <c r="LW22" s="245"/>
      <c r="LX22">
        <f t="shared" si="143"/>
        <v>0</v>
      </c>
      <c r="LY22">
        <f t="shared" si="124"/>
        <v>0</v>
      </c>
      <c r="LZ22" s="218"/>
      <c r="MA22">
        <f t="shared" si="140"/>
        <v>1</v>
      </c>
      <c r="MB22">
        <f t="shared" si="125"/>
        <v>1</v>
      </c>
      <c r="MC22">
        <f t="shared" si="126"/>
        <v>1</v>
      </c>
      <c r="MD22">
        <f t="shared" si="127"/>
        <v>1</v>
      </c>
      <c r="ME22" s="253"/>
      <c r="MF22" s="206"/>
      <c r="MG22">
        <v>60</v>
      </c>
      <c r="MH22" t="str">
        <f t="shared" si="88"/>
        <v>FALSE</v>
      </c>
      <c r="MI22">
        <f>VLOOKUP($A22,'FuturesInfo (3)'!$A$2:$V$80,22)</f>
        <v>0</v>
      </c>
      <c r="MJ22" s="257"/>
      <c r="MK22">
        <f t="shared" si="128"/>
        <v>0</v>
      </c>
      <c r="ML22" s="139">
        <f>VLOOKUP($A22,'FuturesInfo (3)'!$A$2:$O$80,15)*MI22</f>
        <v>0</v>
      </c>
      <c r="MM22" s="139">
        <f>VLOOKUP($A22,'FuturesInfo (3)'!$A$2:$O$80,15)*MK22</f>
        <v>0</v>
      </c>
      <c r="MN22" s="200">
        <f t="shared" si="129"/>
        <v>0</v>
      </c>
      <c r="MO22" s="200">
        <f t="shared" si="130"/>
        <v>0</v>
      </c>
      <c r="MP22" s="200">
        <f t="shared" si="131"/>
        <v>0</v>
      </c>
      <c r="MQ22" s="200">
        <f t="shared" si="132"/>
        <v>0</v>
      </c>
      <c r="MR22" s="200">
        <f t="shared" ref="MR22:MR85" si="146">IF(MD22=1,ABS(ML22*ME22),-ABS(ML22*ME22))</f>
        <v>0</v>
      </c>
    </row>
    <row r="23" spans="1:356"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2</v>
      </c>
      <c r="BP23">
        <f t="shared" si="71"/>
        <v>2</v>
      </c>
      <c r="BQ23" s="139">
        <f>VLOOKUP($A23,'FuturesInfo (3)'!$A$2:$O$80,15)*BP23</f>
        <v>97120</v>
      </c>
      <c r="BR23" s="145">
        <f t="shared" si="90"/>
        <v>317.06182411709921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2</v>
      </c>
      <c r="CE23">
        <f t="shared" si="75"/>
        <v>2</v>
      </c>
      <c r="CF23">
        <f t="shared" si="75"/>
        <v>2</v>
      </c>
      <c r="CG23" s="139">
        <f>VLOOKUP($A23,'FuturesInfo (3)'!$A$2:$O$80,15)*CE23</f>
        <v>97120</v>
      </c>
      <c r="CH23" s="145">
        <f t="shared" si="76"/>
        <v>1086.3534675593919</v>
      </c>
      <c r="CI23" s="145">
        <f t="shared" si="92"/>
        <v>1086.3534675593919</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2</v>
      </c>
      <c r="CV23">
        <f t="shared" si="80"/>
        <v>3</v>
      </c>
      <c r="CW23">
        <f t="shared" si="93"/>
        <v>2</v>
      </c>
      <c r="CX23" s="139">
        <f>VLOOKUP($A23,'FuturesInfo (3)'!$A$2:$O$80,15)*CW23</f>
        <v>97120</v>
      </c>
      <c r="CY23" s="200">
        <f t="shared" si="94"/>
        <v>-2137.3591114723358</v>
      </c>
      <c r="CZ23" s="200">
        <f t="shared" si="95"/>
        <v>-2137.3591114723358</v>
      </c>
      <c r="DB23">
        <f t="shared" si="81"/>
        <v>-1</v>
      </c>
      <c r="DC23">
        <v>1</v>
      </c>
      <c r="DD23">
        <v>-1</v>
      </c>
      <c r="DE23">
        <v>1</v>
      </c>
      <c r="DF23">
        <f t="shared" si="137"/>
        <v>1</v>
      </c>
      <c r="DG23">
        <f t="shared" si="82"/>
        <v>0</v>
      </c>
      <c r="DH23" s="1">
        <v>1.34835983095E-2</v>
      </c>
      <c r="DI23" s="2">
        <v>10</v>
      </c>
      <c r="DJ23">
        <v>60</v>
      </c>
      <c r="DK23" t="str">
        <f t="shared" si="83"/>
        <v>TRUE</v>
      </c>
      <c r="DL23">
        <f>VLOOKUP($A23,'FuturesInfo (3)'!$A$2:$V$80,22)</f>
        <v>2</v>
      </c>
      <c r="DM23">
        <f t="shared" si="84"/>
        <v>2</v>
      </c>
      <c r="DN23">
        <f t="shared" si="96"/>
        <v>2</v>
      </c>
      <c r="DO23" s="139">
        <f>VLOOKUP($A23,'FuturesInfo (3)'!$A$2:$O$80,15)*DN23</f>
        <v>97120</v>
      </c>
      <c r="DP23" s="200">
        <f t="shared" si="85"/>
        <v>1309.52706781864</v>
      </c>
      <c r="DQ23" s="200">
        <f t="shared" si="97"/>
        <v>-1309.52706781864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f t="shared" si="98"/>
        <v>-1</v>
      </c>
      <c r="JU23" s="244">
        <v>-1</v>
      </c>
      <c r="JV23" s="218">
        <v>-1</v>
      </c>
      <c r="JW23" s="245">
        <v>6</v>
      </c>
      <c r="JX23">
        <f t="shared" si="141"/>
        <v>-1</v>
      </c>
      <c r="JY23">
        <f t="shared" si="100"/>
        <v>-1</v>
      </c>
      <c r="JZ23" s="218">
        <v>1</v>
      </c>
      <c r="KA23">
        <f t="shared" si="138"/>
        <v>0</v>
      </c>
      <c r="KB23">
        <f t="shared" si="101"/>
        <v>0</v>
      </c>
      <c r="KC23">
        <f t="shared" si="102"/>
        <v>0</v>
      </c>
      <c r="KD23">
        <f t="shared" si="103"/>
        <v>0</v>
      </c>
      <c r="KE23" s="253">
        <v>3.8938810440700002E-2</v>
      </c>
      <c r="KF23" s="206">
        <v>42488</v>
      </c>
      <c r="KG23">
        <v>60</v>
      </c>
      <c r="KH23" t="str">
        <f t="shared" si="86"/>
        <v>TRUE</v>
      </c>
      <c r="KI23">
        <f>VLOOKUP($A23,'FuturesInfo (3)'!$A$2:$V$80,22)</f>
        <v>2</v>
      </c>
      <c r="KJ23" s="257">
        <v>2</v>
      </c>
      <c r="KK23">
        <f t="shared" si="104"/>
        <v>3</v>
      </c>
      <c r="KL23" s="139">
        <f>VLOOKUP($A23,'FuturesInfo (3)'!$A$2:$O$80,15)*KI23</f>
        <v>97120</v>
      </c>
      <c r="KM23" s="139">
        <f>VLOOKUP($A23,'FuturesInfo (3)'!$A$2:$O$80,15)*KK23</f>
        <v>145680</v>
      </c>
      <c r="KN23" s="200">
        <f t="shared" si="105"/>
        <v>-3781.7372700007841</v>
      </c>
      <c r="KO23" s="200">
        <f t="shared" si="106"/>
        <v>-5672.6059050011763</v>
      </c>
      <c r="KP23" s="200">
        <f t="shared" si="107"/>
        <v>-3781.7372700007841</v>
      </c>
      <c r="KQ23" s="200">
        <f t="shared" si="108"/>
        <v>-3781.7372700007841</v>
      </c>
      <c r="KR23" s="200">
        <f t="shared" si="144"/>
        <v>-3781.7372700007841</v>
      </c>
      <c r="KT23">
        <f t="shared" si="110"/>
        <v>-1</v>
      </c>
      <c r="KU23" s="244">
        <v>1</v>
      </c>
      <c r="KV23" s="218">
        <v>-1</v>
      </c>
      <c r="KW23" s="245">
        <v>7</v>
      </c>
      <c r="KX23">
        <f t="shared" si="142"/>
        <v>1</v>
      </c>
      <c r="KY23">
        <f t="shared" si="112"/>
        <v>-1</v>
      </c>
      <c r="KZ23" s="218"/>
      <c r="LA23">
        <f t="shared" si="139"/>
        <v>0</v>
      </c>
      <c r="LB23">
        <f t="shared" si="113"/>
        <v>0</v>
      </c>
      <c r="LC23">
        <f t="shared" si="114"/>
        <v>0</v>
      </c>
      <c r="LD23">
        <f t="shared" si="115"/>
        <v>0</v>
      </c>
      <c r="LE23" s="253"/>
      <c r="LF23" s="206">
        <v>42488</v>
      </c>
      <c r="LG23">
        <v>60</v>
      </c>
      <c r="LH23" t="str">
        <f t="shared" si="87"/>
        <v>TRUE</v>
      </c>
      <c r="LI23">
        <f>VLOOKUP($A23,'FuturesInfo (3)'!$A$2:$V$80,22)</f>
        <v>2</v>
      </c>
      <c r="LJ23" s="257">
        <v>2</v>
      </c>
      <c r="LK23">
        <f t="shared" si="116"/>
        <v>3</v>
      </c>
      <c r="LL23" s="139">
        <f>VLOOKUP($A23,'FuturesInfo (3)'!$A$2:$O$80,15)*LI23</f>
        <v>97120</v>
      </c>
      <c r="LM23" s="139">
        <f>VLOOKUP($A23,'FuturesInfo (3)'!$A$2:$O$80,15)*LK23</f>
        <v>145680</v>
      </c>
      <c r="LN23" s="200">
        <f t="shared" si="117"/>
        <v>0</v>
      </c>
      <c r="LO23" s="200">
        <f t="shared" si="118"/>
        <v>0</v>
      </c>
      <c r="LP23" s="200">
        <f t="shared" si="119"/>
        <v>0</v>
      </c>
      <c r="LQ23" s="200">
        <f t="shared" si="120"/>
        <v>0</v>
      </c>
      <c r="LR23" s="200">
        <f t="shared" si="145"/>
        <v>0</v>
      </c>
      <c r="LT23">
        <f t="shared" si="122"/>
        <v>1</v>
      </c>
      <c r="LU23" s="244"/>
      <c r="LV23" s="218"/>
      <c r="LW23" s="245"/>
      <c r="LX23">
        <f t="shared" si="143"/>
        <v>0</v>
      </c>
      <c r="LY23">
        <f t="shared" si="124"/>
        <v>0</v>
      </c>
      <c r="LZ23" s="218"/>
      <c r="MA23">
        <f t="shared" si="140"/>
        <v>1</v>
      </c>
      <c r="MB23">
        <f t="shared" si="125"/>
        <v>1</v>
      </c>
      <c r="MC23">
        <f t="shared" si="126"/>
        <v>1</v>
      </c>
      <c r="MD23">
        <f t="shared" si="127"/>
        <v>1</v>
      </c>
      <c r="ME23" s="253"/>
      <c r="MF23" s="206"/>
      <c r="MG23">
        <v>60</v>
      </c>
      <c r="MH23" t="str">
        <f t="shared" si="88"/>
        <v>FALSE</v>
      </c>
      <c r="MI23">
        <f>VLOOKUP($A23,'FuturesInfo (3)'!$A$2:$V$80,22)</f>
        <v>2</v>
      </c>
      <c r="MJ23" s="257"/>
      <c r="MK23">
        <f t="shared" si="128"/>
        <v>3</v>
      </c>
      <c r="ML23" s="139">
        <f>VLOOKUP($A23,'FuturesInfo (3)'!$A$2:$O$80,15)*MI23</f>
        <v>97120</v>
      </c>
      <c r="MM23" s="139">
        <f>VLOOKUP($A23,'FuturesInfo (3)'!$A$2:$O$80,15)*MK23</f>
        <v>145680</v>
      </c>
      <c r="MN23" s="200">
        <f t="shared" si="129"/>
        <v>0</v>
      </c>
      <c r="MO23" s="200">
        <f t="shared" si="130"/>
        <v>0</v>
      </c>
      <c r="MP23" s="200">
        <f t="shared" si="131"/>
        <v>0</v>
      </c>
      <c r="MQ23" s="200">
        <f t="shared" si="132"/>
        <v>0</v>
      </c>
      <c r="MR23" s="200">
        <f t="shared" si="146"/>
        <v>0</v>
      </c>
    </row>
    <row r="24" spans="1:356"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98880</v>
      </c>
      <c r="BR24" s="145">
        <f t="shared" si="90"/>
        <v>469.58999525126399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98880</v>
      </c>
      <c r="CH24" s="145">
        <f t="shared" si="76"/>
        <v>-1651.4076631470721</v>
      </c>
      <c r="CI24" s="145">
        <f t="shared" si="92"/>
        <v>1651.4076631470721</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98880</v>
      </c>
      <c r="CY24" s="200">
        <f t="shared" si="94"/>
        <v>2521.896416839968</v>
      </c>
      <c r="CZ24" s="200">
        <f t="shared" si="95"/>
        <v>2521.896416839968</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131840</v>
      </c>
      <c r="DP24" s="200">
        <f t="shared" si="85"/>
        <v>603.47879157771524</v>
      </c>
      <c r="DQ24" s="200">
        <f t="shared" si="97"/>
        <v>603.47879157771524</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f t="shared" si="98"/>
        <v>1</v>
      </c>
      <c r="JU24" s="246">
        <v>1</v>
      </c>
      <c r="JV24" s="218">
        <v>-1</v>
      </c>
      <c r="JW24" s="245">
        <v>-6</v>
      </c>
      <c r="JX24">
        <f t="shared" si="141"/>
        <v>1</v>
      </c>
      <c r="JY24">
        <f t="shared" si="100"/>
        <v>1</v>
      </c>
      <c r="JZ24" s="250">
        <v>1</v>
      </c>
      <c r="KA24">
        <f t="shared" si="138"/>
        <v>1</v>
      </c>
      <c r="KB24">
        <f t="shared" si="101"/>
        <v>0</v>
      </c>
      <c r="KC24">
        <f t="shared" si="102"/>
        <v>1</v>
      </c>
      <c r="KD24">
        <f t="shared" si="103"/>
        <v>1</v>
      </c>
      <c r="KE24" s="251">
        <v>1.5247189280800001E-2</v>
      </c>
      <c r="KF24" s="206">
        <v>42501</v>
      </c>
      <c r="KG24">
        <v>60</v>
      </c>
      <c r="KH24" t="str">
        <f t="shared" si="86"/>
        <v>TRUE</v>
      </c>
      <c r="KI24">
        <f>VLOOKUP($A24,'FuturesInfo (3)'!$A$2:$V$80,22)</f>
        <v>3</v>
      </c>
      <c r="KJ24" s="257">
        <v>2</v>
      </c>
      <c r="KK24">
        <f t="shared" si="104"/>
        <v>4</v>
      </c>
      <c r="KL24" s="139">
        <f>VLOOKUP($A24,'FuturesInfo (3)'!$A$2:$O$80,15)*KI24</f>
        <v>98880</v>
      </c>
      <c r="KM24" s="139">
        <f>VLOOKUP($A24,'FuturesInfo (3)'!$A$2:$O$80,15)*KK24</f>
        <v>131840</v>
      </c>
      <c r="KN24" s="200">
        <f t="shared" si="105"/>
        <v>1507.6420760855042</v>
      </c>
      <c r="KO24" s="200">
        <f t="shared" si="106"/>
        <v>2010.1894347806722</v>
      </c>
      <c r="KP24" s="200">
        <f t="shared" si="107"/>
        <v>-1507.6420760855042</v>
      </c>
      <c r="KQ24" s="200">
        <f t="shared" si="108"/>
        <v>1507.6420760855042</v>
      </c>
      <c r="KR24" s="200">
        <f t="shared" si="144"/>
        <v>1507.6420760855042</v>
      </c>
      <c r="KT24">
        <f t="shared" si="110"/>
        <v>1</v>
      </c>
      <c r="KU24" s="246">
        <v>1</v>
      </c>
      <c r="KV24" s="218">
        <v>-1</v>
      </c>
      <c r="KW24" s="245">
        <v>2</v>
      </c>
      <c r="KX24">
        <f t="shared" si="142"/>
        <v>1</v>
      </c>
      <c r="KY24">
        <f t="shared" si="112"/>
        <v>-1</v>
      </c>
      <c r="KZ24" s="250"/>
      <c r="LA24">
        <f t="shared" si="139"/>
        <v>0</v>
      </c>
      <c r="LB24">
        <f t="shared" si="113"/>
        <v>0</v>
      </c>
      <c r="LC24">
        <f t="shared" si="114"/>
        <v>0</v>
      </c>
      <c r="LD24">
        <f t="shared" si="115"/>
        <v>0</v>
      </c>
      <c r="LE24" s="251"/>
      <c r="LF24" s="206">
        <v>42527</v>
      </c>
      <c r="LG24">
        <v>60</v>
      </c>
      <c r="LH24" t="str">
        <f t="shared" si="87"/>
        <v>TRUE</v>
      </c>
      <c r="LI24">
        <f>VLOOKUP($A24,'FuturesInfo (3)'!$A$2:$V$80,22)</f>
        <v>3</v>
      </c>
      <c r="LJ24" s="257">
        <v>2</v>
      </c>
      <c r="LK24">
        <f t="shared" si="116"/>
        <v>4</v>
      </c>
      <c r="LL24" s="139">
        <f>VLOOKUP($A24,'FuturesInfo (3)'!$A$2:$O$80,15)*LI24</f>
        <v>98880</v>
      </c>
      <c r="LM24" s="139">
        <f>VLOOKUP($A24,'FuturesInfo (3)'!$A$2:$O$80,15)*LK24</f>
        <v>131840</v>
      </c>
      <c r="LN24" s="200">
        <f t="shared" si="117"/>
        <v>0</v>
      </c>
      <c r="LO24" s="200">
        <f t="shared" si="118"/>
        <v>0</v>
      </c>
      <c r="LP24" s="200">
        <f t="shared" si="119"/>
        <v>0</v>
      </c>
      <c r="LQ24" s="200">
        <f t="shared" si="120"/>
        <v>0</v>
      </c>
      <c r="LR24" s="200">
        <f t="shared" si="145"/>
        <v>0</v>
      </c>
      <c r="LT24">
        <f t="shared" si="122"/>
        <v>1</v>
      </c>
      <c r="LU24" s="246"/>
      <c r="LV24" s="218"/>
      <c r="LW24" s="245"/>
      <c r="LX24">
        <f t="shared" si="143"/>
        <v>0</v>
      </c>
      <c r="LY24">
        <f t="shared" si="124"/>
        <v>0</v>
      </c>
      <c r="LZ24" s="250"/>
      <c r="MA24">
        <f t="shared" si="140"/>
        <v>1</v>
      </c>
      <c r="MB24">
        <f t="shared" si="125"/>
        <v>1</v>
      </c>
      <c r="MC24">
        <f t="shared" si="126"/>
        <v>1</v>
      </c>
      <c r="MD24">
        <f t="shared" si="127"/>
        <v>1</v>
      </c>
      <c r="ME24" s="251"/>
      <c r="MF24" s="206"/>
      <c r="MG24">
        <v>60</v>
      </c>
      <c r="MH24" t="str">
        <f t="shared" si="88"/>
        <v>FALSE</v>
      </c>
      <c r="MI24">
        <f>VLOOKUP($A24,'FuturesInfo (3)'!$A$2:$V$80,22)</f>
        <v>3</v>
      </c>
      <c r="MJ24" s="257"/>
      <c r="MK24">
        <f t="shared" si="128"/>
        <v>4</v>
      </c>
      <c r="ML24" s="139">
        <f>VLOOKUP($A24,'FuturesInfo (3)'!$A$2:$O$80,15)*MI24</f>
        <v>98880</v>
      </c>
      <c r="MM24" s="139">
        <f>VLOOKUP($A24,'FuturesInfo (3)'!$A$2:$O$80,15)*MK24</f>
        <v>131840</v>
      </c>
      <c r="MN24" s="200">
        <f t="shared" si="129"/>
        <v>0</v>
      </c>
      <c r="MO24" s="200">
        <f t="shared" si="130"/>
        <v>0</v>
      </c>
      <c r="MP24" s="200">
        <f t="shared" si="131"/>
        <v>0</v>
      </c>
      <c r="MQ24" s="200">
        <f t="shared" si="132"/>
        <v>0</v>
      </c>
      <c r="MR24" s="200">
        <f t="shared" si="146"/>
        <v>0</v>
      </c>
    </row>
    <row r="25" spans="1:356"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282675</v>
      </c>
      <c r="BR25" s="145">
        <f t="shared" si="90"/>
        <v>846.52147677936682</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282675</v>
      </c>
      <c r="CH25" s="145">
        <f t="shared" si="76"/>
        <v>4942.3137272619297</v>
      </c>
      <c r="CI25" s="145">
        <f t="shared" si="92"/>
        <v>4942.3137272619297</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282675</v>
      </c>
      <c r="CY25" s="200">
        <f t="shared" si="94"/>
        <v>-697.47091998682424</v>
      </c>
      <c r="CZ25" s="200">
        <f t="shared" si="95"/>
        <v>697.47091998682424</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282675</v>
      </c>
      <c r="DP25" s="200">
        <f t="shared" si="85"/>
        <v>285.75619725823873</v>
      </c>
      <c r="DQ25" s="200">
        <f t="shared" si="97"/>
        <v>-285.75619725823873</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f t="shared" si="98"/>
        <v>1</v>
      </c>
      <c r="JU25" s="244">
        <v>1</v>
      </c>
      <c r="JV25" s="218">
        <v>1</v>
      </c>
      <c r="JW25" s="245">
        <v>-6</v>
      </c>
      <c r="JX25">
        <f t="shared" si="141"/>
        <v>1</v>
      </c>
      <c r="JY25">
        <f t="shared" si="100"/>
        <v>-1</v>
      </c>
      <c r="JZ25" s="218">
        <v>1</v>
      </c>
      <c r="KA25">
        <f t="shared" si="138"/>
        <v>1</v>
      </c>
      <c r="KB25">
        <f t="shared" si="101"/>
        <v>1</v>
      </c>
      <c r="KC25">
        <f t="shared" si="102"/>
        <v>1</v>
      </c>
      <c r="KD25">
        <f t="shared" si="103"/>
        <v>0</v>
      </c>
      <c r="KE25" s="253">
        <v>2.79366768658E-3</v>
      </c>
      <c r="KF25" s="206">
        <v>42515</v>
      </c>
      <c r="KG25">
        <v>60</v>
      </c>
      <c r="KH25" t="str">
        <f t="shared" si="86"/>
        <v>TRUE</v>
      </c>
      <c r="KI25">
        <f>VLOOKUP($A25,'FuturesInfo (3)'!$A$2:$V$80,22)</f>
        <v>2</v>
      </c>
      <c r="KJ25" s="257">
        <v>1</v>
      </c>
      <c r="KK25">
        <f t="shared" si="104"/>
        <v>2</v>
      </c>
      <c r="KL25" s="139">
        <f>VLOOKUP($A25,'FuturesInfo (3)'!$A$2:$O$80,15)*KI25</f>
        <v>282675</v>
      </c>
      <c r="KM25" s="139">
        <f>VLOOKUP($A25,'FuturesInfo (3)'!$A$2:$O$80,15)*KK25</f>
        <v>282675</v>
      </c>
      <c r="KN25" s="200">
        <f t="shared" si="105"/>
        <v>789.70001330400146</v>
      </c>
      <c r="KO25" s="200">
        <f t="shared" si="106"/>
        <v>789.70001330400146</v>
      </c>
      <c r="KP25" s="200">
        <f t="shared" si="107"/>
        <v>789.70001330400146</v>
      </c>
      <c r="KQ25" s="200">
        <f t="shared" si="108"/>
        <v>789.70001330400146</v>
      </c>
      <c r="KR25" s="200">
        <f t="shared" si="144"/>
        <v>-789.70001330400146</v>
      </c>
      <c r="KT25">
        <f t="shared" si="110"/>
        <v>1</v>
      </c>
      <c r="KU25" s="244">
        <v>1</v>
      </c>
      <c r="KV25" s="218">
        <v>1</v>
      </c>
      <c r="KW25" s="245">
        <v>-7</v>
      </c>
      <c r="KX25">
        <f t="shared" si="142"/>
        <v>-1</v>
      </c>
      <c r="KY25">
        <f t="shared" si="112"/>
        <v>-1</v>
      </c>
      <c r="KZ25" s="218"/>
      <c r="LA25">
        <f t="shared" si="139"/>
        <v>0</v>
      </c>
      <c r="LB25">
        <f t="shared" si="113"/>
        <v>0</v>
      </c>
      <c r="LC25">
        <f t="shared" si="114"/>
        <v>0</v>
      </c>
      <c r="LD25">
        <f t="shared" si="115"/>
        <v>0</v>
      </c>
      <c r="LE25" s="253"/>
      <c r="LF25" s="206">
        <v>42521</v>
      </c>
      <c r="LG25">
        <v>60</v>
      </c>
      <c r="LH25" t="str">
        <f t="shared" si="87"/>
        <v>TRUE</v>
      </c>
      <c r="LI25">
        <f>VLOOKUP($A25,'FuturesInfo (3)'!$A$2:$V$80,22)</f>
        <v>2</v>
      </c>
      <c r="LJ25" s="257">
        <v>2</v>
      </c>
      <c r="LK25">
        <f t="shared" si="116"/>
        <v>3</v>
      </c>
      <c r="LL25" s="139">
        <f>VLOOKUP($A25,'FuturesInfo (3)'!$A$2:$O$80,15)*LI25</f>
        <v>282675</v>
      </c>
      <c r="LM25" s="139">
        <f>VLOOKUP($A25,'FuturesInfo (3)'!$A$2:$O$80,15)*LK25</f>
        <v>424012.5</v>
      </c>
      <c r="LN25" s="200">
        <f t="shared" si="117"/>
        <v>0</v>
      </c>
      <c r="LO25" s="200">
        <f t="shared" si="118"/>
        <v>0</v>
      </c>
      <c r="LP25" s="200">
        <f t="shared" si="119"/>
        <v>0</v>
      </c>
      <c r="LQ25" s="200">
        <f t="shared" si="120"/>
        <v>0</v>
      </c>
      <c r="LR25" s="200">
        <f t="shared" si="145"/>
        <v>0</v>
      </c>
      <c r="LT25">
        <f t="shared" si="122"/>
        <v>1</v>
      </c>
      <c r="LU25" s="244"/>
      <c r="LV25" s="218"/>
      <c r="LW25" s="245"/>
      <c r="LX25">
        <f t="shared" si="143"/>
        <v>0</v>
      </c>
      <c r="LY25">
        <f t="shared" si="124"/>
        <v>0</v>
      </c>
      <c r="LZ25" s="218"/>
      <c r="MA25">
        <f t="shared" si="140"/>
        <v>1</v>
      </c>
      <c r="MB25">
        <f t="shared" si="125"/>
        <v>1</v>
      </c>
      <c r="MC25">
        <f t="shared" si="126"/>
        <v>1</v>
      </c>
      <c r="MD25">
        <f t="shared" si="127"/>
        <v>1</v>
      </c>
      <c r="ME25" s="253"/>
      <c r="MF25" s="206"/>
      <c r="MG25">
        <v>60</v>
      </c>
      <c r="MH25" t="str">
        <f t="shared" si="88"/>
        <v>FALSE</v>
      </c>
      <c r="MI25">
        <f>VLOOKUP($A25,'FuturesInfo (3)'!$A$2:$V$80,22)</f>
        <v>2</v>
      </c>
      <c r="MJ25" s="257"/>
      <c r="MK25">
        <f t="shared" si="128"/>
        <v>3</v>
      </c>
      <c r="ML25" s="139">
        <f>VLOOKUP($A25,'FuturesInfo (3)'!$A$2:$O$80,15)*MI25</f>
        <v>282675</v>
      </c>
      <c r="MM25" s="139">
        <f>VLOOKUP($A25,'FuturesInfo (3)'!$A$2:$O$80,15)*MK25</f>
        <v>424012.5</v>
      </c>
      <c r="MN25" s="200">
        <f t="shared" si="129"/>
        <v>0</v>
      </c>
      <c r="MO25" s="200">
        <f t="shared" si="130"/>
        <v>0</v>
      </c>
      <c r="MP25" s="200">
        <f t="shared" si="131"/>
        <v>0</v>
      </c>
      <c r="MQ25" s="200">
        <f t="shared" si="132"/>
        <v>0</v>
      </c>
      <c r="MR25" s="200">
        <f t="shared" si="146"/>
        <v>0</v>
      </c>
    </row>
    <row r="26" spans="1:356"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283020</v>
      </c>
      <c r="BR26" s="145">
        <f t="shared" si="90"/>
        <v>326.1418873623312</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283020</v>
      </c>
      <c r="CH26" s="145">
        <f t="shared" si="76"/>
        <v>-4554.8077768186076</v>
      </c>
      <c r="CI26" s="145">
        <f t="shared" si="92"/>
        <v>4554.8077768186076</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283020</v>
      </c>
      <c r="CY26" s="200">
        <f t="shared" si="94"/>
        <v>-415.37371846747322</v>
      </c>
      <c r="CZ26" s="200">
        <f t="shared" si="95"/>
        <v>415.37371846747322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283020</v>
      </c>
      <c r="DP26" s="200">
        <f t="shared" si="85"/>
        <v>-174.83395462773817</v>
      </c>
      <c r="DQ26" s="200">
        <f t="shared" si="97"/>
        <v>174.83395462773817</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f t="shared" si="98"/>
        <v>-1</v>
      </c>
      <c r="JU26" s="244">
        <v>-1</v>
      </c>
      <c r="JV26" s="218">
        <v>-1</v>
      </c>
      <c r="JW26" s="245">
        <v>4</v>
      </c>
      <c r="JX26">
        <f t="shared" si="141"/>
        <v>-1</v>
      </c>
      <c r="JY26">
        <f t="shared" si="100"/>
        <v>-1</v>
      </c>
      <c r="JZ26" s="218">
        <v>-1</v>
      </c>
      <c r="KA26">
        <f t="shared" si="138"/>
        <v>1</v>
      </c>
      <c r="KB26">
        <f t="shared" si="101"/>
        <v>1</v>
      </c>
      <c r="KC26">
        <f t="shared" si="102"/>
        <v>1</v>
      </c>
      <c r="KD26">
        <f t="shared" si="103"/>
        <v>1</v>
      </c>
      <c r="KE26" s="253">
        <v>-3.8645914725599999E-3</v>
      </c>
      <c r="KF26" s="206">
        <v>42492</v>
      </c>
      <c r="KG26">
        <v>60</v>
      </c>
      <c r="KH26" t="str">
        <f t="shared" si="86"/>
        <v>TRUE</v>
      </c>
      <c r="KI26">
        <f>VLOOKUP($A26,'FuturesInfo (3)'!$A$2:$V$80,22)</f>
        <v>3</v>
      </c>
      <c r="KJ26" s="257">
        <v>1</v>
      </c>
      <c r="KK26">
        <f t="shared" si="104"/>
        <v>3</v>
      </c>
      <c r="KL26" s="139">
        <f>VLOOKUP($A26,'FuturesInfo (3)'!$A$2:$O$80,15)*KI26</f>
        <v>283020</v>
      </c>
      <c r="KM26" s="139">
        <f>VLOOKUP($A26,'FuturesInfo (3)'!$A$2:$O$80,15)*KK26</f>
        <v>283020</v>
      </c>
      <c r="KN26" s="200">
        <f t="shared" si="105"/>
        <v>1093.7566785639312</v>
      </c>
      <c r="KO26" s="200">
        <f t="shared" si="106"/>
        <v>1093.7566785639312</v>
      </c>
      <c r="KP26" s="200">
        <f t="shared" si="107"/>
        <v>1093.7566785639312</v>
      </c>
      <c r="KQ26" s="200">
        <f t="shared" si="108"/>
        <v>1093.7566785639312</v>
      </c>
      <c r="KR26" s="200">
        <f t="shared" si="144"/>
        <v>1093.7566785639312</v>
      </c>
      <c r="KT26">
        <f t="shared" si="110"/>
        <v>-1</v>
      </c>
      <c r="KU26" s="244">
        <v>-1</v>
      </c>
      <c r="KV26" s="218">
        <v>-1</v>
      </c>
      <c r="KW26" s="245">
        <v>5</v>
      </c>
      <c r="KX26">
        <f t="shared" si="142"/>
        <v>1</v>
      </c>
      <c r="KY26">
        <f t="shared" si="112"/>
        <v>-1</v>
      </c>
      <c r="KZ26" s="218"/>
      <c r="LA26">
        <f t="shared" si="139"/>
        <v>0</v>
      </c>
      <c r="LB26">
        <f t="shared" si="113"/>
        <v>0</v>
      </c>
      <c r="LC26">
        <f t="shared" si="114"/>
        <v>0</v>
      </c>
      <c r="LD26">
        <f t="shared" si="115"/>
        <v>0</v>
      </c>
      <c r="LE26" s="253"/>
      <c r="LF26" s="206">
        <v>42524</v>
      </c>
      <c r="LG26">
        <v>60</v>
      </c>
      <c r="LH26" t="str">
        <f t="shared" si="87"/>
        <v>TRUE</v>
      </c>
      <c r="LI26">
        <f>VLOOKUP($A26,'FuturesInfo (3)'!$A$2:$V$80,22)</f>
        <v>3</v>
      </c>
      <c r="LJ26" s="257">
        <v>2</v>
      </c>
      <c r="LK26">
        <f t="shared" si="116"/>
        <v>4</v>
      </c>
      <c r="LL26" s="139">
        <f>VLOOKUP($A26,'FuturesInfo (3)'!$A$2:$O$80,15)*LI26</f>
        <v>283020</v>
      </c>
      <c r="LM26" s="139">
        <f>VLOOKUP($A26,'FuturesInfo (3)'!$A$2:$O$80,15)*LK26</f>
        <v>377360</v>
      </c>
      <c r="LN26" s="200">
        <f t="shared" si="117"/>
        <v>0</v>
      </c>
      <c r="LO26" s="200">
        <f t="shared" si="118"/>
        <v>0</v>
      </c>
      <c r="LP26" s="200">
        <f t="shared" si="119"/>
        <v>0</v>
      </c>
      <c r="LQ26" s="200">
        <f t="shared" si="120"/>
        <v>0</v>
      </c>
      <c r="LR26" s="200">
        <f t="shared" si="145"/>
        <v>0</v>
      </c>
      <c r="LT26">
        <f t="shared" si="122"/>
        <v>-1</v>
      </c>
      <c r="LU26" s="244"/>
      <c r="LV26" s="218"/>
      <c r="LW26" s="245"/>
      <c r="LX26">
        <f t="shared" si="143"/>
        <v>0</v>
      </c>
      <c r="LY26">
        <f t="shared" si="124"/>
        <v>0</v>
      </c>
      <c r="LZ26" s="218"/>
      <c r="MA26">
        <f t="shared" si="140"/>
        <v>1</v>
      </c>
      <c r="MB26">
        <f t="shared" si="125"/>
        <v>1</v>
      </c>
      <c r="MC26">
        <f t="shared" si="126"/>
        <v>1</v>
      </c>
      <c r="MD26">
        <f t="shared" si="127"/>
        <v>1</v>
      </c>
      <c r="ME26" s="253"/>
      <c r="MF26" s="206"/>
      <c r="MG26">
        <v>60</v>
      </c>
      <c r="MH26" t="str">
        <f t="shared" si="88"/>
        <v>FALSE</v>
      </c>
      <c r="MI26">
        <f>VLOOKUP($A26,'FuturesInfo (3)'!$A$2:$V$80,22)</f>
        <v>3</v>
      </c>
      <c r="MJ26" s="257"/>
      <c r="MK26">
        <f t="shared" si="128"/>
        <v>4</v>
      </c>
      <c r="ML26" s="139">
        <f>VLOOKUP($A26,'FuturesInfo (3)'!$A$2:$O$80,15)*MI26</f>
        <v>283020</v>
      </c>
      <c r="MM26" s="139">
        <f>VLOOKUP($A26,'FuturesInfo (3)'!$A$2:$O$80,15)*MK26</f>
        <v>377360</v>
      </c>
      <c r="MN26" s="200">
        <f t="shared" si="129"/>
        <v>0</v>
      </c>
      <c r="MO26" s="200">
        <f t="shared" si="130"/>
        <v>0</v>
      </c>
      <c r="MP26" s="200">
        <f t="shared" si="131"/>
        <v>0</v>
      </c>
      <c r="MQ26" s="200">
        <f t="shared" si="132"/>
        <v>0</v>
      </c>
      <c r="MR26" s="200">
        <f t="shared" si="146"/>
        <v>0</v>
      </c>
    </row>
    <row r="27" spans="1:356"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557222.67989999999</v>
      </c>
      <c r="BR27" s="145">
        <f t="shared" si="90"/>
        <v>-1154.1621149299547</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557222.67989999999</v>
      </c>
      <c r="CH27" s="145">
        <f t="shared" si="76"/>
        <v>2066.4224861006342</v>
      </c>
      <c r="CI27" s="145">
        <f t="shared" si="92"/>
        <v>2066.4224861006342</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557222.67989999999</v>
      </c>
      <c r="CY27" s="200">
        <f t="shared" si="94"/>
        <v>-506.25924884917185</v>
      </c>
      <c r="CZ27" s="200">
        <f t="shared" si="95"/>
        <v>-506.25924884917185</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557222.67989999999</v>
      </c>
      <c r="DP27" s="200">
        <f t="shared" si="85"/>
        <v>-1452.5962494639166</v>
      </c>
      <c r="DQ27" s="200">
        <f t="shared" si="97"/>
        <v>1452.5962494639166</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f t="shared" si="98"/>
        <v>1</v>
      </c>
      <c r="JU27" s="244">
        <v>1</v>
      </c>
      <c r="JV27" s="218">
        <v>1</v>
      </c>
      <c r="JW27" s="245">
        <v>-7</v>
      </c>
      <c r="JX27">
        <f t="shared" si="141"/>
        <v>1</v>
      </c>
      <c r="JY27">
        <f t="shared" si="100"/>
        <v>-1</v>
      </c>
      <c r="JZ27" s="218">
        <v>-1</v>
      </c>
      <c r="KA27">
        <f t="shared" si="138"/>
        <v>0</v>
      </c>
      <c r="KB27">
        <f t="shared" si="101"/>
        <v>0</v>
      </c>
      <c r="KC27">
        <f t="shared" si="102"/>
        <v>0</v>
      </c>
      <c r="KD27">
        <f t="shared" si="103"/>
        <v>1</v>
      </c>
      <c r="KE27" s="253">
        <v>-3.5055908129300001E-3</v>
      </c>
      <c r="KF27" s="206">
        <v>42488</v>
      </c>
      <c r="KG27">
        <v>60</v>
      </c>
      <c r="KH27" t="str">
        <f t="shared" si="86"/>
        <v>TRUE</v>
      </c>
      <c r="KI27">
        <f>VLOOKUP($A27,'FuturesInfo (3)'!$A$2:$V$80,22)</f>
        <v>3</v>
      </c>
      <c r="KJ27" s="257">
        <v>2</v>
      </c>
      <c r="KK27">
        <f t="shared" si="104"/>
        <v>4</v>
      </c>
      <c r="KL27" s="139">
        <f>VLOOKUP($A27,'FuturesInfo (3)'!$A$2:$O$80,15)*KI27</f>
        <v>557222.67989999999</v>
      </c>
      <c r="KM27" s="139">
        <f>VLOOKUP($A27,'FuturesInfo (3)'!$A$2:$O$80,15)*KK27</f>
        <v>742963.57319999998</v>
      </c>
      <c r="KN27" s="200">
        <f t="shared" si="105"/>
        <v>-1953.3947074136743</v>
      </c>
      <c r="KO27" s="200">
        <f t="shared" si="106"/>
        <v>-2604.5262765515654</v>
      </c>
      <c r="KP27" s="200">
        <f t="shared" si="107"/>
        <v>-1953.3947074136743</v>
      </c>
      <c r="KQ27" s="200">
        <f t="shared" si="108"/>
        <v>-1953.3947074136743</v>
      </c>
      <c r="KR27" s="200">
        <f t="shared" si="144"/>
        <v>1953.3947074136743</v>
      </c>
      <c r="KT27">
        <f t="shared" si="110"/>
        <v>1</v>
      </c>
      <c r="KU27" s="244">
        <v>1</v>
      </c>
      <c r="KV27" s="218">
        <v>-1</v>
      </c>
      <c r="KW27" s="245">
        <v>-8</v>
      </c>
      <c r="KX27">
        <f t="shared" si="142"/>
        <v>1</v>
      </c>
      <c r="KY27">
        <f t="shared" si="112"/>
        <v>1</v>
      </c>
      <c r="KZ27" s="218"/>
      <c r="LA27">
        <f t="shared" si="139"/>
        <v>0</v>
      </c>
      <c r="LB27">
        <f t="shared" si="113"/>
        <v>0</v>
      </c>
      <c r="LC27">
        <f t="shared" si="114"/>
        <v>0</v>
      </c>
      <c r="LD27">
        <f t="shared" si="115"/>
        <v>0</v>
      </c>
      <c r="LE27" s="253"/>
      <c r="LF27" s="206">
        <v>42488</v>
      </c>
      <c r="LG27">
        <v>60</v>
      </c>
      <c r="LH27" t="str">
        <f t="shared" si="87"/>
        <v>TRUE</v>
      </c>
      <c r="LI27">
        <f>VLOOKUP($A27,'FuturesInfo (3)'!$A$2:$V$80,22)</f>
        <v>3</v>
      </c>
      <c r="LJ27" s="257">
        <v>1</v>
      </c>
      <c r="LK27">
        <f t="shared" si="116"/>
        <v>3</v>
      </c>
      <c r="LL27" s="139">
        <f>VLOOKUP($A27,'FuturesInfo (3)'!$A$2:$O$80,15)*LI27</f>
        <v>557222.67989999999</v>
      </c>
      <c r="LM27" s="139">
        <f>VLOOKUP($A27,'FuturesInfo (3)'!$A$2:$O$80,15)*LK27</f>
        <v>557222.67989999999</v>
      </c>
      <c r="LN27" s="200">
        <f t="shared" si="117"/>
        <v>0</v>
      </c>
      <c r="LO27" s="200">
        <f t="shared" si="118"/>
        <v>0</v>
      </c>
      <c r="LP27" s="200">
        <f t="shared" si="119"/>
        <v>0</v>
      </c>
      <c r="LQ27" s="200">
        <f t="shared" si="120"/>
        <v>0</v>
      </c>
      <c r="LR27" s="200">
        <f t="shared" si="145"/>
        <v>0</v>
      </c>
      <c r="LT27">
        <f t="shared" si="122"/>
        <v>1</v>
      </c>
      <c r="LU27" s="244"/>
      <c r="LV27" s="218"/>
      <c r="LW27" s="245"/>
      <c r="LX27">
        <f t="shared" si="143"/>
        <v>0</v>
      </c>
      <c r="LY27">
        <f t="shared" si="124"/>
        <v>0</v>
      </c>
      <c r="LZ27" s="218"/>
      <c r="MA27">
        <f t="shared" si="140"/>
        <v>1</v>
      </c>
      <c r="MB27">
        <f t="shared" si="125"/>
        <v>1</v>
      </c>
      <c r="MC27">
        <f t="shared" si="126"/>
        <v>1</v>
      </c>
      <c r="MD27">
        <f t="shared" si="127"/>
        <v>1</v>
      </c>
      <c r="ME27" s="253"/>
      <c r="MF27" s="206"/>
      <c r="MG27">
        <v>60</v>
      </c>
      <c r="MH27" t="str">
        <f t="shared" si="88"/>
        <v>FALSE</v>
      </c>
      <c r="MI27">
        <f>VLOOKUP($A27,'FuturesInfo (3)'!$A$2:$V$80,22)</f>
        <v>3</v>
      </c>
      <c r="MJ27" s="257"/>
      <c r="MK27">
        <f t="shared" si="128"/>
        <v>4</v>
      </c>
      <c r="ML27" s="139">
        <f>VLOOKUP($A27,'FuturesInfo (3)'!$A$2:$O$80,15)*MI27</f>
        <v>557222.67989999999</v>
      </c>
      <c r="MM27" s="139">
        <f>VLOOKUP($A27,'FuturesInfo (3)'!$A$2:$O$80,15)*MK27</f>
        <v>742963.57319999998</v>
      </c>
      <c r="MN27" s="200">
        <f t="shared" si="129"/>
        <v>0</v>
      </c>
      <c r="MO27" s="200">
        <f t="shared" si="130"/>
        <v>0</v>
      </c>
      <c r="MP27" s="200">
        <f t="shared" si="131"/>
        <v>0</v>
      </c>
      <c r="MQ27" s="200">
        <f t="shared" si="132"/>
        <v>0</v>
      </c>
      <c r="MR27" s="200">
        <f t="shared" si="146"/>
        <v>0</v>
      </c>
    </row>
    <row r="28" spans="1:356"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13</v>
      </c>
      <c r="BP28">
        <f t="shared" si="71"/>
        <v>13</v>
      </c>
      <c r="BQ28" s="139">
        <f>VLOOKUP($A28,'FuturesInfo (3)'!$A$2:$O$80,15)*BP28</f>
        <v>1950217.4172</v>
      </c>
      <c r="BR28" s="145">
        <f t="shared" si="90"/>
        <v>148.36191838741303</v>
      </c>
      <c r="BT28">
        <f t="shared" si="91"/>
        <v>1</v>
      </c>
      <c r="BU28">
        <v>-1</v>
      </c>
      <c r="BV28">
        <v>1</v>
      </c>
      <c r="BW28">
        <v>1</v>
      </c>
      <c r="BX28">
        <f t="shared" si="72"/>
        <v>0</v>
      </c>
      <c r="BY28">
        <f t="shared" si="73"/>
        <v>1</v>
      </c>
      <c r="BZ28" s="188">
        <v>1.0649627263E-3</v>
      </c>
      <c r="CA28" s="2">
        <v>10</v>
      </c>
      <c r="CB28">
        <v>60</v>
      </c>
      <c r="CC28" t="str">
        <f t="shared" si="74"/>
        <v>TRUE</v>
      </c>
      <c r="CD28">
        <f>VLOOKUP($A28,'FuturesInfo (3)'!$A$2:$V$80,22)</f>
        <v>13</v>
      </c>
      <c r="CE28">
        <f t="shared" si="75"/>
        <v>13</v>
      </c>
      <c r="CF28">
        <f t="shared" si="75"/>
        <v>13</v>
      </c>
      <c r="CG28" s="139">
        <f>VLOOKUP($A28,'FuturesInfo (3)'!$A$2:$O$80,15)*CE28</f>
        <v>1950217.4172</v>
      </c>
      <c r="CH28" s="145">
        <f t="shared" si="76"/>
        <v>-2076.9088574990565</v>
      </c>
      <c r="CI28" s="145">
        <f t="shared" si="92"/>
        <v>2076.9088574990565</v>
      </c>
      <c r="CK28">
        <f t="shared" si="77"/>
        <v>-1</v>
      </c>
      <c r="CL28">
        <v>1</v>
      </c>
      <c r="CM28">
        <v>1</v>
      </c>
      <c r="CN28">
        <v>1</v>
      </c>
      <c r="CO28">
        <f t="shared" si="136"/>
        <v>1</v>
      </c>
      <c r="CP28">
        <f t="shared" si="78"/>
        <v>1</v>
      </c>
      <c r="CQ28" s="174">
        <v>0</v>
      </c>
      <c r="CR28" s="2">
        <v>10</v>
      </c>
      <c r="CS28">
        <v>60</v>
      </c>
      <c r="CT28" t="str">
        <f t="shared" si="79"/>
        <v>TRUE</v>
      </c>
      <c r="CU28">
        <f>VLOOKUP($A28,'FuturesInfo (3)'!$A$2:$V$80,22)</f>
        <v>13</v>
      </c>
      <c r="CV28">
        <f t="shared" si="80"/>
        <v>16</v>
      </c>
      <c r="CW28">
        <f t="shared" si="93"/>
        <v>13</v>
      </c>
      <c r="CX28" s="139">
        <f>VLOOKUP($A28,'FuturesInfo (3)'!$A$2:$O$80,15)*CW28</f>
        <v>1950217.4172</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13</v>
      </c>
      <c r="DM28">
        <f t="shared" si="84"/>
        <v>10</v>
      </c>
      <c r="DN28">
        <f t="shared" si="96"/>
        <v>13</v>
      </c>
      <c r="DO28" s="139">
        <f>VLOOKUP($A28,'FuturesInfo (3)'!$A$2:$O$80,15)*DN28</f>
        <v>1950217.4172</v>
      </c>
      <c r="DP28" s="200">
        <f t="shared" si="85"/>
        <v>1778.3137457838095</v>
      </c>
      <c r="DQ28" s="200">
        <f t="shared" si="97"/>
        <v>-1778.3137457838095</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f t="shared" si="98"/>
        <v>1</v>
      </c>
      <c r="JU28" s="244">
        <v>1</v>
      </c>
      <c r="JV28" s="218">
        <v>1</v>
      </c>
      <c r="JW28" s="245">
        <v>-9</v>
      </c>
      <c r="JX28">
        <f t="shared" si="141"/>
        <v>1</v>
      </c>
      <c r="JY28">
        <f t="shared" si="100"/>
        <v>-1</v>
      </c>
      <c r="JZ28" s="218">
        <v>1</v>
      </c>
      <c r="KA28">
        <f t="shared" si="138"/>
        <v>1</v>
      </c>
      <c r="KB28">
        <f t="shared" si="101"/>
        <v>1</v>
      </c>
      <c r="KC28">
        <f t="shared" si="102"/>
        <v>1</v>
      </c>
      <c r="KD28">
        <f t="shared" si="103"/>
        <v>0</v>
      </c>
      <c r="KE28" s="254">
        <v>0</v>
      </c>
      <c r="KF28" s="206">
        <v>42510</v>
      </c>
      <c r="KG28">
        <v>60</v>
      </c>
      <c r="KH28" t="str">
        <f t="shared" si="86"/>
        <v>TRUE</v>
      </c>
      <c r="KI28">
        <f>VLOOKUP($A28,'FuturesInfo (3)'!$A$2:$V$80,22)</f>
        <v>13</v>
      </c>
      <c r="KJ28" s="257">
        <v>2</v>
      </c>
      <c r="KK28">
        <f t="shared" si="104"/>
        <v>16</v>
      </c>
      <c r="KL28" s="139">
        <f>VLOOKUP($A28,'FuturesInfo (3)'!$A$2:$O$80,15)*KI28</f>
        <v>1950217.4172</v>
      </c>
      <c r="KM28" s="139">
        <f>VLOOKUP($A28,'FuturesInfo (3)'!$A$2:$O$80,15)*KK28</f>
        <v>2400267.5904000001</v>
      </c>
      <c r="KN28" s="200">
        <f t="shared" si="105"/>
        <v>0</v>
      </c>
      <c r="KO28" s="200">
        <f t="shared" si="106"/>
        <v>0</v>
      </c>
      <c r="KP28" s="200">
        <f t="shared" si="107"/>
        <v>0</v>
      </c>
      <c r="KQ28" s="200">
        <f t="shared" si="108"/>
        <v>0</v>
      </c>
      <c r="KR28" s="200">
        <f t="shared" si="144"/>
        <v>0</v>
      </c>
      <c r="KT28">
        <f t="shared" si="110"/>
        <v>1</v>
      </c>
      <c r="KU28" s="244">
        <v>1</v>
      </c>
      <c r="KV28" s="218">
        <v>-1</v>
      </c>
      <c r="KW28" s="245">
        <v>-10</v>
      </c>
      <c r="KX28">
        <f t="shared" si="142"/>
        <v>1</v>
      </c>
      <c r="KY28">
        <f t="shared" si="112"/>
        <v>1</v>
      </c>
      <c r="KZ28" s="218"/>
      <c r="LA28">
        <f t="shared" si="139"/>
        <v>0</v>
      </c>
      <c r="LB28">
        <f t="shared" si="113"/>
        <v>0</v>
      </c>
      <c r="LC28">
        <f t="shared" si="114"/>
        <v>0</v>
      </c>
      <c r="LD28">
        <f t="shared" si="115"/>
        <v>0</v>
      </c>
      <c r="LE28" s="254"/>
      <c r="LF28" s="206">
        <v>42524</v>
      </c>
      <c r="LG28">
        <v>60</v>
      </c>
      <c r="LH28" t="str">
        <f t="shared" si="87"/>
        <v>TRUE</v>
      </c>
      <c r="LI28">
        <f>VLOOKUP($A28,'FuturesInfo (3)'!$A$2:$V$80,22)</f>
        <v>13</v>
      </c>
      <c r="LJ28" s="257">
        <v>2</v>
      </c>
      <c r="LK28">
        <f t="shared" si="116"/>
        <v>16</v>
      </c>
      <c r="LL28" s="139">
        <f>VLOOKUP($A28,'FuturesInfo (3)'!$A$2:$O$80,15)*LI28</f>
        <v>1950217.4172</v>
      </c>
      <c r="LM28" s="139">
        <f>VLOOKUP($A28,'FuturesInfo (3)'!$A$2:$O$80,15)*LK28</f>
        <v>2400267.5904000001</v>
      </c>
      <c r="LN28" s="200">
        <f t="shared" si="117"/>
        <v>0</v>
      </c>
      <c r="LO28" s="200">
        <f t="shared" si="118"/>
        <v>0</v>
      </c>
      <c r="LP28" s="200">
        <f t="shared" si="119"/>
        <v>0</v>
      </c>
      <c r="LQ28" s="200">
        <f t="shared" si="120"/>
        <v>0</v>
      </c>
      <c r="LR28" s="200">
        <f t="shared" si="145"/>
        <v>0</v>
      </c>
      <c r="LT28">
        <f t="shared" si="122"/>
        <v>1</v>
      </c>
      <c r="LU28" s="244"/>
      <c r="LV28" s="218"/>
      <c r="LW28" s="245"/>
      <c r="LX28">
        <f t="shared" si="143"/>
        <v>0</v>
      </c>
      <c r="LY28">
        <f t="shared" si="124"/>
        <v>0</v>
      </c>
      <c r="LZ28" s="218"/>
      <c r="MA28">
        <f t="shared" si="140"/>
        <v>1</v>
      </c>
      <c r="MB28">
        <f t="shared" si="125"/>
        <v>1</v>
      </c>
      <c r="MC28">
        <f t="shared" si="126"/>
        <v>1</v>
      </c>
      <c r="MD28">
        <f t="shared" si="127"/>
        <v>1</v>
      </c>
      <c r="ME28" s="254"/>
      <c r="MF28" s="206"/>
      <c r="MG28">
        <v>60</v>
      </c>
      <c r="MH28" t="str">
        <f t="shared" si="88"/>
        <v>FALSE</v>
      </c>
      <c r="MI28">
        <f>VLOOKUP($A28,'FuturesInfo (3)'!$A$2:$V$80,22)</f>
        <v>13</v>
      </c>
      <c r="MJ28" s="257"/>
      <c r="MK28">
        <f t="shared" si="128"/>
        <v>16</v>
      </c>
      <c r="ML28" s="139">
        <f>VLOOKUP($A28,'FuturesInfo (3)'!$A$2:$O$80,15)*MI28</f>
        <v>1950217.4172</v>
      </c>
      <c r="MM28" s="139">
        <f>VLOOKUP($A28,'FuturesInfo (3)'!$A$2:$O$80,15)*MK28</f>
        <v>2400267.5904000001</v>
      </c>
      <c r="MN28" s="200">
        <f t="shared" si="129"/>
        <v>0</v>
      </c>
      <c r="MO28" s="200">
        <f t="shared" si="130"/>
        <v>0</v>
      </c>
      <c r="MP28" s="200">
        <f t="shared" si="131"/>
        <v>0</v>
      </c>
      <c r="MQ28" s="200">
        <f t="shared" si="132"/>
        <v>0</v>
      </c>
      <c r="MR28" s="200">
        <f t="shared" si="146"/>
        <v>0</v>
      </c>
    </row>
    <row r="29" spans="1:356"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f t="shared" si="98"/>
        <v>1</v>
      </c>
      <c r="JU29" s="244">
        <v>1</v>
      </c>
      <c r="JV29" s="218">
        <v>1</v>
      </c>
      <c r="JW29" s="245">
        <v>-2</v>
      </c>
      <c r="JX29">
        <f t="shared" si="141"/>
        <v>1</v>
      </c>
      <c r="JY29">
        <f t="shared" si="100"/>
        <v>-1</v>
      </c>
      <c r="JZ29" s="218">
        <v>1</v>
      </c>
      <c r="KA29">
        <f t="shared" si="138"/>
        <v>1</v>
      </c>
      <c r="KB29">
        <f t="shared" si="101"/>
        <v>1</v>
      </c>
      <c r="KC29">
        <f t="shared" si="102"/>
        <v>1</v>
      </c>
      <c r="KD29">
        <f t="shared" si="103"/>
        <v>0</v>
      </c>
      <c r="KE29" s="254">
        <v>4.4654818254899997E-5</v>
      </c>
      <c r="KF29" s="206">
        <v>42514</v>
      </c>
      <c r="KG29">
        <v>60</v>
      </c>
      <c r="KH29" t="str">
        <f t="shared" si="86"/>
        <v>TRUE</v>
      </c>
      <c r="KI29">
        <f>VLOOKUP($A29,'FuturesInfo (3)'!$A$2:$V$80,22)</f>
        <v>0</v>
      </c>
      <c r="KJ29" s="257">
        <v>2</v>
      </c>
      <c r="KK29">
        <f t="shared" si="104"/>
        <v>0</v>
      </c>
      <c r="KL29" s="139">
        <f>VLOOKUP($A29,'FuturesInfo (3)'!$A$2:$O$80,15)*KI29</f>
        <v>0</v>
      </c>
      <c r="KM29" s="139">
        <f>VLOOKUP($A29,'FuturesInfo (3)'!$A$2:$O$80,15)*KK29</f>
        <v>0</v>
      </c>
      <c r="KN29" s="200">
        <f t="shared" si="105"/>
        <v>0</v>
      </c>
      <c r="KO29" s="200">
        <f t="shared" si="106"/>
        <v>0</v>
      </c>
      <c r="KP29" s="200">
        <f t="shared" si="107"/>
        <v>0</v>
      </c>
      <c r="KQ29" s="200">
        <f t="shared" si="108"/>
        <v>0</v>
      </c>
      <c r="KR29" s="200">
        <f t="shared" si="144"/>
        <v>0</v>
      </c>
      <c r="KT29">
        <f t="shared" si="110"/>
        <v>1</v>
      </c>
      <c r="KU29" s="244">
        <v>1</v>
      </c>
      <c r="KV29" s="218">
        <v>-1</v>
      </c>
      <c r="KW29" s="245">
        <v>-1</v>
      </c>
      <c r="KX29">
        <f t="shared" si="142"/>
        <v>1</v>
      </c>
      <c r="KY29">
        <f t="shared" si="112"/>
        <v>1</v>
      </c>
      <c r="KZ29" s="218"/>
      <c r="LA29">
        <f t="shared" si="139"/>
        <v>0</v>
      </c>
      <c r="LB29">
        <f t="shared" si="113"/>
        <v>0</v>
      </c>
      <c r="LC29">
        <f t="shared" si="114"/>
        <v>0</v>
      </c>
      <c r="LD29">
        <f t="shared" si="115"/>
        <v>0</v>
      </c>
      <c r="LE29" s="254"/>
      <c r="LF29" s="206">
        <v>42521</v>
      </c>
      <c r="LG29">
        <v>60</v>
      </c>
      <c r="LH29" t="str">
        <f t="shared" si="87"/>
        <v>TRUE</v>
      </c>
      <c r="LI29">
        <f>VLOOKUP($A29,'FuturesInfo (3)'!$A$2:$V$80,22)</f>
        <v>0</v>
      </c>
      <c r="LJ29" s="257">
        <v>2</v>
      </c>
      <c r="LK29">
        <f t="shared" si="116"/>
        <v>0</v>
      </c>
      <c r="LL29" s="139">
        <f>VLOOKUP($A29,'FuturesInfo (3)'!$A$2:$O$80,15)*LI29</f>
        <v>0</v>
      </c>
      <c r="LM29" s="139">
        <f>VLOOKUP($A29,'FuturesInfo (3)'!$A$2:$O$80,15)*LK29</f>
        <v>0</v>
      </c>
      <c r="LN29" s="200">
        <f t="shared" si="117"/>
        <v>0</v>
      </c>
      <c r="LO29" s="200">
        <f t="shared" si="118"/>
        <v>0</v>
      </c>
      <c r="LP29" s="200">
        <f t="shared" si="119"/>
        <v>0</v>
      </c>
      <c r="LQ29" s="200">
        <f t="shared" si="120"/>
        <v>0</v>
      </c>
      <c r="LR29" s="200">
        <f t="shared" si="145"/>
        <v>0</v>
      </c>
      <c r="LT29">
        <f t="shared" si="122"/>
        <v>1</v>
      </c>
      <c r="LU29" s="244"/>
      <c r="LV29" s="218"/>
      <c r="LW29" s="245"/>
      <c r="LX29">
        <f t="shared" si="143"/>
        <v>0</v>
      </c>
      <c r="LY29">
        <f t="shared" si="124"/>
        <v>0</v>
      </c>
      <c r="LZ29" s="218"/>
      <c r="MA29">
        <f t="shared" si="140"/>
        <v>1</v>
      </c>
      <c r="MB29">
        <f t="shared" si="125"/>
        <v>1</v>
      </c>
      <c r="MC29">
        <f t="shared" si="126"/>
        <v>1</v>
      </c>
      <c r="MD29">
        <f t="shared" si="127"/>
        <v>1</v>
      </c>
      <c r="ME29" s="254"/>
      <c r="MF29" s="206"/>
      <c r="MG29">
        <v>60</v>
      </c>
      <c r="MH29" t="str">
        <f t="shared" si="88"/>
        <v>FALSE</v>
      </c>
      <c r="MI29">
        <f>VLOOKUP($A29,'FuturesInfo (3)'!$A$2:$V$80,22)</f>
        <v>0</v>
      </c>
      <c r="MJ29" s="257"/>
      <c r="MK29">
        <f t="shared" si="128"/>
        <v>0</v>
      </c>
      <c r="ML29" s="139">
        <f>VLOOKUP($A29,'FuturesInfo (3)'!$A$2:$O$80,15)*MI29</f>
        <v>0</v>
      </c>
      <c r="MM29" s="139">
        <f>VLOOKUP($A29,'FuturesInfo (3)'!$A$2:$O$80,15)*MK29</f>
        <v>0</v>
      </c>
      <c r="MN29" s="200">
        <f t="shared" si="129"/>
        <v>0</v>
      </c>
      <c r="MO29" s="200">
        <f t="shared" si="130"/>
        <v>0</v>
      </c>
      <c r="MP29" s="200">
        <f t="shared" si="131"/>
        <v>0</v>
      </c>
      <c r="MQ29" s="200">
        <f t="shared" si="132"/>
        <v>0</v>
      </c>
      <c r="MR29" s="200">
        <f t="shared" si="146"/>
        <v>0</v>
      </c>
    </row>
    <row r="30" spans="1:356"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f t="shared" si="98"/>
        <v>-1</v>
      </c>
      <c r="JU30" s="244">
        <v>-1</v>
      </c>
      <c r="JV30" s="218">
        <v>1</v>
      </c>
      <c r="JW30" s="245">
        <v>16</v>
      </c>
      <c r="JX30">
        <f t="shared" si="141"/>
        <v>1</v>
      </c>
      <c r="JY30">
        <f t="shared" si="100"/>
        <v>1</v>
      </c>
      <c r="JZ30" s="218">
        <v>-1</v>
      </c>
      <c r="KA30">
        <f t="shared" si="138"/>
        <v>1</v>
      </c>
      <c r="KB30">
        <f t="shared" si="101"/>
        <v>0</v>
      </c>
      <c r="KC30">
        <f t="shared" si="102"/>
        <v>0</v>
      </c>
      <c r="KD30">
        <f t="shared" si="103"/>
        <v>0</v>
      </c>
      <c r="KE30" s="254">
        <v>-1.51156346047E-4</v>
      </c>
      <c r="KF30" s="206">
        <v>42514</v>
      </c>
      <c r="KG30">
        <v>60</v>
      </c>
      <c r="KH30" t="str">
        <f t="shared" si="86"/>
        <v>TRUE</v>
      </c>
      <c r="KI30">
        <f>VLOOKUP($A30,'FuturesInfo (3)'!$A$2:$V$80,22)</f>
        <v>0</v>
      </c>
      <c r="KJ30" s="257">
        <v>1</v>
      </c>
      <c r="KK30">
        <f t="shared" si="104"/>
        <v>0</v>
      </c>
      <c r="KL30" s="139">
        <f>VLOOKUP($A30,'FuturesInfo (3)'!$A$2:$O$80,15)*KI30</f>
        <v>0</v>
      </c>
      <c r="KM30" s="139">
        <f>VLOOKUP($A30,'FuturesInfo (3)'!$A$2:$O$80,15)*KK30</f>
        <v>0</v>
      </c>
      <c r="KN30" s="200">
        <f t="shared" si="105"/>
        <v>0</v>
      </c>
      <c r="KO30" s="200">
        <f t="shared" si="106"/>
        <v>0</v>
      </c>
      <c r="KP30" s="200">
        <f t="shared" si="107"/>
        <v>0</v>
      </c>
      <c r="KQ30" s="200">
        <f t="shared" si="108"/>
        <v>0</v>
      </c>
      <c r="KR30" s="200">
        <f t="shared" si="144"/>
        <v>0</v>
      </c>
      <c r="KT30">
        <f t="shared" si="110"/>
        <v>-1</v>
      </c>
      <c r="KU30" s="244">
        <v>-1</v>
      </c>
      <c r="KV30" s="218">
        <v>1</v>
      </c>
      <c r="KW30" s="245">
        <v>17</v>
      </c>
      <c r="KX30">
        <f t="shared" si="142"/>
        <v>-1</v>
      </c>
      <c r="KY30">
        <f t="shared" si="112"/>
        <v>1</v>
      </c>
      <c r="KZ30" s="218"/>
      <c r="LA30">
        <f t="shared" si="139"/>
        <v>0</v>
      </c>
      <c r="LB30">
        <f t="shared" si="113"/>
        <v>0</v>
      </c>
      <c r="LC30">
        <f t="shared" si="114"/>
        <v>0</v>
      </c>
      <c r="LD30">
        <f t="shared" si="115"/>
        <v>0</v>
      </c>
      <c r="LE30" s="254"/>
      <c r="LF30" s="206">
        <v>42514</v>
      </c>
      <c r="LG30">
        <v>60</v>
      </c>
      <c r="LH30" t="str">
        <f t="shared" si="87"/>
        <v>TRUE</v>
      </c>
      <c r="LI30">
        <f>VLOOKUP($A30,'FuturesInfo (3)'!$A$2:$V$80,22)</f>
        <v>0</v>
      </c>
      <c r="LJ30" s="257">
        <v>2</v>
      </c>
      <c r="LK30">
        <f t="shared" si="116"/>
        <v>0</v>
      </c>
      <c r="LL30" s="139">
        <f>VLOOKUP($A30,'FuturesInfo (3)'!$A$2:$O$80,15)*LI30</f>
        <v>0</v>
      </c>
      <c r="LM30" s="139">
        <f>VLOOKUP($A30,'FuturesInfo (3)'!$A$2:$O$80,15)*LK30</f>
        <v>0</v>
      </c>
      <c r="LN30" s="200">
        <f t="shared" si="117"/>
        <v>0</v>
      </c>
      <c r="LO30" s="200">
        <f t="shared" si="118"/>
        <v>0</v>
      </c>
      <c r="LP30" s="200">
        <f t="shared" si="119"/>
        <v>0</v>
      </c>
      <c r="LQ30" s="200">
        <f t="shared" si="120"/>
        <v>0</v>
      </c>
      <c r="LR30" s="200">
        <f t="shared" si="145"/>
        <v>0</v>
      </c>
      <c r="LT30">
        <f t="shared" si="122"/>
        <v>-1</v>
      </c>
      <c r="LU30" s="244"/>
      <c r="LV30" s="218"/>
      <c r="LW30" s="245"/>
      <c r="LX30">
        <f t="shared" si="143"/>
        <v>0</v>
      </c>
      <c r="LY30">
        <f t="shared" si="124"/>
        <v>0</v>
      </c>
      <c r="LZ30" s="218"/>
      <c r="MA30">
        <f t="shared" si="140"/>
        <v>1</v>
      </c>
      <c r="MB30">
        <f t="shared" si="125"/>
        <v>1</v>
      </c>
      <c r="MC30">
        <f t="shared" si="126"/>
        <v>1</v>
      </c>
      <c r="MD30">
        <f t="shared" si="127"/>
        <v>1</v>
      </c>
      <c r="ME30" s="254"/>
      <c r="MF30" s="206"/>
      <c r="MG30">
        <v>60</v>
      </c>
      <c r="MH30" t="str">
        <f t="shared" si="88"/>
        <v>FALSE</v>
      </c>
      <c r="MI30">
        <f>VLOOKUP($A30,'FuturesInfo (3)'!$A$2:$V$80,22)</f>
        <v>0</v>
      </c>
      <c r="MJ30" s="257"/>
      <c r="MK30">
        <f t="shared" si="128"/>
        <v>0</v>
      </c>
      <c r="ML30" s="139">
        <f>VLOOKUP($A30,'FuturesInfo (3)'!$A$2:$O$80,15)*MI30</f>
        <v>0</v>
      </c>
      <c r="MM30" s="139">
        <f>VLOOKUP($A30,'FuturesInfo (3)'!$A$2:$O$80,15)*MK30</f>
        <v>0</v>
      </c>
      <c r="MN30" s="200">
        <f t="shared" si="129"/>
        <v>0</v>
      </c>
      <c r="MO30" s="200">
        <f t="shared" si="130"/>
        <v>0</v>
      </c>
      <c r="MP30" s="200">
        <f t="shared" si="131"/>
        <v>0</v>
      </c>
      <c r="MQ30" s="200">
        <f t="shared" si="132"/>
        <v>0</v>
      </c>
      <c r="MR30" s="200">
        <f t="shared" si="146"/>
        <v>0</v>
      </c>
    </row>
    <row r="31" spans="1:356"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147370</v>
      </c>
      <c r="BR31" s="145">
        <f t="shared" si="90"/>
        <v>894.82017748748171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147370</v>
      </c>
      <c r="CH31" s="145">
        <f t="shared" si="76"/>
        <v>-860.09815625360113</v>
      </c>
      <c r="CI31" s="145">
        <f t="shared" si="92"/>
        <v>860.09815625360113</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147370</v>
      </c>
      <c r="CY31" s="200">
        <f t="shared" si="94"/>
        <v>1366.5396931286828</v>
      </c>
      <c r="CZ31" s="200">
        <f t="shared" si="95"/>
        <v>-1366.5396931286828</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147370</v>
      </c>
      <c r="DP31" s="200">
        <f t="shared" si="85"/>
        <v>477.30385352580413</v>
      </c>
      <c r="DQ31" s="200">
        <f t="shared" si="97"/>
        <v>-477.30385352580413</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f t="shared" si="98"/>
        <v>1</v>
      </c>
      <c r="JU31" s="244">
        <v>-1</v>
      </c>
      <c r="JV31" s="218">
        <v>-1</v>
      </c>
      <c r="JW31" s="245">
        <v>-10</v>
      </c>
      <c r="JX31">
        <f t="shared" si="141"/>
        <v>-1</v>
      </c>
      <c r="JY31">
        <f t="shared" si="100"/>
        <v>1</v>
      </c>
      <c r="JZ31" s="218">
        <v>-1</v>
      </c>
      <c r="KA31">
        <f t="shared" si="138"/>
        <v>1</v>
      </c>
      <c r="KB31">
        <f t="shared" si="101"/>
        <v>1</v>
      </c>
      <c r="KC31">
        <f t="shared" si="102"/>
        <v>1</v>
      </c>
      <c r="KD31">
        <f t="shared" si="103"/>
        <v>0</v>
      </c>
      <c r="KE31" s="253">
        <v>-7.4586384594499996E-4</v>
      </c>
      <c r="KF31" s="206">
        <v>42514</v>
      </c>
      <c r="KG31">
        <v>60</v>
      </c>
      <c r="KH31" t="str">
        <f t="shared" si="86"/>
        <v>TRUE</v>
      </c>
      <c r="KI31">
        <f>VLOOKUP($A31,'FuturesInfo (3)'!$A$2:$V$80,22)</f>
        <v>1</v>
      </c>
      <c r="KJ31" s="257">
        <v>2</v>
      </c>
      <c r="KK31">
        <f t="shared" si="104"/>
        <v>1</v>
      </c>
      <c r="KL31" s="139">
        <f>VLOOKUP($A31,'FuturesInfo (3)'!$A$2:$O$80,15)*KI31</f>
        <v>147370</v>
      </c>
      <c r="KM31" s="139">
        <f>VLOOKUP($A31,'FuturesInfo (3)'!$A$2:$O$80,15)*KK31</f>
        <v>147370</v>
      </c>
      <c r="KN31" s="200">
        <f t="shared" si="105"/>
        <v>109.91795497691464</v>
      </c>
      <c r="KO31" s="200">
        <f t="shared" si="106"/>
        <v>109.91795497691464</v>
      </c>
      <c r="KP31" s="200">
        <f t="shared" si="107"/>
        <v>109.91795497691464</v>
      </c>
      <c r="KQ31" s="200">
        <f t="shared" si="108"/>
        <v>109.91795497691464</v>
      </c>
      <c r="KR31" s="200">
        <f t="shared" si="144"/>
        <v>-109.91795497691464</v>
      </c>
      <c r="KT31">
        <f t="shared" si="110"/>
        <v>-1</v>
      </c>
      <c r="KU31" s="244">
        <v>-1</v>
      </c>
      <c r="KV31" s="218">
        <v>-1</v>
      </c>
      <c r="KW31" s="245">
        <v>-11</v>
      </c>
      <c r="KX31">
        <f t="shared" si="142"/>
        <v>1</v>
      </c>
      <c r="KY31">
        <f t="shared" si="112"/>
        <v>1</v>
      </c>
      <c r="KZ31" s="218"/>
      <c r="LA31">
        <f t="shared" si="139"/>
        <v>0</v>
      </c>
      <c r="LB31">
        <f t="shared" si="113"/>
        <v>0</v>
      </c>
      <c r="LC31">
        <f t="shared" si="114"/>
        <v>0</v>
      </c>
      <c r="LD31">
        <f t="shared" si="115"/>
        <v>0</v>
      </c>
      <c r="LE31" s="253"/>
      <c r="LF31" s="206">
        <v>42523</v>
      </c>
      <c r="LG31">
        <v>60</v>
      </c>
      <c r="LH31" t="str">
        <f t="shared" si="87"/>
        <v>TRUE</v>
      </c>
      <c r="LI31">
        <f>VLOOKUP($A31,'FuturesInfo (3)'!$A$2:$V$80,22)</f>
        <v>1</v>
      </c>
      <c r="LJ31" s="257">
        <v>2</v>
      </c>
      <c r="LK31">
        <f t="shared" si="116"/>
        <v>1</v>
      </c>
      <c r="LL31" s="139">
        <f>VLOOKUP($A31,'FuturesInfo (3)'!$A$2:$O$80,15)*LI31</f>
        <v>147370</v>
      </c>
      <c r="LM31" s="139">
        <f>VLOOKUP($A31,'FuturesInfo (3)'!$A$2:$O$80,15)*LK31</f>
        <v>147370</v>
      </c>
      <c r="LN31" s="200">
        <f t="shared" si="117"/>
        <v>0</v>
      </c>
      <c r="LO31" s="200">
        <f t="shared" si="118"/>
        <v>0</v>
      </c>
      <c r="LP31" s="200">
        <f t="shared" si="119"/>
        <v>0</v>
      </c>
      <c r="LQ31" s="200">
        <f t="shared" si="120"/>
        <v>0</v>
      </c>
      <c r="LR31" s="200">
        <f t="shared" si="145"/>
        <v>0</v>
      </c>
      <c r="LT31">
        <f t="shared" si="122"/>
        <v>-1</v>
      </c>
      <c r="LU31" s="244"/>
      <c r="LV31" s="218"/>
      <c r="LW31" s="245"/>
      <c r="LX31">
        <f t="shared" si="143"/>
        <v>0</v>
      </c>
      <c r="LY31">
        <f t="shared" si="124"/>
        <v>0</v>
      </c>
      <c r="LZ31" s="218"/>
      <c r="MA31">
        <f t="shared" si="140"/>
        <v>1</v>
      </c>
      <c r="MB31">
        <f t="shared" si="125"/>
        <v>1</v>
      </c>
      <c r="MC31">
        <f t="shared" si="126"/>
        <v>1</v>
      </c>
      <c r="MD31">
        <f t="shared" si="127"/>
        <v>1</v>
      </c>
      <c r="ME31" s="253"/>
      <c r="MF31" s="206"/>
      <c r="MG31">
        <v>60</v>
      </c>
      <c r="MH31" t="str">
        <f t="shared" si="88"/>
        <v>FALSE</v>
      </c>
      <c r="MI31">
        <f>VLOOKUP($A31,'FuturesInfo (3)'!$A$2:$V$80,22)</f>
        <v>1</v>
      </c>
      <c r="MJ31" s="257"/>
      <c r="MK31">
        <f t="shared" si="128"/>
        <v>1</v>
      </c>
      <c r="ML31" s="139">
        <f>VLOOKUP($A31,'FuturesInfo (3)'!$A$2:$O$80,15)*MI31</f>
        <v>147370</v>
      </c>
      <c r="MM31" s="139">
        <f>VLOOKUP($A31,'FuturesInfo (3)'!$A$2:$O$80,15)*MK31</f>
        <v>147370</v>
      </c>
      <c r="MN31" s="200">
        <f t="shared" si="129"/>
        <v>0</v>
      </c>
      <c r="MO31" s="200">
        <f t="shared" si="130"/>
        <v>0</v>
      </c>
      <c r="MP31" s="200">
        <f t="shared" si="131"/>
        <v>0</v>
      </c>
      <c r="MQ31" s="200">
        <f t="shared" si="132"/>
        <v>0</v>
      </c>
      <c r="MR31" s="200">
        <f t="shared" si="146"/>
        <v>0</v>
      </c>
    </row>
    <row r="32" spans="1:356"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205900</v>
      </c>
      <c r="BR32" s="145">
        <f t="shared" si="90"/>
        <v>-564.311248809125</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205900</v>
      </c>
      <c r="CH32" s="145">
        <f t="shared" si="76"/>
        <v>-587.23707664813298</v>
      </c>
      <c r="CI32" s="145">
        <f t="shared" si="92"/>
        <v>587.23707664813298</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205900</v>
      </c>
      <c r="CY32" s="200">
        <f t="shared" si="94"/>
        <v>-1030.6042188059789</v>
      </c>
      <c r="CZ32" s="200">
        <f t="shared" si="95"/>
        <v>-1030.6042188059789</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205900</v>
      </c>
      <c r="DP32" s="200">
        <f t="shared" si="85"/>
        <v>195.32787857229999</v>
      </c>
      <c r="DQ32" s="200">
        <f t="shared" si="97"/>
        <v>-195.32787857229999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f t="shared" si="98"/>
        <v>1</v>
      </c>
      <c r="JU32" s="244">
        <v>1</v>
      </c>
      <c r="JV32" s="218">
        <v>-1</v>
      </c>
      <c r="JW32" s="245">
        <v>-30</v>
      </c>
      <c r="JX32">
        <f t="shared" si="141"/>
        <v>-1</v>
      </c>
      <c r="JY32">
        <f t="shared" si="100"/>
        <v>1</v>
      </c>
      <c r="JZ32" s="218">
        <v>-1</v>
      </c>
      <c r="KA32">
        <f t="shared" si="138"/>
        <v>0</v>
      </c>
      <c r="KB32">
        <f t="shared" si="101"/>
        <v>1</v>
      </c>
      <c r="KC32">
        <f t="shared" si="102"/>
        <v>1</v>
      </c>
      <c r="KD32">
        <f t="shared" si="103"/>
        <v>0</v>
      </c>
      <c r="KE32" s="253">
        <v>-5.5542139579799997E-3</v>
      </c>
      <c r="KF32" s="206">
        <v>42494</v>
      </c>
      <c r="KG32">
        <v>60</v>
      </c>
      <c r="KH32" t="str">
        <f t="shared" si="86"/>
        <v>TRUE</v>
      </c>
      <c r="KI32">
        <f>VLOOKUP($A32,'FuturesInfo (3)'!$A$2:$V$80,22)</f>
        <v>2</v>
      </c>
      <c r="KJ32" s="257">
        <v>2</v>
      </c>
      <c r="KK32">
        <f t="shared" si="104"/>
        <v>3</v>
      </c>
      <c r="KL32" s="139">
        <f>VLOOKUP($A32,'FuturesInfo (3)'!$A$2:$O$80,15)*KI32</f>
        <v>205900</v>
      </c>
      <c r="KM32" s="139">
        <f>VLOOKUP($A32,'FuturesInfo (3)'!$A$2:$O$80,15)*KK32</f>
        <v>308850</v>
      </c>
      <c r="KN32" s="200">
        <f t="shared" si="105"/>
        <v>-1143.612653948082</v>
      </c>
      <c r="KO32" s="200">
        <f t="shared" si="106"/>
        <v>-1715.418980922123</v>
      </c>
      <c r="KP32" s="200">
        <f t="shared" si="107"/>
        <v>1143.612653948082</v>
      </c>
      <c r="KQ32" s="200">
        <f t="shared" si="108"/>
        <v>1143.612653948082</v>
      </c>
      <c r="KR32" s="200">
        <f t="shared" si="144"/>
        <v>-1143.612653948082</v>
      </c>
      <c r="KT32">
        <f t="shared" si="110"/>
        <v>1</v>
      </c>
      <c r="KU32" s="244">
        <v>1</v>
      </c>
      <c r="KV32" s="218">
        <v>-1</v>
      </c>
      <c r="KW32" s="245">
        <v>-31</v>
      </c>
      <c r="KX32">
        <f t="shared" si="142"/>
        <v>1</v>
      </c>
      <c r="KY32">
        <f t="shared" si="112"/>
        <v>1</v>
      </c>
      <c r="KZ32" s="218"/>
      <c r="LA32">
        <f t="shared" si="139"/>
        <v>0</v>
      </c>
      <c r="LB32">
        <f t="shared" si="113"/>
        <v>0</v>
      </c>
      <c r="LC32">
        <f t="shared" si="114"/>
        <v>0</v>
      </c>
      <c r="LD32">
        <f t="shared" si="115"/>
        <v>0</v>
      </c>
      <c r="LE32" s="253"/>
      <c r="LF32" s="206">
        <v>42494</v>
      </c>
      <c r="LG32">
        <v>60</v>
      </c>
      <c r="LH32" t="str">
        <f t="shared" si="87"/>
        <v>TRUE</v>
      </c>
      <c r="LI32">
        <f>VLOOKUP($A32,'FuturesInfo (3)'!$A$2:$V$80,22)</f>
        <v>2</v>
      </c>
      <c r="LJ32" s="257">
        <v>1</v>
      </c>
      <c r="LK32">
        <f t="shared" si="116"/>
        <v>2</v>
      </c>
      <c r="LL32" s="139">
        <f>VLOOKUP($A32,'FuturesInfo (3)'!$A$2:$O$80,15)*LI32</f>
        <v>205900</v>
      </c>
      <c r="LM32" s="139">
        <f>VLOOKUP($A32,'FuturesInfo (3)'!$A$2:$O$80,15)*LK32</f>
        <v>205900</v>
      </c>
      <c r="LN32" s="200">
        <f t="shared" si="117"/>
        <v>0</v>
      </c>
      <c r="LO32" s="200">
        <f t="shared" si="118"/>
        <v>0</v>
      </c>
      <c r="LP32" s="200">
        <f t="shared" si="119"/>
        <v>0</v>
      </c>
      <c r="LQ32" s="200">
        <f t="shared" si="120"/>
        <v>0</v>
      </c>
      <c r="LR32" s="200">
        <f t="shared" si="145"/>
        <v>0</v>
      </c>
      <c r="LT32">
        <f t="shared" si="122"/>
        <v>1</v>
      </c>
      <c r="LU32" s="244"/>
      <c r="LV32" s="218"/>
      <c r="LW32" s="245"/>
      <c r="LX32">
        <f t="shared" si="143"/>
        <v>0</v>
      </c>
      <c r="LY32">
        <f t="shared" si="124"/>
        <v>0</v>
      </c>
      <c r="LZ32" s="218"/>
      <c r="MA32">
        <f t="shared" si="140"/>
        <v>1</v>
      </c>
      <c r="MB32">
        <f t="shared" si="125"/>
        <v>1</v>
      </c>
      <c r="MC32">
        <f t="shared" si="126"/>
        <v>1</v>
      </c>
      <c r="MD32">
        <f t="shared" si="127"/>
        <v>1</v>
      </c>
      <c r="ME32" s="253"/>
      <c r="MF32" s="206"/>
      <c r="MG32">
        <v>60</v>
      </c>
      <c r="MH32" t="str">
        <f t="shared" si="88"/>
        <v>FALSE</v>
      </c>
      <c r="MI32">
        <f>VLOOKUP($A32,'FuturesInfo (3)'!$A$2:$V$80,22)</f>
        <v>2</v>
      </c>
      <c r="MJ32" s="257"/>
      <c r="MK32">
        <f t="shared" si="128"/>
        <v>3</v>
      </c>
      <c r="ML32" s="139">
        <f>VLOOKUP($A32,'FuturesInfo (3)'!$A$2:$O$80,15)*MI32</f>
        <v>205900</v>
      </c>
      <c r="MM32" s="139">
        <f>VLOOKUP($A32,'FuturesInfo (3)'!$A$2:$O$80,15)*MK32</f>
        <v>308850</v>
      </c>
      <c r="MN32" s="200">
        <f t="shared" si="129"/>
        <v>0</v>
      </c>
      <c r="MO32" s="200">
        <f t="shared" si="130"/>
        <v>0</v>
      </c>
      <c r="MP32" s="200">
        <f t="shared" si="131"/>
        <v>0</v>
      </c>
      <c r="MQ32" s="200">
        <f t="shared" si="132"/>
        <v>0</v>
      </c>
      <c r="MR32" s="200">
        <f t="shared" si="146"/>
        <v>0</v>
      </c>
    </row>
    <row r="33" spans="1:356"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68712.5</v>
      </c>
      <c r="BR33" s="145">
        <f t="shared" si="90"/>
        <v>-11.731688577795987</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68712.5</v>
      </c>
      <c r="CH33" s="145">
        <f t="shared" si="76"/>
        <v>-129.07061133904187</v>
      </c>
      <c r="CI33" s="145">
        <f t="shared" si="92"/>
        <v>129.07061133904187</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68712.5</v>
      </c>
      <c r="CY33" s="200">
        <f t="shared" si="94"/>
        <v>538.73785580349931</v>
      </c>
      <c r="CZ33" s="200">
        <f t="shared" si="95"/>
        <v>-538.73785580349931</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68712.5</v>
      </c>
      <c r="DP33" s="200">
        <f t="shared" si="85"/>
        <v>35.412729771547824</v>
      </c>
      <c r="DQ33" s="200">
        <f t="shared" si="97"/>
        <v>-35.412729771547824</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f t="shared" si="98"/>
        <v>-1</v>
      </c>
      <c r="JU33" s="247">
        <v>-1</v>
      </c>
      <c r="JV33" s="218">
        <v>1</v>
      </c>
      <c r="JW33" s="245">
        <v>-27</v>
      </c>
      <c r="JX33">
        <f t="shared" si="141"/>
        <v>1</v>
      </c>
      <c r="JY33">
        <f t="shared" si="100"/>
        <v>-1</v>
      </c>
      <c r="JZ33" s="251">
        <v>-1</v>
      </c>
      <c r="KA33">
        <f t="shared" si="138"/>
        <v>1</v>
      </c>
      <c r="KB33">
        <f t="shared" si="101"/>
        <v>0</v>
      </c>
      <c r="KC33">
        <f t="shared" si="102"/>
        <v>0</v>
      </c>
      <c r="KD33">
        <f t="shared" si="103"/>
        <v>1</v>
      </c>
      <c r="KE33" s="251">
        <v>-1.5756490599799999E-2</v>
      </c>
      <c r="KF33" s="206">
        <v>42499</v>
      </c>
      <c r="KG33">
        <v>60</v>
      </c>
      <c r="KH33" t="str">
        <f t="shared" si="86"/>
        <v>TRUE</v>
      </c>
      <c r="KI33">
        <f>VLOOKUP($A33,'FuturesInfo (3)'!$A$2:$V$80,22)</f>
        <v>1</v>
      </c>
      <c r="KJ33" s="257">
        <v>1</v>
      </c>
      <c r="KK33">
        <f t="shared" si="104"/>
        <v>1</v>
      </c>
      <c r="KL33" s="139">
        <f>VLOOKUP($A33,'FuturesInfo (3)'!$A$2:$O$80,15)*KI33</f>
        <v>68712.5</v>
      </c>
      <c r="KM33" s="139">
        <f>VLOOKUP($A33,'FuturesInfo (3)'!$A$2:$O$80,15)*KK33</f>
        <v>68712.5</v>
      </c>
      <c r="KN33" s="200">
        <f t="shared" si="105"/>
        <v>1082.6678603387575</v>
      </c>
      <c r="KO33" s="200">
        <f t="shared" si="106"/>
        <v>1082.6678603387575</v>
      </c>
      <c r="KP33" s="200">
        <f t="shared" si="107"/>
        <v>-1082.6678603387575</v>
      </c>
      <c r="KQ33" s="200">
        <f t="shared" si="108"/>
        <v>-1082.6678603387575</v>
      </c>
      <c r="KR33" s="200">
        <f t="shared" si="144"/>
        <v>1082.6678603387575</v>
      </c>
      <c r="KT33">
        <f t="shared" si="110"/>
        <v>-1</v>
      </c>
      <c r="KU33" s="247">
        <v>-1</v>
      </c>
      <c r="KV33" s="218">
        <v>1</v>
      </c>
      <c r="KW33" s="245">
        <v>-28</v>
      </c>
      <c r="KX33">
        <f t="shared" si="142"/>
        <v>-1</v>
      </c>
      <c r="KY33">
        <f t="shared" si="112"/>
        <v>-1</v>
      </c>
      <c r="KZ33" s="251"/>
      <c r="LA33">
        <f t="shared" si="139"/>
        <v>0</v>
      </c>
      <c r="LB33">
        <f t="shared" si="113"/>
        <v>0</v>
      </c>
      <c r="LC33">
        <f t="shared" si="114"/>
        <v>0</v>
      </c>
      <c r="LD33">
        <f t="shared" si="115"/>
        <v>0</v>
      </c>
      <c r="LE33" s="251"/>
      <c r="LF33" s="206">
        <v>42499</v>
      </c>
      <c r="LG33">
        <v>60</v>
      </c>
      <c r="LH33" t="str">
        <f t="shared" si="87"/>
        <v>TRUE</v>
      </c>
      <c r="LI33">
        <f>VLOOKUP($A33,'FuturesInfo (3)'!$A$2:$V$80,22)</f>
        <v>1</v>
      </c>
      <c r="LJ33" s="257">
        <v>2</v>
      </c>
      <c r="LK33">
        <f t="shared" si="116"/>
        <v>1</v>
      </c>
      <c r="LL33" s="139">
        <f>VLOOKUP($A33,'FuturesInfo (3)'!$A$2:$O$80,15)*LI33</f>
        <v>68712.5</v>
      </c>
      <c r="LM33" s="139">
        <f>VLOOKUP($A33,'FuturesInfo (3)'!$A$2:$O$80,15)*LK33</f>
        <v>68712.5</v>
      </c>
      <c r="LN33" s="200">
        <f t="shared" si="117"/>
        <v>0</v>
      </c>
      <c r="LO33" s="200">
        <f t="shared" si="118"/>
        <v>0</v>
      </c>
      <c r="LP33" s="200">
        <f t="shared" si="119"/>
        <v>0</v>
      </c>
      <c r="LQ33" s="200">
        <f t="shared" si="120"/>
        <v>0</v>
      </c>
      <c r="LR33" s="200">
        <f t="shared" si="145"/>
        <v>0</v>
      </c>
      <c r="LT33">
        <f t="shared" si="122"/>
        <v>-1</v>
      </c>
      <c r="LU33" s="247"/>
      <c r="LV33" s="218"/>
      <c r="LW33" s="245"/>
      <c r="LX33">
        <f t="shared" si="143"/>
        <v>0</v>
      </c>
      <c r="LY33">
        <f t="shared" si="124"/>
        <v>0</v>
      </c>
      <c r="LZ33" s="251"/>
      <c r="MA33">
        <f t="shared" si="140"/>
        <v>1</v>
      </c>
      <c r="MB33">
        <f t="shared" si="125"/>
        <v>1</v>
      </c>
      <c r="MC33">
        <f t="shared" si="126"/>
        <v>1</v>
      </c>
      <c r="MD33">
        <f t="shared" si="127"/>
        <v>1</v>
      </c>
      <c r="ME33" s="251"/>
      <c r="MF33" s="206"/>
      <c r="MG33">
        <v>60</v>
      </c>
      <c r="MH33" t="str">
        <f t="shared" si="88"/>
        <v>FALSE</v>
      </c>
      <c r="MI33">
        <f>VLOOKUP($A33,'FuturesInfo (3)'!$A$2:$V$80,22)</f>
        <v>1</v>
      </c>
      <c r="MJ33" s="257"/>
      <c r="MK33">
        <f t="shared" si="128"/>
        <v>1</v>
      </c>
      <c r="ML33" s="139">
        <f>VLOOKUP($A33,'FuturesInfo (3)'!$A$2:$O$80,15)*MI33</f>
        <v>68712.5</v>
      </c>
      <c r="MM33" s="139">
        <f>VLOOKUP($A33,'FuturesInfo (3)'!$A$2:$O$80,15)*MK33</f>
        <v>68712.5</v>
      </c>
      <c r="MN33" s="200">
        <f t="shared" si="129"/>
        <v>0</v>
      </c>
      <c r="MO33" s="200">
        <f t="shared" si="130"/>
        <v>0</v>
      </c>
      <c r="MP33" s="200">
        <f t="shared" si="131"/>
        <v>0</v>
      </c>
      <c r="MQ33" s="200">
        <f t="shared" si="132"/>
        <v>0</v>
      </c>
      <c r="MR33" s="200">
        <f t="shared" si="146"/>
        <v>0</v>
      </c>
    </row>
    <row r="34" spans="1:356"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141443.37450000001</v>
      </c>
      <c r="BR34" s="145">
        <f t="shared" si="90"/>
        <v>-47.677541966236511</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141443.37450000001</v>
      </c>
      <c r="CH34" s="145">
        <f t="shared" si="76"/>
        <v>1366.2956539374647</v>
      </c>
      <c r="CI34" s="145">
        <f t="shared" si="92"/>
        <v>1366.2956539374647</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141443.37450000001</v>
      </c>
      <c r="CY34" s="200">
        <f t="shared" si="94"/>
        <v>-336.88452585869061</v>
      </c>
      <c r="CZ34" s="200">
        <f t="shared" si="95"/>
        <v>-336.88452585869061</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141443.37450000001</v>
      </c>
      <c r="DP34" s="200">
        <f t="shared" si="85"/>
        <v>1680.4202673065581</v>
      </c>
      <c r="DQ34" s="200">
        <f t="shared" si="97"/>
        <v>-1680.4202673065581</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f t="shared" si="98"/>
        <v>-1</v>
      </c>
      <c r="JU34" s="244">
        <v>-1</v>
      </c>
      <c r="JV34" s="218">
        <v>-1</v>
      </c>
      <c r="JW34" s="245">
        <v>13</v>
      </c>
      <c r="JX34">
        <f t="shared" si="141"/>
        <v>-1</v>
      </c>
      <c r="JY34">
        <f t="shared" si="100"/>
        <v>-1</v>
      </c>
      <c r="JZ34" s="218">
        <v>1</v>
      </c>
      <c r="KA34">
        <f t="shared" si="138"/>
        <v>0</v>
      </c>
      <c r="KB34">
        <f t="shared" si="101"/>
        <v>0</v>
      </c>
      <c r="KC34">
        <f t="shared" si="102"/>
        <v>0</v>
      </c>
      <c r="KD34">
        <f t="shared" si="103"/>
        <v>0</v>
      </c>
      <c r="KE34" s="253">
        <v>1.0391802290800001E-2</v>
      </c>
      <c r="KF34" s="206">
        <v>42496</v>
      </c>
      <c r="KG34">
        <v>60</v>
      </c>
      <c r="KH34" t="str">
        <f t="shared" si="86"/>
        <v>TRUE</v>
      </c>
      <c r="KI34">
        <f>VLOOKUP($A34,'FuturesInfo (3)'!$A$2:$V$80,22)</f>
        <v>3</v>
      </c>
      <c r="KJ34" s="257">
        <v>2</v>
      </c>
      <c r="KK34">
        <f t="shared" si="104"/>
        <v>4</v>
      </c>
      <c r="KL34" s="139">
        <f>VLOOKUP($A34,'FuturesInfo (3)'!$A$2:$O$80,15)*KI34</f>
        <v>141443.37450000001</v>
      </c>
      <c r="KM34" s="139">
        <f>VLOOKUP($A34,'FuturesInfo (3)'!$A$2:$O$80,15)*KK34</f>
        <v>188591.166</v>
      </c>
      <c r="KN34" s="200">
        <f t="shared" si="105"/>
        <v>-1469.8515831475825</v>
      </c>
      <c r="KO34" s="200">
        <f t="shared" si="106"/>
        <v>-1959.8021108634432</v>
      </c>
      <c r="KP34" s="200">
        <f t="shared" si="107"/>
        <v>-1469.8515831475825</v>
      </c>
      <c r="KQ34" s="200">
        <f t="shared" si="108"/>
        <v>-1469.8515831475825</v>
      </c>
      <c r="KR34" s="200">
        <f t="shared" si="144"/>
        <v>-1469.8515831475825</v>
      </c>
      <c r="KT34">
        <f t="shared" si="110"/>
        <v>-1</v>
      </c>
      <c r="KU34" s="244">
        <v>-1</v>
      </c>
      <c r="KV34" s="218">
        <v>-1</v>
      </c>
      <c r="KW34" s="245">
        <v>14</v>
      </c>
      <c r="KX34">
        <f t="shared" si="142"/>
        <v>1</v>
      </c>
      <c r="KY34">
        <f t="shared" si="112"/>
        <v>-1</v>
      </c>
      <c r="KZ34" s="218"/>
      <c r="LA34">
        <f t="shared" si="139"/>
        <v>0</v>
      </c>
      <c r="LB34">
        <f t="shared" si="113"/>
        <v>0</v>
      </c>
      <c r="LC34">
        <f t="shared" si="114"/>
        <v>0</v>
      </c>
      <c r="LD34">
        <f t="shared" si="115"/>
        <v>0</v>
      </c>
      <c r="LE34" s="253"/>
      <c r="LF34" s="206">
        <v>42520</v>
      </c>
      <c r="LG34">
        <v>60</v>
      </c>
      <c r="LH34" t="str">
        <f t="shared" si="87"/>
        <v>TRUE</v>
      </c>
      <c r="LI34">
        <f>VLOOKUP($A34,'FuturesInfo (3)'!$A$2:$V$80,22)</f>
        <v>3</v>
      </c>
      <c r="LJ34" s="257">
        <v>1</v>
      </c>
      <c r="LK34">
        <f t="shared" si="116"/>
        <v>3</v>
      </c>
      <c r="LL34" s="139">
        <f>VLOOKUP($A34,'FuturesInfo (3)'!$A$2:$O$80,15)*LI34</f>
        <v>141443.37450000001</v>
      </c>
      <c r="LM34" s="139">
        <f>VLOOKUP($A34,'FuturesInfo (3)'!$A$2:$O$80,15)*LK34</f>
        <v>141443.37450000001</v>
      </c>
      <c r="LN34" s="200">
        <f t="shared" si="117"/>
        <v>0</v>
      </c>
      <c r="LO34" s="200">
        <f t="shared" si="118"/>
        <v>0</v>
      </c>
      <c r="LP34" s="200">
        <f t="shared" si="119"/>
        <v>0</v>
      </c>
      <c r="LQ34" s="200">
        <f t="shared" si="120"/>
        <v>0</v>
      </c>
      <c r="LR34" s="200">
        <f t="shared" si="145"/>
        <v>0</v>
      </c>
      <c r="LT34">
        <f t="shared" si="122"/>
        <v>-1</v>
      </c>
      <c r="LU34" s="244"/>
      <c r="LV34" s="218"/>
      <c r="LW34" s="245"/>
      <c r="LX34">
        <f t="shared" si="143"/>
        <v>0</v>
      </c>
      <c r="LY34">
        <f t="shared" si="124"/>
        <v>0</v>
      </c>
      <c r="LZ34" s="218"/>
      <c r="MA34">
        <f t="shared" si="140"/>
        <v>1</v>
      </c>
      <c r="MB34">
        <f t="shared" si="125"/>
        <v>1</v>
      </c>
      <c r="MC34">
        <f t="shared" si="126"/>
        <v>1</v>
      </c>
      <c r="MD34">
        <f t="shared" si="127"/>
        <v>1</v>
      </c>
      <c r="ME34" s="253"/>
      <c r="MF34" s="206"/>
      <c r="MG34">
        <v>60</v>
      </c>
      <c r="MH34" t="str">
        <f t="shared" si="88"/>
        <v>FALSE</v>
      </c>
      <c r="MI34">
        <f>VLOOKUP($A34,'FuturesInfo (3)'!$A$2:$V$80,22)</f>
        <v>3</v>
      </c>
      <c r="MJ34" s="257"/>
      <c r="MK34">
        <f t="shared" si="128"/>
        <v>4</v>
      </c>
      <c r="ML34" s="139">
        <f>VLOOKUP($A34,'FuturesInfo (3)'!$A$2:$O$80,15)*MI34</f>
        <v>141443.37450000001</v>
      </c>
      <c r="MM34" s="139">
        <f>VLOOKUP($A34,'FuturesInfo (3)'!$A$2:$O$80,15)*MK34</f>
        <v>188591.166</v>
      </c>
      <c r="MN34" s="200">
        <f t="shared" si="129"/>
        <v>0</v>
      </c>
      <c r="MO34" s="200">
        <f t="shared" si="130"/>
        <v>0</v>
      </c>
      <c r="MP34" s="200">
        <f t="shared" si="131"/>
        <v>0</v>
      </c>
      <c r="MQ34" s="200">
        <f t="shared" si="132"/>
        <v>0</v>
      </c>
      <c r="MR34" s="200">
        <f t="shared" si="146"/>
        <v>0</v>
      </c>
    </row>
    <row r="35" spans="1:356"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108163.9059</v>
      </c>
      <c r="BR35" s="145">
        <f t="shared" si="90"/>
        <v>-265.23763094614083</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108163.9059</v>
      </c>
      <c r="CH35" s="145">
        <f t="shared" si="76"/>
        <v>1370.570040512365</v>
      </c>
      <c r="CI35" s="145">
        <f t="shared" si="92"/>
        <v>1370.570040512365</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108163.9059</v>
      </c>
      <c r="CY35" s="200">
        <f t="shared" si="94"/>
        <v>-450.21396836661268</v>
      </c>
      <c r="CZ35" s="200">
        <f t="shared" si="95"/>
        <v>-450.21396836661268</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108163.9059</v>
      </c>
      <c r="DP35" s="200">
        <f t="shared" si="85"/>
        <v>-1665.2918154880924</v>
      </c>
      <c r="DQ35" s="200">
        <f t="shared" si="97"/>
        <v>-1665.2918154880924</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f t="shared" si="98"/>
        <v>1</v>
      </c>
      <c r="JU35" s="244">
        <v>-1</v>
      </c>
      <c r="JV35" s="218">
        <v>-1</v>
      </c>
      <c r="JW35" s="245">
        <v>11</v>
      </c>
      <c r="JX35">
        <f t="shared" si="141"/>
        <v>-1</v>
      </c>
      <c r="JY35">
        <f t="shared" si="100"/>
        <v>-1</v>
      </c>
      <c r="JZ35" s="218">
        <v>1</v>
      </c>
      <c r="KA35">
        <f t="shared" si="138"/>
        <v>0</v>
      </c>
      <c r="KB35">
        <f t="shared" si="101"/>
        <v>0</v>
      </c>
      <c r="KC35">
        <f t="shared" si="102"/>
        <v>0</v>
      </c>
      <c r="KD35">
        <f t="shared" si="103"/>
        <v>0</v>
      </c>
      <c r="KE35" s="253">
        <v>6.57330964546E-3</v>
      </c>
      <c r="KF35" s="206">
        <v>42516</v>
      </c>
      <c r="KG35">
        <v>60</v>
      </c>
      <c r="KH35" t="str">
        <f t="shared" si="86"/>
        <v>TRUE</v>
      </c>
      <c r="KI35">
        <f>VLOOKUP($A35,'FuturesInfo (3)'!$A$2:$V$80,22)</f>
        <v>2</v>
      </c>
      <c r="KJ35" s="257">
        <v>1</v>
      </c>
      <c r="KK35">
        <f t="shared" si="104"/>
        <v>2</v>
      </c>
      <c r="KL35" s="139">
        <f>VLOOKUP($A35,'FuturesInfo (3)'!$A$2:$O$80,15)*KI35</f>
        <v>108163.9059</v>
      </c>
      <c r="KM35" s="139">
        <f>VLOOKUP($A35,'FuturesInfo (3)'!$A$2:$O$80,15)*KK35</f>
        <v>108163.9059</v>
      </c>
      <c r="KN35" s="200">
        <f t="shared" si="105"/>
        <v>-710.99484594309774</v>
      </c>
      <c r="KO35" s="200">
        <f t="shared" si="106"/>
        <v>-710.99484594309774</v>
      </c>
      <c r="KP35" s="200">
        <f t="shared" si="107"/>
        <v>-710.99484594309774</v>
      </c>
      <c r="KQ35" s="200">
        <f t="shared" si="108"/>
        <v>-710.99484594309774</v>
      </c>
      <c r="KR35" s="200">
        <f t="shared" si="144"/>
        <v>-710.99484594309774</v>
      </c>
      <c r="KT35">
        <f t="shared" si="110"/>
        <v>-1</v>
      </c>
      <c r="KU35" s="244">
        <v>-1</v>
      </c>
      <c r="KV35" s="218">
        <v>-1</v>
      </c>
      <c r="KW35" s="245">
        <v>12</v>
      </c>
      <c r="KX35">
        <f t="shared" si="142"/>
        <v>1</v>
      </c>
      <c r="KY35">
        <f t="shared" si="112"/>
        <v>-1</v>
      </c>
      <c r="KZ35" s="218"/>
      <c r="LA35">
        <f t="shared" si="139"/>
        <v>0</v>
      </c>
      <c r="LB35">
        <f t="shared" si="113"/>
        <v>0</v>
      </c>
      <c r="LC35">
        <f t="shared" si="114"/>
        <v>0</v>
      </c>
      <c r="LD35">
        <f t="shared" si="115"/>
        <v>0</v>
      </c>
      <c r="LE35" s="253"/>
      <c r="LF35" s="206">
        <v>42522</v>
      </c>
      <c r="LG35">
        <v>60</v>
      </c>
      <c r="LH35" t="str">
        <f t="shared" si="87"/>
        <v>TRUE</v>
      </c>
      <c r="LI35">
        <f>VLOOKUP($A35,'FuturesInfo (3)'!$A$2:$V$80,22)</f>
        <v>2</v>
      </c>
      <c r="LJ35" s="257">
        <v>1</v>
      </c>
      <c r="LK35">
        <f t="shared" si="116"/>
        <v>2</v>
      </c>
      <c r="LL35" s="139">
        <f>VLOOKUP($A35,'FuturesInfo (3)'!$A$2:$O$80,15)*LI35</f>
        <v>108163.9059</v>
      </c>
      <c r="LM35" s="139">
        <f>VLOOKUP($A35,'FuturesInfo (3)'!$A$2:$O$80,15)*LK35</f>
        <v>108163.9059</v>
      </c>
      <c r="LN35" s="200">
        <f t="shared" si="117"/>
        <v>0</v>
      </c>
      <c r="LO35" s="200">
        <f t="shared" si="118"/>
        <v>0</v>
      </c>
      <c r="LP35" s="200">
        <f t="shared" si="119"/>
        <v>0</v>
      </c>
      <c r="LQ35" s="200">
        <f t="shared" si="120"/>
        <v>0</v>
      </c>
      <c r="LR35" s="200">
        <f t="shared" si="145"/>
        <v>0</v>
      </c>
      <c r="LT35">
        <f t="shared" si="122"/>
        <v>-1</v>
      </c>
      <c r="LU35" s="244"/>
      <c r="LV35" s="218"/>
      <c r="LW35" s="245"/>
      <c r="LX35">
        <f t="shared" si="143"/>
        <v>0</v>
      </c>
      <c r="LY35">
        <f t="shared" si="124"/>
        <v>0</v>
      </c>
      <c r="LZ35" s="218"/>
      <c r="MA35">
        <f t="shared" si="140"/>
        <v>1</v>
      </c>
      <c r="MB35">
        <f t="shared" si="125"/>
        <v>1</v>
      </c>
      <c r="MC35">
        <f t="shared" si="126"/>
        <v>1</v>
      </c>
      <c r="MD35">
        <f t="shared" si="127"/>
        <v>1</v>
      </c>
      <c r="ME35" s="253"/>
      <c r="MF35" s="206"/>
      <c r="MG35">
        <v>60</v>
      </c>
      <c r="MH35" t="str">
        <f t="shared" si="88"/>
        <v>FALSE</v>
      </c>
      <c r="MI35">
        <f>VLOOKUP($A35,'FuturesInfo (3)'!$A$2:$V$80,22)</f>
        <v>2</v>
      </c>
      <c r="MJ35" s="257"/>
      <c r="MK35">
        <f t="shared" si="128"/>
        <v>3</v>
      </c>
      <c r="ML35" s="139">
        <f>VLOOKUP($A35,'FuturesInfo (3)'!$A$2:$O$80,15)*MI35</f>
        <v>108163.9059</v>
      </c>
      <c r="MM35" s="139">
        <f>VLOOKUP($A35,'FuturesInfo (3)'!$A$2:$O$80,15)*MK35</f>
        <v>162245.85884999999</v>
      </c>
      <c r="MN35" s="200">
        <f t="shared" si="129"/>
        <v>0</v>
      </c>
      <c r="MO35" s="200">
        <f t="shared" si="130"/>
        <v>0</v>
      </c>
      <c r="MP35" s="200">
        <f t="shared" si="131"/>
        <v>0</v>
      </c>
      <c r="MQ35" s="200">
        <f t="shared" si="132"/>
        <v>0</v>
      </c>
      <c r="MR35" s="200">
        <f t="shared" si="146"/>
        <v>0</v>
      </c>
    </row>
    <row r="36" spans="1:356"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f t="shared" si="98"/>
        <v>-1</v>
      </c>
      <c r="JU36" s="244">
        <v>-1</v>
      </c>
      <c r="JV36" s="218">
        <v>1</v>
      </c>
      <c r="JW36" s="245">
        <v>-2</v>
      </c>
      <c r="JX36">
        <f t="shared" si="141"/>
        <v>1</v>
      </c>
      <c r="JY36">
        <f t="shared" si="100"/>
        <v>-1</v>
      </c>
      <c r="JZ36" s="218">
        <v>1</v>
      </c>
      <c r="KA36">
        <f t="shared" si="138"/>
        <v>0</v>
      </c>
      <c r="KB36">
        <f t="shared" si="101"/>
        <v>1</v>
      </c>
      <c r="KC36">
        <f t="shared" si="102"/>
        <v>1</v>
      </c>
      <c r="KD36">
        <f t="shared" si="103"/>
        <v>0</v>
      </c>
      <c r="KE36" s="254">
        <v>9.9710838568100002E-5</v>
      </c>
      <c r="KF36" s="206">
        <v>42515</v>
      </c>
      <c r="KG36">
        <v>60</v>
      </c>
      <c r="KH36" t="str">
        <f t="shared" si="86"/>
        <v>TRUE</v>
      </c>
      <c r="KI36">
        <f>VLOOKUP($A36,'FuturesInfo (3)'!$A$2:$V$80,22)</f>
        <v>0</v>
      </c>
      <c r="KJ36" s="257">
        <v>1</v>
      </c>
      <c r="KK36">
        <f t="shared" si="104"/>
        <v>0</v>
      </c>
      <c r="KL36" s="139">
        <f>VLOOKUP($A36,'FuturesInfo (3)'!$A$2:$O$80,15)*KI36</f>
        <v>0</v>
      </c>
      <c r="KM36" s="139">
        <f>VLOOKUP($A36,'FuturesInfo (3)'!$A$2:$O$80,15)*KK36</f>
        <v>0</v>
      </c>
      <c r="KN36" s="200">
        <f t="shared" si="105"/>
        <v>0</v>
      </c>
      <c r="KO36" s="200">
        <f t="shared" si="106"/>
        <v>0</v>
      </c>
      <c r="KP36" s="200">
        <f t="shared" si="107"/>
        <v>0</v>
      </c>
      <c r="KQ36" s="200">
        <f t="shared" si="108"/>
        <v>0</v>
      </c>
      <c r="KR36" s="200">
        <f t="shared" si="144"/>
        <v>0</v>
      </c>
      <c r="KT36">
        <f t="shared" si="110"/>
        <v>-1</v>
      </c>
      <c r="KU36" s="244">
        <v>1</v>
      </c>
      <c r="KV36" s="218">
        <v>1</v>
      </c>
      <c r="KW36" s="245">
        <v>-1</v>
      </c>
      <c r="KX36">
        <f t="shared" si="142"/>
        <v>-1</v>
      </c>
      <c r="KY36">
        <f t="shared" si="112"/>
        <v>-1</v>
      </c>
      <c r="KZ36" s="218"/>
      <c r="LA36">
        <f t="shared" si="139"/>
        <v>0</v>
      </c>
      <c r="LB36">
        <f t="shared" si="113"/>
        <v>0</v>
      </c>
      <c r="LC36">
        <f t="shared" si="114"/>
        <v>0</v>
      </c>
      <c r="LD36">
        <f t="shared" si="115"/>
        <v>0</v>
      </c>
      <c r="LE36" s="254"/>
      <c r="LF36" s="206">
        <v>42515</v>
      </c>
      <c r="LG36">
        <v>60</v>
      </c>
      <c r="LH36" t="str">
        <f t="shared" si="87"/>
        <v>TRUE</v>
      </c>
      <c r="LI36">
        <f>VLOOKUP($A36,'FuturesInfo (3)'!$A$2:$V$80,22)</f>
        <v>0</v>
      </c>
      <c r="LJ36" s="257">
        <v>1</v>
      </c>
      <c r="LK36">
        <f t="shared" si="116"/>
        <v>0</v>
      </c>
      <c r="LL36" s="139">
        <f>VLOOKUP($A36,'FuturesInfo (3)'!$A$2:$O$80,15)*LI36</f>
        <v>0</v>
      </c>
      <c r="LM36" s="139">
        <f>VLOOKUP($A36,'FuturesInfo (3)'!$A$2:$O$80,15)*LK36</f>
        <v>0</v>
      </c>
      <c r="LN36" s="200">
        <f t="shared" si="117"/>
        <v>0</v>
      </c>
      <c r="LO36" s="200">
        <f t="shared" si="118"/>
        <v>0</v>
      </c>
      <c r="LP36" s="200">
        <f t="shared" si="119"/>
        <v>0</v>
      </c>
      <c r="LQ36" s="200">
        <f t="shared" si="120"/>
        <v>0</v>
      </c>
      <c r="LR36" s="200">
        <f t="shared" si="145"/>
        <v>0</v>
      </c>
      <c r="LT36">
        <f t="shared" si="122"/>
        <v>1</v>
      </c>
      <c r="LU36" s="244"/>
      <c r="LV36" s="218"/>
      <c r="LW36" s="245"/>
      <c r="LX36">
        <f t="shared" si="143"/>
        <v>0</v>
      </c>
      <c r="LY36">
        <f t="shared" si="124"/>
        <v>0</v>
      </c>
      <c r="LZ36" s="218"/>
      <c r="MA36">
        <f t="shared" si="140"/>
        <v>1</v>
      </c>
      <c r="MB36">
        <f t="shared" si="125"/>
        <v>1</v>
      </c>
      <c r="MC36">
        <f t="shared" si="126"/>
        <v>1</v>
      </c>
      <c r="MD36">
        <f t="shared" si="127"/>
        <v>1</v>
      </c>
      <c r="ME36" s="254"/>
      <c r="MF36" s="206"/>
      <c r="MG36">
        <v>60</v>
      </c>
      <c r="MH36" t="str">
        <f t="shared" si="88"/>
        <v>FALSE</v>
      </c>
      <c r="MI36">
        <f>VLOOKUP($A36,'FuturesInfo (3)'!$A$2:$V$80,22)</f>
        <v>0</v>
      </c>
      <c r="MJ36" s="257"/>
      <c r="MK36">
        <f t="shared" si="128"/>
        <v>0</v>
      </c>
      <c r="ML36" s="139">
        <f>VLOOKUP($A36,'FuturesInfo (3)'!$A$2:$O$80,15)*MI36</f>
        <v>0</v>
      </c>
      <c r="MM36" s="139">
        <f>VLOOKUP($A36,'FuturesInfo (3)'!$A$2:$O$80,15)*MK36</f>
        <v>0</v>
      </c>
      <c r="MN36" s="200">
        <f t="shared" si="129"/>
        <v>0</v>
      </c>
      <c r="MO36" s="200">
        <f t="shared" si="130"/>
        <v>0</v>
      </c>
      <c r="MP36" s="200">
        <f t="shared" si="131"/>
        <v>0</v>
      </c>
      <c r="MQ36" s="200">
        <f t="shared" si="132"/>
        <v>0</v>
      </c>
      <c r="MR36" s="200">
        <f t="shared" si="146"/>
        <v>0</v>
      </c>
    </row>
    <row r="37" spans="1:356"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170377.19039999999</v>
      </c>
      <c r="BR37" s="145">
        <f t="shared" si="90"/>
        <v>-441.89253467379962</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170377.19039999999</v>
      </c>
      <c r="CH37" s="145">
        <f t="shared" si="76"/>
        <v>-275.46837574831403</v>
      </c>
      <c r="CI37" s="145">
        <f t="shared" si="92"/>
        <v>-275.46837574831403</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170377.19039999999</v>
      </c>
      <c r="CY37" s="200">
        <f t="shared" si="94"/>
        <v>-2227.6920778713534</v>
      </c>
      <c r="CZ37" s="200">
        <f t="shared" si="95"/>
        <v>-2227.6920778713534</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170377.19039999999</v>
      </c>
      <c r="DP37" s="200">
        <f t="shared" si="85"/>
        <v>-217.17933766715197</v>
      </c>
      <c r="DQ37" s="200">
        <f t="shared" si="97"/>
        <v>217.17933766715197</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f t="shared" si="98"/>
        <v>-1</v>
      </c>
      <c r="JU37" s="244">
        <v>-1</v>
      </c>
      <c r="JV37" s="218">
        <v>-1</v>
      </c>
      <c r="JW37" s="245">
        <v>6</v>
      </c>
      <c r="JX37">
        <f t="shared" si="141"/>
        <v>-1</v>
      </c>
      <c r="JY37">
        <f t="shared" si="100"/>
        <v>-1</v>
      </c>
      <c r="JZ37" s="218">
        <v>1</v>
      </c>
      <c r="KA37">
        <f t="shared" si="138"/>
        <v>0</v>
      </c>
      <c r="KB37">
        <f t="shared" si="101"/>
        <v>0</v>
      </c>
      <c r="KC37">
        <f t="shared" si="102"/>
        <v>0</v>
      </c>
      <c r="KD37">
        <f t="shared" si="103"/>
        <v>0</v>
      </c>
      <c r="KE37" s="253">
        <v>7.8740157480300006E-3</v>
      </c>
      <c r="KF37" s="206">
        <v>42509</v>
      </c>
      <c r="KG37">
        <v>60</v>
      </c>
      <c r="KH37" t="str">
        <f t="shared" si="86"/>
        <v>TRUE</v>
      </c>
      <c r="KI37">
        <f>VLOOKUP($A37,'FuturesInfo (3)'!$A$2:$V$80,22)</f>
        <v>2</v>
      </c>
      <c r="KJ37" s="257">
        <v>2</v>
      </c>
      <c r="KK37">
        <f t="shared" si="104"/>
        <v>3</v>
      </c>
      <c r="KL37" s="139">
        <f>VLOOKUP($A37,'FuturesInfo (3)'!$A$2:$O$80,15)*KI37</f>
        <v>170377.19039999999</v>
      </c>
      <c r="KM37" s="139">
        <f>VLOOKUP($A37,'FuturesInfo (3)'!$A$2:$O$80,15)*KK37</f>
        <v>255565.7856</v>
      </c>
      <c r="KN37" s="200">
        <f t="shared" si="105"/>
        <v>-1341.5526803147059</v>
      </c>
      <c r="KO37" s="200">
        <f t="shared" si="106"/>
        <v>-2012.3290204720588</v>
      </c>
      <c r="KP37" s="200">
        <f t="shared" si="107"/>
        <v>-1341.5526803147059</v>
      </c>
      <c r="KQ37" s="200">
        <f t="shared" si="108"/>
        <v>-1341.5526803147059</v>
      </c>
      <c r="KR37" s="200">
        <f t="shared" si="144"/>
        <v>-1341.5526803147059</v>
      </c>
      <c r="KT37">
        <f t="shared" si="110"/>
        <v>-1</v>
      </c>
      <c r="KU37" s="244">
        <v>-1</v>
      </c>
      <c r="KV37" s="218">
        <v>-1</v>
      </c>
      <c r="KW37" s="245">
        <v>7</v>
      </c>
      <c r="KX37">
        <f t="shared" si="142"/>
        <v>1</v>
      </c>
      <c r="KY37">
        <f t="shared" si="112"/>
        <v>-1</v>
      </c>
      <c r="KZ37" s="218"/>
      <c r="LA37">
        <f t="shared" si="139"/>
        <v>0</v>
      </c>
      <c r="LB37">
        <f t="shared" si="113"/>
        <v>0</v>
      </c>
      <c r="LC37">
        <f t="shared" si="114"/>
        <v>0</v>
      </c>
      <c r="LD37">
        <f t="shared" si="115"/>
        <v>0</v>
      </c>
      <c r="LE37" s="253"/>
      <c r="LF37" s="206">
        <v>42509</v>
      </c>
      <c r="LG37">
        <v>60</v>
      </c>
      <c r="LH37" t="str">
        <f t="shared" si="87"/>
        <v>TRUE</v>
      </c>
      <c r="LI37">
        <f>VLOOKUP($A37,'FuturesInfo (3)'!$A$2:$V$80,22)</f>
        <v>2</v>
      </c>
      <c r="LJ37" s="257">
        <v>1</v>
      </c>
      <c r="LK37">
        <f t="shared" si="116"/>
        <v>2</v>
      </c>
      <c r="LL37" s="139">
        <f>VLOOKUP($A37,'FuturesInfo (3)'!$A$2:$O$80,15)*LI37</f>
        <v>170377.19039999999</v>
      </c>
      <c r="LM37" s="139">
        <f>VLOOKUP($A37,'FuturesInfo (3)'!$A$2:$O$80,15)*LK37</f>
        <v>170377.19039999999</v>
      </c>
      <c r="LN37" s="200">
        <f t="shared" si="117"/>
        <v>0</v>
      </c>
      <c r="LO37" s="200">
        <f t="shared" si="118"/>
        <v>0</v>
      </c>
      <c r="LP37" s="200">
        <f t="shared" si="119"/>
        <v>0</v>
      </c>
      <c r="LQ37" s="200">
        <f t="shared" si="120"/>
        <v>0</v>
      </c>
      <c r="LR37" s="200">
        <f t="shared" si="145"/>
        <v>0</v>
      </c>
      <c r="LT37">
        <f t="shared" si="122"/>
        <v>-1</v>
      </c>
      <c r="LU37" s="244"/>
      <c r="LV37" s="218"/>
      <c r="LW37" s="245"/>
      <c r="LX37">
        <f t="shared" si="143"/>
        <v>0</v>
      </c>
      <c r="LY37">
        <f t="shared" si="124"/>
        <v>0</v>
      </c>
      <c r="LZ37" s="218"/>
      <c r="MA37">
        <f t="shared" si="140"/>
        <v>1</v>
      </c>
      <c r="MB37">
        <f t="shared" si="125"/>
        <v>1</v>
      </c>
      <c r="MC37">
        <f t="shared" si="126"/>
        <v>1</v>
      </c>
      <c r="MD37">
        <f t="shared" si="127"/>
        <v>1</v>
      </c>
      <c r="ME37" s="253"/>
      <c r="MF37" s="206"/>
      <c r="MG37">
        <v>60</v>
      </c>
      <c r="MH37" t="str">
        <f t="shared" si="88"/>
        <v>FALSE</v>
      </c>
      <c r="MI37">
        <f>VLOOKUP($A37,'FuturesInfo (3)'!$A$2:$V$80,22)</f>
        <v>2</v>
      </c>
      <c r="MJ37" s="257"/>
      <c r="MK37">
        <f t="shared" si="128"/>
        <v>3</v>
      </c>
      <c r="ML37" s="139">
        <f>VLOOKUP($A37,'FuturesInfo (3)'!$A$2:$O$80,15)*MI37</f>
        <v>170377.19039999999</v>
      </c>
      <c r="MM37" s="139">
        <f>VLOOKUP($A37,'FuturesInfo (3)'!$A$2:$O$80,15)*MK37</f>
        <v>255565.7856</v>
      </c>
      <c r="MN37" s="200">
        <f t="shared" si="129"/>
        <v>0</v>
      </c>
      <c r="MO37" s="200">
        <f t="shared" si="130"/>
        <v>0</v>
      </c>
      <c r="MP37" s="200">
        <f t="shared" si="131"/>
        <v>0</v>
      </c>
      <c r="MQ37" s="200">
        <f t="shared" si="132"/>
        <v>0</v>
      </c>
      <c r="MR37" s="200">
        <f t="shared" si="146"/>
        <v>0</v>
      </c>
    </row>
    <row r="38" spans="1:356"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360792.0208</v>
      </c>
      <c r="BR38" s="145">
        <f t="shared" si="90"/>
        <v>876.9149010771348</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360792.0208</v>
      </c>
      <c r="CH38" s="145">
        <f t="shared" si="76"/>
        <v>2186.9717578591521</v>
      </c>
      <c r="CI38" s="145">
        <f t="shared" si="92"/>
        <v>2186.9717578591521</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360792.0208</v>
      </c>
      <c r="CY38" s="200">
        <f t="shared" si="94"/>
        <v>-173.90360899736623</v>
      </c>
      <c r="CZ38" s="200">
        <f t="shared" si="95"/>
        <v>-173.90360899736623</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360792.0208</v>
      </c>
      <c r="DP38" s="200">
        <f t="shared" si="85"/>
        <v>-666.95197543732081</v>
      </c>
      <c r="DQ38" s="200">
        <f t="shared" si="97"/>
        <v>666.95197543732081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f t="shared" si="98"/>
        <v>1</v>
      </c>
      <c r="JU38" s="244">
        <v>1</v>
      </c>
      <c r="JV38" s="218">
        <v>-1</v>
      </c>
      <c r="JW38" s="245">
        <v>-1</v>
      </c>
      <c r="JX38">
        <f t="shared" si="141"/>
        <v>-1</v>
      </c>
      <c r="JY38">
        <f t="shared" si="100"/>
        <v>1</v>
      </c>
      <c r="JZ38" s="218">
        <v>-1</v>
      </c>
      <c r="KA38">
        <f t="shared" si="138"/>
        <v>0</v>
      </c>
      <c r="KB38">
        <f t="shared" si="101"/>
        <v>1</v>
      </c>
      <c r="KC38">
        <f t="shared" si="102"/>
        <v>1</v>
      </c>
      <c r="KD38">
        <f t="shared" si="103"/>
        <v>0</v>
      </c>
      <c r="KE38" s="253">
        <v>-3.0847109072200001E-3</v>
      </c>
      <c r="KF38" s="206">
        <v>42486</v>
      </c>
      <c r="KG38">
        <v>60</v>
      </c>
      <c r="KH38" t="str">
        <f t="shared" si="86"/>
        <v>TRUE</v>
      </c>
      <c r="KI38">
        <f>VLOOKUP($A38,'FuturesInfo (3)'!$A$2:$V$80,22)</f>
        <v>2</v>
      </c>
      <c r="KJ38" s="257">
        <v>2</v>
      </c>
      <c r="KK38">
        <f t="shared" si="104"/>
        <v>3</v>
      </c>
      <c r="KL38" s="139">
        <f>VLOOKUP($A38,'FuturesInfo (3)'!$A$2:$O$80,15)*KI38</f>
        <v>360792.0208</v>
      </c>
      <c r="KM38" s="139">
        <f>VLOOKUP($A38,'FuturesInfo (3)'!$A$2:$O$80,15)*KK38</f>
        <v>541188.03119999997</v>
      </c>
      <c r="KN38" s="200">
        <f t="shared" si="105"/>
        <v>-1112.9390817997053</v>
      </c>
      <c r="KO38" s="200">
        <f t="shared" si="106"/>
        <v>-1669.4086226995576</v>
      </c>
      <c r="KP38" s="200">
        <f t="shared" si="107"/>
        <v>1112.9390817997053</v>
      </c>
      <c r="KQ38" s="200">
        <f t="shared" si="108"/>
        <v>1112.9390817997053</v>
      </c>
      <c r="KR38" s="200">
        <f t="shared" si="144"/>
        <v>-1112.9390817997053</v>
      </c>
      <c r="KT38">
        <f t="shared" si="110"/>
        <v>1</v>
      </c>
      <c r="KU38" s="244">
        <v>1</v>
      </c>
      <c r="KV38" s="218">
        <v>1</v>
      </c>
      <c r="KW38" s="245">
        <v>-2</v>
      </c>
      <c r="KX38">
        <f t="shared" si="142"/>
        <v>-1</v>
      </c>
      <c r="KY38">
        <f t="shared" si="112"/>
        <v>-1</v>
      </c>
      <c r="KZ38" s="218"/>
      <c r="LA38">
        <f t="shared" si="139"/>
        <v>0</v>
      </c>
      <c r="LB38">
        <f t="shared" si="113"/>
        <v>0</v>
      </c>
      <c r="LC38">
        <f t="shared" si="114"/>
        <v>0</v>
      </c>
      <c r="LD38">
        <f t="shared" si="115"/>
        <v>0</v>
      </c>
      <c r="LE38" s="253"/>
      <c r="LF38" s="206">
        <v>42523</v>
      </c>
      <c r="LG38">
        <v>60</v>
      </c>
      <c r="LH38" t="str">
        <f t="shared" si="87"/>
        <v>TRUE</v>
      </c>
      <c r="LI38">
        <f>VLOOKUP($A38,'FuturesInfo (3)'!$A$2:$V$80,22)</f>
        <v>2</v>
      </c>
      <c r="LJ38" s="257">
        <v>2</v>
      </c>
      <c r="LK38">
        <f t="shared" si="116"/>
        <v>3</v>
      </c>
      <c r="LL38" s="139">
        <f>VLOOKUP($A38,'FuturesInfo (3)'!$A$2:$O$80,15)*LI38</f>
        <v>360792.0208</v>
      </c>
      <c r="LM38" s="139">
        <f>VLOOKUP($A38,'FuturesInfo (3)'!$A$2:$O$80,15)*LK38</f>
        <v>541188.03119999997</v>
      </c>
      <c r="LN38" s="200">
        <f t="shared" si="117"/>
        <v>0</v>
      </c>
      <c r="LO38" s="200">
        <f t="shared" si="118"/>
        <v>0</v>
      </c>
      <c r="LP38" s="200">
        <f t="shared" si="119"/>
        <v>0</v>
      </c>
      <c r="LQ38" s="200">
        <f t="shared" si="120"/>
        <v>0</v>
      </c>
      <c r="LR38" s="200">
        <f t="shared" si="145"/>
        <v>0</v>
      </c>
      <c r="LT38">
        <f t="shared" si="122"/>
        <v>1</v>
      </c>
      <c r="LU38" s="244"/>
      <c r="LV38" s="218"/>
      <c r="LW38" s="245"/>
      <c r="LX38">
        <f t="shared" si="143"/>
        <v>0</v>
      </c>
      <c r="LY38">
        <f t="shared" si="124"/>
        <v>0</v>
      </c>
      <c r="LZ38" s="218"/>
      <c r="MA38">
        <f t="shared" si="140"/>
        <v>1</v>
      </c>
      <c r="MB38">
        <f t="shared" si="125"/>
        <v>1</v>
      </c>
      <c r="MC38">
        <f t="shared" si="126"/>
        <v>1</v>
      </c>
      <c r="MD38">
        <f t="shared" si="127"/>
        <v>1</v>
      </c>
      <c r="ME38" s="253"/>
      <c r="MF38" s="206"/>
      <c r="MG38">
        <v>60</v>
      </c>
      <c r="MH38" t="str">
        <f t="shared" si="88"/>
        <v>FALSE</v>
      </c>
      <c r="MI38">
        <f>VLOOKUP($A38,'FuturesInfo (3)'!$A$2:$V$80,22)</f>
        <v>2</v>
      </c>
      <c r="MJ38" s="257"/>
      <c r="MK38">
        <f t="shared" si="128"/>
        <v>3</v>
      </c>
      <c r="ML38" s="139">
        <f>VLOOKUP($A38,'FuturesInfo (3)'!$A$2:$O$80,15)*MI38</f>
        <v>360792.0208</v>
      </c>
      <c r="MM38" s="139">
        <f>VLOOKUP($A38,'FuturesInfo (3)'!$A$2:$O$80,15)*MK38</f>
        <v>541188.03119999997</v>
      </c>
      <c r="MN38" s="200">
        <f t="shared" si="129"/>
        <v>0</v>
      </c>
      <c r="MO38" s="200">
        <f t="shared" si="130"/>
        <v>0</v>
      </c>
      <c r="MP38" s="200">
        <f t="shared" si="131"/>
        <v>0</v>
      </c>
      <c r="MQ38" s="200">
        <f t="shared" si="132"/>
        <v>0</v>
      </c>
      <c r="MR38" s="200">
        <f t="shared" si="146"/>
        <v>0</v>
      </c>
    </row>
    <row r="39" spans="1:356"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f t="shared" si="98"/>
        <v>1</v>
      </c>
      <c r="JU39" s="244">
        <v>1</v>
      </c>
      <c r="JV39" s="218">
        <v>1</v>
      </c>
      <c r="JW39" s="245">
        <v>-26</v>
      </c>
      <c r="JX39">
        <f t="shared" si="141"/>
        <v>1</v>
      </c>
      <c r="JY39">
        <f t="shared" si="100"/>
        <v>-1</v>
      </c>
      <c r="JZ39" s="218">
        <v>-1</v>
      </c>
      <c r="KA39">
        <f t="shared" si="138"/>
        <v>0</v>
      </c>
      <c r="KB39">
        <f t="shared" si="101"/>
        <v>0</v>
      </c>
      <c r="KC39">
        <f t="shared" si="102"/>
        <v>0</v>
      </c>
      <c r="KD39">
        <f t="shared" si="103"/>
        <v>1</v>
      </c>
      <c r="KE39" s="253">
        <v>-4.0201005025099998E-4</v>
      </c>
      <c r="KF39" s="206">
        <v>42500</v>
      </c>
      <c r="KG39">
        <v>60</v>
      </c>
      <c r="KH39" t="str">
        <f t="shared" si="86"/>
        <v>TRUE</v>
      </c>
      <c r="KI39">
        <f>VLOOKUP($A39,'FuturesInfo (3)'!$A$2:$V$80,22)</f>
        <v>0</v>
      </c>
      <c r="KJ39" s="257">
        <v>2</v>
      </c>
      <c r="KK39">
        <f t="shared" si="104"/>
        <v>0</v>
      </c>
      <c r="KL39" s="139">
        <f>VLOOKUP($A39,'FuturesInfo (3)'!$A$2:$O$80,15)*KI39</f>
        <v>0</v>
      </c>
      <c r="KM39" s="139">
        <f>VLOOKUP($A39,'FuturesInfo (3)'!$A$2:$O$80,15)*KK39</f>
        <v>0</v>
      </c>
      <c r="KN39" s="200">
        <f t="shared" si="105"/>
        <v>0</v>
      </c>
      <c r="KO39" s="200">
        <f t="shared" si="106"/>
        <v>0</v>
      </c>
      <c r="KP39" s="200">
        <f t="shared" si="107"/>
        <v>0</v>
      </c>
      <c r="KQ39" s="200">
        <f t="shared" si="108"/>
        <v>0</v>
      </c>
      <c r="KR39" s="200">
        <f t="shared" si="144"/>
        <v>0</v>
      </c>
      <c r="KT39">
        <f t="shared" si="110"/>
        <v>1</v>
      </c>
      <c r="KU39" s="244">
        <v>1</v>
      </c>
      <c r="KV39" s="218">
        <v>1</v>
      </c>
      <c r="KW39" s="245">
        <v>-27</v>
      </c>
      <c r="KX39">
        <f t="shared" si="142"/>
        <v>-1</v>
      </c>
      <c r="KY39">
        <f t="shared" si="112"/>
        <v>-1</v>
      </c>
      <c r="KZ39" s="218"/>
      <c r="LA39">
        <f t="shared" si="139"/>
        <v>0</v>
      </c>
      <c r="LB39">
        <f t="shared" si="113"/>
        <v>0</v>
      </c>
      <c r="LC39">
        <f t="shared" si="114"/>
        <v>0</v>
      </c>
      <c r="LD39">
        <f t="shared" si="115"/>
        <v>0</v>
      </c>
      <c r="LE39" s="253"/>
      <c r="LF39" s="206">
        <v>42500</v>
      </c>
      <c r="LG39">
        <v>60</v>
      </c>
      <c r="LH39" t="str">
        <f t="shared" si="87"/>
        <v>TRUE</v>
      </c>
      <c r="LI39">
        <f>VLOOKUP($A39,'FuturesInfo (3)'!$A$2:$V$80,22)</f>
        <v>0</v>
      </c>
      <c r="LJ39" s="257">
        <v>2</v>
      </c>
      <c r="LK39">
        <f t="shared" si="116"/>
        <v>0</v>
      </c>
      <c r="LL39" s="139">
        <f>VLOOKUP($A39,'FuturesInfo (3)'!$A$2:$O$80,15)*LI39</f>
        <v>0</v>
      </c>
      <c r="LM39" s="139">
        <f>VLOOKUP($A39,'FuturesInfo (3)'!$A$2:$O$80,15)*LK39</f>
        <v>0</v>
      </c>
      <c r="LN39" s="200">
        <f t="shared" si="117"/>
        <v>0</v>
      </c>
      <c r="LO39" s="200">
        <f t="shared" si="118"/>
        <v>0</v>
      </c>
      <c r="LP39" s="200">
        <f t="shared" si="119"/>
        <v>0</v>
      </c>
      <c r="LQ39" s="200">
        <f t="shared" si="120"/>
        <v>0</v>
      </c>
      <c r="LR39" s="200">
        <f t="shared" si="145"/>
        <v>0</v>
      </c>
      <c r="LT39">
        <f t="shared" si="122"/>
        <v>1</v>
      </c>
      <c r="LU39" s="244"/>
      <c r="LV39" s="218"/>
      <c r="LW39" s="245"/>
      <c r="LX39">
        <f t="shared" si="143"/>
        <v>0</v>
      </c>
      <c r="LY39">
        <f t="shared" si="124"/>
        <v>0</v>
      </c>
      <c r="LZ39" s="218"/>
      <c r="MA39">
        <f t="shared" si="140"/>
        <v>1</v>
      </c>
      <c r="MB39">
        <f t="shared" si="125"/>
        <v>1</v>
      </c>
      <c r="MC39">
        <f t="shared" si="126"/>
        <v>1</v>
      </c>
      <c r="MD39">
        <f t="shared" si="127"/>
        <v>1</v>
      </c>
      <c r="ME39" s="253"/>
      <c r="MF39" s="206"/>
      <c r="MG39">
        <v>60</v>
      </c>
      <c r="MH39" t="str">
        <f t="shared" si="88"/>
        <v>FALSE</v>
      </c>
      <c r="MI39">
        <f>VLOOKUP($A39,'FuturesInfo (3)'!$A$2:$V$80,22)</f>
        <v>0</v>
      </c>
      <c r="MJ39" s="257"/>
      <c r="MK39">
        <f t="shared" si="128"/>
        <v>0</v>
      </c>
      <c r="ML39" s="139">
        <f>VLOOKUP($A39,'FuturesInfo (3)'!$A$2:$O$80,15)*MI39</f>
        <v>0</v>
      </c>
      <c r="MM39" s="139">
        <f>VLOOKUP($A39,'FuturesInfo (3)'!$A$2:$O$80,15)*MK39</f>
        <v>0</v>
      </c>
      <c r="MN39" s="200">
        <f t="shared" si="129"/>
        <v>0</v>
      </c>
      <c r="MO39" s="200">
        <f t="shared" si="130"/>
        <v>0</v>
      </c>
      <c r="MP39" s="200">
        <f t="shared" si="131"/>
        <v>0</v>
      </c>
      <c r="MQ39" s="200">
        <f t="shared" si="132"/>
        <v>0</v>
      </c>
      <c r="MR39" s="200">
        <f t="shared" si="146"/>
        <v>0</v>
      </c>
    </row>
    <row r="40" spans="1:356"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850500</v>
      </c>
      <c r="BR40" s="145">
        <f t="shared" si="90"/>
        <v>-1163.095858293075</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850500</v>
      </c>
      <c r="CH40" s="145">
        <f t="shared" si="76"/>
        <v>4811.9594199106505</v>
      </c>
      <c r="CI40" s="145">
        <f t="shared" si="92"/>
        <v>4811.9594199106505</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850500</v>
      </c>
      <c r="CY40" s="200">
        <f t="shared" si="94"/>
        <v>164.99612002081949</v>
      </c>
      <c r="CZ40" s="200">
        <f t="shared" si="95"/>
        <v>-164.99612002081949</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850500</v>
      </c>
      <c r="DP40" s="200">
        <f t="shared" si="85"/>
        <v>440.0750274886035</v>
      </c>
      <c r="DQ40" s="200">
        <f t="shared" si="97"/>
        <v>440.0750274886035</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f t="shared" si="98"/>
        <v>1</v>
      </c>
      <c r="JU40" s="244">
        <v>1</v>
      </c>
      <c r="JV40" s="218">
        <v>1</v>
      </c>
      <c r="JW40" s="245">
        <v>20</v>
      </c>
      <c r="JX40">
        <f t="shared" si="141"/>
        <v>1</v>
      </c>
      <c r="JY40">
        <f t="shared" si="100"/>
        <v>1</v>
      </c>
      <c r="JZ40" s="218">
        <v>-1</v>
      </c>
      <c r="KA40">
        <f t="shared" si="138"/>
        <v>0</v>
      </c>
      <c r="KB40">
        <f t="shared" si="101"/>
        <v>0</v>
      </c>
      <c r="KC40">
        <f t="shared" si="102"/>
        <v>0</v>
      </c>
      <c r="KD40">
        <f t="shared" si="103"/>
        <v>0</v>
      </c>
      <c r="KE40" s="253">
        <v>-1.73310225303E-3</v>
      </c>
      <c r="KF40" s="206">
        <v>42508</v>
      </c>
      <c r="KG40">
        <v>60</v>
      </c>
      <c r="KH40" t="str">
        <f t="shared" si="86"/>
        <v>TRUE</v>
      </c>
      <c r="KI40">
        <f>VLOOKUP($A40,'FuturesInfo (3)'!$A$2:$V$80,22)</f>
        <v>7</v>
      </c>
      <c r="KJ40" s="257">
        <v>2</v>
      </c>
      <c r="KK40">
        <f t="shared" si="104"/>
        <v>9</v>
      </c>
      <c r="KL40" s="139">
        <f>VLOOKUP($A40,'FuturesInfo (3)'!$A$2:$O$80,15)*KI40</f>
        <v>850500</v>
      </c>
      <c r="KM40" s="139">
        <f>VLOOKUP($A40,'FuturesInfo (3)'!$A$2:$O$80,15)*KK40</f>
        <v>1093500</v>
      </c>
      <c r="KN40" s="200">
        <f t="shared" si="105"/>
        <v>-1474.003466202015</v>
      </c>
      <c r="KO40" s="200">
        <f t="shared" si="106"/>
        <v>-1895.1473136883051</v>
      </c>
      <c r="KP40" s="200">
        <f t="shared" si="107"/>
        <v>-1474.003466202015</v>
      </c>
      <c r="KQ40" s="200">
        <f t="shared" si="108"/>
        <v>-1474.003466202015</v>
      </c>
      <c r="KR40" s="200">
        <f t="shared" si="144"/>
        <v>-1474.003466202015</v>
      </c>
      <c r="KT40">
        <f t="shared" si="110"/>
        <v>1</v>
      </c>
      <c r="KU40" s="244">
        <v>1</v>
      </c>
      <c r="KV40" s="218">
        <v>1</v>
      </c>
      <c r="KW40" s="245">
        <v>21</v>
      </c>
      <c r="KX40">
        <f t="shared" si="142"/>
        <v>-1</v>
      </c>
      <c r="KY40">
        <f t="shared" si="112"/>
        <v>1</v>
      </c>
      <c r="KZ40" s="218"/>
      <c r="LA40">
        <f t="shared" si="139"/>
        <v>0</v>
      </c>
      <c r="LB40">
        <f t="shared" si="113"/>
        <v>0</v>
      </c>
      <c r="LC40">
        <f t="shared" si="114"/>
        <v>0</v>
      </c>
      <c r="LD40">
        <f t="shared" si="115"/>
        <v>0</v>
      </c>
      <c r="LE40" s="253"/>
      <c r="LF40" s="206">
        <v>42508</v>
      </c>
      <c r="LG40">
        <v>60</v>
      </c>
      <c r="LH40" t="str">
        <f t="shared" si="87"/>
        <v>TRUE</v>
      </c>
      <c r="LI40">
        <f>VLOOKUP($A40,'FuturesInfo (3)'!$A$2:$V$80,22)</f>
        <v>7</v>
      </c>
      <c r="LJ40" s="257">
        <v>2</v>
      </c>
      <c r="LK40">
        <f t="shared" si="116"/>
        <v>9</v>
      </c>
      <c r="LL40" s="139">
        <f>VLOOKUP($A40,'FuturesInfo (3)'!$A$2:$O$80,15)*LI40</f>
        <v>850500</v>
      </c>
      <c r="LM40" s="139">
        <f>VLOOKUP($A40,'FuturesInfo (3)'!$A$2:$O$80,15)*LK40</f>
        <v>1093500</v>
      </c>
      <c r="LN40" s="200">
        <f t="shared" si="117"/>
        <v>0</v>
      </c>
      <c r="LO40" s="200">
        <f t="shared" si="118"/>
        <v>0</v>
      </c>
      <c r="LP40" s="200">
        <f t="shared" si="119"/>
        <v>0</v>
      </c>
      <c r="LQ40" s="200">
        <f t="shared" si="120"/>
        <v>0</v>
      </c>
      <c r="LR40" s="200">
        <f t="shared" si="145"/>
        <v>0</v>
      </c>
      <c r="LT40">
        <f t="shared" si="122"/>
        <v>1</v>
      </c>
      <c r="LU40" s="244"/>
      <c r="LV40" s="218"/>
      <c r="LW40" s="245"/>
      <c r="LX40">
        <f t="shared" si="143"/>
        <v>0</v>
      </c>
      <c r="LY40">
        <f t="shared" si="124"/>
        <v>0</v>
      </c>
      <c r="LZ40" s="218"/>
      <c r="MA40">
        <f t="shared" si="140"/>
        <v>1</v>
      </c>
      <c r="MB40">
        <f t="shared" si="125"/>
        <v>1</v>
      </c>
      <c r="MC40">
        <f t="shared" si="126"/>
        <v>1</v>
      </c>
      <c r="MD40">
        <f t="shared" si="127"/>
        <v>1</v>
      </c>
      <c r="ME40" s="253"/>
      <c r="MF40" s="206"/>
      <c r="MG40">
        <v>60</v>
      </c>
      <c r="MH40" t="str">
        <f t="shared" si="88"/>
        <v>FALSE</v>
      </c>
      <c r="MI40">
        <f>VLOOKUP($A40,'FuturesInfo (3)'!$A$2:$V$80,22)</f>
        <v>7</v>
      </c>
      <c r="MJ40" s="257"/>
      <c r="MK40">
        <f t="shared" si="128"/>
        <v>9</v>
      </c>
      <c r="ML40" s="139">
        <f>VLOOKUP($A40,'FuturesInfo (3)'!$A$2:$O$80,15)*MI40</f>
        <v>850500</v>
      </c>
      <c r="MM40" s="139">
        <f>VLOOKUP($A40,'FuturesInfo (3)'!$A$2:$O$80,15)*MK40</f>
        <v>1093500</v>
      </c>
      <c r="MN40" s="200">
        <f t="shared" si="129"/>
        <v>0</v>
      </c>
      <c r="MO40" s="200">
        <f t="shared" si="130"/>
        <v>0</v>
      </c>
      <c r="MP40" s="200">
        <f t="shared" si="131"/>
        <v>0</v>
      </c>
      <c r="MQ40" s="200">
        <f t="shared" si="132"/>
        <v>0</v>
      </c>
      <c r="MR40" s="200">
        <f t="shared" si="146"/>
        <v>0</v>
      </c>
    </row>
    <row r="41" spans="1:356"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129480</v>
      </c>
      <c r="BR41" s="145">
        <f t="shared" si="90"/>
        <v>223.84786366990321</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129480</v>
      </c>
      <c r="CH41" s="145">
        <f t="shared" si="76"/>
        <v>-3235.3983176651759</v>
      </c>
      <c r="CI41" s="145">
        <f t="shared" si="92"/>
        <v>3235.3983176651759</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129480</v>
      </c>
      <c r="CY41" s="200">
        <f t="shared" si="94"/>
        <v>468.79073135408282</v>
      </c>
      <c r="CZ41" s="200">
        <f t="shared" si="95"/>
        <v>468.79073135408282</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129480</v>
      </c>
      <c r="DP41" s="200">
        <f t="shared" si="85"/>
        <v>-41.519961520006319</v>
      </c>
      <c r="DQ41" s="200">
        <f t="shared" si="97"/>
        <v>-41.519961520006319</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f t="shared" si="98"/>
        <v>-1</v>
      </c>
      <c r="JU41" s="244">
        <v>-1</v>
      </c>
      <c r="JV41" s="218">
        <v>-1</v>
      </c>
      <c r="JW41" s="245">
        <v>3</v>
      </c>
      <c r="JX41">
        <f t="shared" si="141"/>
        <v>1</v>
      </c>
      <c r="JY41">
        <f t="shared" si="100"/>
        <v>-1</v>
      </c>
      <c r="JZ41" s="218">
        <v>-1</v>
      </c>
      <c r="KA41">
        <f t="shared" si="138"/>
        <v>1</v>
      </c>
      <c r="KB41">
        <f t="shared" si="101"/>
        <v>1</v>
      </c>
      <c r="KC41">
        <f t="shared" si="102"/>
        <v>0</v>
      </c>
      <c r="KD41">
        <f t="shared" si="103"/>
        <v>1</v>
      </c>
      <c r="KE41" s="253">
        <v>-2.7726432532299999E-3</v>
      </c>
      <c r="KF41" s="206">
        <v>42494</v>
      </c>
      <c r="KG41">
        <v>60</v>
      </c>
      <c r="KH41" t="str">
        <f t="shared" si="86"/>
        <v>TRUE</v>
      </c>
      <c r="KI41">
        <f>VLOOKUP($A41,'FuturesInfo (3)'!$A$2:$V$80,22)</f>
        <v>1</v>
      </c>
      <c r="KJ41" s="257">
        <v>1</v>
      </c>
      <c r="KK41">
        <f t="shared" si="104"/>
        <v>1</v>
      </c>
      <c r="KL41" s="139">
        <f>VLOOKUP($A41,'FuturesInfo (3)'!$A$2:$O$80,15)*KI41</f>
        <v>129480</v>
      </c>
      <c r="KM41" s="139">
        <f>VLOOKUP($A41,'FuturesInfo (3)'!$A$2:$O$80,15)*KK41</f>
        <v>129480</v>
      </c>
      <c r="KN41" s="200">
        <f t="shared" si="105"/>
        <v>359.0018484282204</v>
      </c>
      <c r="KO41" s="200">
        <f t="shared" si="106"/>
        <v>359.0018484282204</v>
      </c>
      <c r="KP41" s="200">
        <f t="shared" si="107"/>
        <v>359.0018484282204</v>
      </c>
      <c r="KQ41" s="200">
        <f t="shared" si="108"/>
        <v>-359.0018484282204</v>
      </c>
      <c r="KR41" s="200">
        <f t="shared" si="144"/>
        <v>359.0018484282204</v>
      </c>
      <c r="KT41">
        <f t="shared" si="110"/>
        <v>-1</v>
      </c>
      <c r="KU41" s="244">
        <v>1</v>
      </c>
      <c r="KV41" s="218">
        <v>-1</v>
      </c>
      <c r="KW41" s="245">
        <v>4</v>
      </c>
      <c r="KX41">
        <f t="shared" si="142"/>
        <v>1</v>
      </c>
      <c r="KY41">
        <f t="shared" si="112"/>
        <v>-1</v>
      </c>
      <c r="KZ41" s="218"/>
      <c r="LA41">
        <f t="shared" si="139"/>
        <v>0</v>
      </c>
      <c r="LB41">
        <f t="shared" si="113"/>
        <v>0</v>
      </c>
      <c r="LC41">
        <f t="shared" si="114"/>
        <v>0</v>
      </c>
      <c r="LD41">
        <f t="shared" si="115"/>
        <v>0</v>
      </c>
      <c r="LE41" s="253"/>
      <c r="LF41" s="206">
        <v>42523</v>
      </c>
      <c r="LG41">
        <v>60</v>
      </c>
      <c r="LH41" t="str">
        <f t="shared" si="87"/>
        <v>TRUE</v>
      </c>
      <c r="LI41">
        <f>VLOOKUP($A41,'FuturesInfo (3)'!$A$2:$V$80,22)</f>
        <v>1</v>
      </c>
      <c r="LJ41" s="257">
        <v>2</v>
      </c>
      <c r="LK41">
        <f t="shared" si="116"/>
        <v>1</v>
      </c>
      <c r="LL41" s="139">
        <f>VLOOKUP($A41,'FuturesInfo (3)'!$A$2:$O$80,15)*LI41</f>
        <v>129480</v>
      </c>
      <c r="LM41" s="139">
        <f>VLOOKUP($A41,'FuturesInfo (3)'!$A$2:$O$80,15)*LK41</f>
        <v>129480</v>
      </c>
      <c r="LN41" s="200">
        <f t="shared" si="117"/>
        <v>0</v>
      </c>
      <c r="LO41" s="200">
        <f t="shared" si="118"/>
        <v>0</v>
      </c>
      <c r="LP41" s="200">
        <f t="shared" si="119"/>
        <v>0</v>
      </c>
      <c r="LQ41" s="200">
        <f t="shared" si="120"/>
        <v>0</v>
      </c>
      <c r="LR41" s="200">
        <f t="shared" si="145"/>
        <v>0</v>
      </c>
      <c r="LT41">
        <f t="shared" si="122"/>
        <v>1</v>
      </c>
      <c r="LU41" s="244"/>
      <c r="LV41" s="218"/>
      <c r="LW41" s="245"/>
      <c r="LX41">
        <f t="shared" si="143"/>
        <v>0</v>
      </c>
      <c r="LY41">
        <f t="shared" si="124"/>
        <v>0</v>
      </c>
      <c r="LZ41" s="218"/>
      <c r="MA41">
        <f t="shared" si="140"/>
        <v>1</v>
      </c>
      <c r="MB41">
        <f t="shared" si="125"/>
        <v>1</v>
      </c>
      <c r="MC41">
        <f t="shared" si="126"/>
        <v>1</v>
      </c>
      <c r="MD41">
        <f t="shared" si="127"/>
        <v>1</v>
      </c>
      <c r="ME41" s="253"/>
      <c r="MF41" s="206"/>
      <c r="MG41">
        <v>60</v>
      </c>
      <c r="MH41" t="str">
        <f t="shared" si="88"/>
        <v>FALSE</v>
      </c>
      <c r="MI41">
        <f>VLOOKUP($A41,'FuturesInfo (3)'!$A$2:$V$80,22)</f>
        <v>1</v>
      </c>
      <c r="MJ41" s="257"/>
      <c r="MK41">
        <f t="shared" si="128"/>
        <v>1</v>
      </c>
      <c r="ML41" s="139">
        <f>VLOOKUP($A41,'FuturesInfo (3)'!$A$2:$O$80,15)*MI41</f>
        <v>129480</v>
      </c>
      <c r="MM41" s="139">
        <f>VLOOKUP($A41,'FuturesInfo (3)'!$A$2:$O$80,15)*MK41</f>
        <v>129480</v>
      </c>
      <c r="MN41" s="200">
        <f t="shared" si="129"/>
        <v>0</v>
      </c>
      <c r="MO41" s="200">
        <f t="shared" si="130"/>
        <v>0</v>
      </c>
      <c r="MP41" s="200">
        <f t="shared" si="131"/>
        <v>0</v>
      </c>
      <c r="MQ41" s="200">
        <f t="shared" si="132"/>
        <v>0</v>
      </c>
      <c r="MR41" s="200">
        <f t="shared" si="146"/>
        <v>0</v>
      </c>
    </row>
    <row r="42" spans="1:356"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106692.4066924067</v>
      </c>
      <c r="BR42" s="145">
        <f t="shared" si="90"/>
        <v>-37.713823503906312</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106692.4066924067</v>
      </c>
      <c r="CH42" s="145">
        <f t="shared" si="76"/>
        <v>1018.6333029332098</v>
      </c>
      <c r="CI42" s="145">
        <f t="shared" si="92"/>
        <v>-1018.6333029332098</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106692.4066924067</v>
      </c>
      <c r="CY42" s="200">
        <f t="shared" si="94"/>
        <v>685.12345219868087</v>
      </c>
      <c r="CZ42" s="200">
        <f t="shared" si="95"/>
        <v>-685.12345219868087</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106692.4066924067</v>
      </c>
      <c r="DP42" s="200">
        <f t="shared" si="85"/>
        <v>2128.8972101033851</v>
      </c>
      <c r="DQ42" s="200">
        <f t="shared" si="97"/>
        <v>-2128.8972101033851</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f t="shared" si="98"/>
        <v>1</v>
      </c>
      <c r="JU42" s="244">
        <v>1</v>
      </c>
      <c r="JV42" s="218">
        <v>1</v>
      </c>
      <c r="JW42" s="245">
        <v>5</v>
      </c>
      <c r="JX42">
        <f t="shared" si="141"/>
        <v>1</v>
      </c>
      <c r="JY42">
        <f t="shared" si="100"/>
        <v>1</v>
      </c>
      <c r="JZ42" s="218">
        <v>1</v>
      </c>
      <c r="KA42">
        <f t="shared" si="138"/>
        <v>1</v>
      </c>
      <c r="KB42">
        <f t="shared" si="101"/>
        <v>1</v>
      </c>
      <c r="KC42">
        <f t="shared" si="102"/>
        <v>1</v>
      </c>
      <c r="KD42">
        <f t="shared" si="103"/>
        <v>1</v>
      </c>
      <c r="KE42" s="253">
        <v>6.9233572209399996E-3</v>
      </c>
      <c r="KF42" s="206">
        <v>42513</v>
      </c>
      <c r="KG42">
        <v>60</v>
      </c>
      <c r="KH42" t="str">
        <f t="shared" si="86"/>
        <v>TRUE</v>
      </c>
      <c r="KI42">
        <f>VLOOKUP($A42,'FuturesInfo (3)'!$A$2:$V$80,22)</f>
        <v>2</v>
      </c>
      <c r="KJ42" s="257">
        <v>1</v>
      </c>
      <c r="KK42">
        <f t="shared" si="104"/>
        <v>2</v>
      </c>
      <c r="KL42" s="139">
        <f>VLOOKUP($A42,'FuturesInfo (3)'!$A$2:$O$80,15)*KI42</f>
        <v>106692.4066924067</v>
      </c>
      <c r="KM42" s="139">
        <f>VLOOKUP($A42,'FuturesInfo (3)'!$A$2:$O$80,15)*KK42</f>
        <v>106692.4066924067</v>
      </c>
      <c r="KN42" s="200">
        <f t="shared" si="105"/>
        <v>738.66964429334109</v>
      </c>
      <c r="KO42" s="200">
        <f t="shared" si="106"/>
        <v>738.66964429334109</v>
      </c>
      <c r="KP42" s="200">
        <f t="shared" si="107"/>
        <v>738.66964429334109</v>
      </c>
      <c r="KQ42" s="200">
        <f t="shared" si="108"/>
        <v>738.66964429334109</v>
      </c>
      <c r="KR42" s="200">
        <f t="shared" si="144"/>
        <v>738.66964429334109</v>
      </c>
      <c r="KT42">
        <f t="shared" si="110"/>
        <v>1</v>
      </c>
      <c r="KU42" s="244">
        <v>1</v>
      </c>
      <c r="KV42" s="218">
        <v>1</v>
      </c>
      <c r="KW42" s="245">
        <v>6</v>
      </c>
      <c r="KX42">
        <f t="shared" si="142"/>
        <v>-1</v>
      </c>
      <c r="KY42">
        <f t="shared" si="112"/>
        <v>1</v>
      </c>
      <c r="KZ42" s="218"/>
      <c r="LA42">
        <f t="shared" si="139"/>
        <v>0</v>
      </c>
      <c r="LB42">
        <f t="shared" si="113"/>
        <v>0</v>
      </c>
      <c r="LC42">
        <f t="shared" si="114"/>
        <v>0</v>
      </c>
      <c r="LD42">
        <f t="shared" si="115"/>
        <v>0</v>
      </c>
      <c r="LE42" s="253"/>
      <c r="LF42" s="206">
        <v>42524</v>
      </c>
      <c r="LG42">
        <v>60</v>
      </c>
      <c r="LH42" t="str">
        <f t="shared" si="87"/>
        <v>TRUE</v>
      </c>
      <c r="LI42">
        <f>VLOOKUP($A42,'FuturesInfo (3)'!$A$2:$V$80,22)</f>
        <v>2</v>
      </c>
      <c r="LJ42" s="257">
        <v>1</v>
      </c>
      <c r="LK42">
        <f t="shared" si="116"/>
        <v>2</v>
      </c>
      <c r="LL42" s="139">
        <f>VLOOKUP($A42,'FuturesInfo (3)'!$A$2:$O$80,15)*LI42</f>
        <v>106692.4066924067</v>
      </c>
      <c r="LM42" s="139">
        <f>VLOOKUP($A42,'FuturesInfo (3)'!$A$2:$O$80,15)*LK42</f>
        <v>106692.4066924067</v>
      </c>
      <c r="LN42" s="200">
        <f t="shared" si="117"/>
        <v>0</v>
      </c>
      <c r="LO42" s="200">
        <f t="shared" si="118"/>
        <v>0</v>
      </c>
      <c r="LP42" s="200">
        <f t="shared" si="119"/>
        <v>0</v>
      </c>
      <c r="LQ42" s="200">
        <f t="shared" si="120"/>
        <v>0</v>
      </c>
      <c r="LR42" s="200">
        <f t="shared" si="145"/>
        <v>0</v>
      </c>
      <c r="LT42">
        <f t="shared" si="122"/>
        <v>1</v>
      </c>
      <c r="LU42" s="244"/>
      <c r="LV42" s="218"/>
      <c r="LW42" s="245"/>
      <c r="LX42">
        <f t="shared" si="143"/>
        <v>0</v>
      </c>
      <c r="LY42">
        <f t="shared" si="124"/>
        <v>0</v>
      </c>
      <c r="LZ42" s="218"/>
      <c r="MA42">
        <f t="shared" si="140"/>
        <v>1</v>
      </c>
      <c r="MB42">
        <f t="shared" si="125"/>
        <v>1</v>
      </c>
      <c r="MC42">
        <f t="shared" si="126"/>
        <v>1</v>
      </c>
      <c r="MD42">
        <f t="shared" si="127"/>
        <v>1</v>
      </c>
      <c r="ME42" s="253"/>
      <c r="MF42" s="206"/>
      <c r="MG42">
        <v>60</v>
      </c>
      <c r="MH42" t="str">
        <f t="shared" si="88"/>
        <v>FALSE</v>
      </c>
      <c r="MI42">
        <f>VLOOKUP($A42,'FuturesInfo (3)'!$A$2:$V$80,22)</f>
        <v>2</v>
      </c>
      <c r="MJ42" s="257"/>
      <c r="MK42">
        <f t="shared" si="128"/>
        <v>3</v>
      </c>
      <c r="ML42" s="139">
        <f>VLOOKUP($A42,'FuturesInfo (3)'!$A$2:$O$80,15)*MI42</f>
        <v>106692.4066924067</v>
      </c>
      <c r="MM42" s="139">
        <f>VLOOKUP($A42,'FuturesInfo (3)'!$A$2:$O$80,15)*MK42</f>
        <v>160038.61003861006</v>
      </c>
      <c r="MN42" s="200">
        <f t="shared" si="129"/>
        <v>0</v>
      </c>
      <c r="MO42" s="200">
        <f t="shared" si="130"/>
        <v>0</v>
      </c>
      <c r="MP42" s="200">
        <f t="shared" si="131"/>
        <v>0</v>
      </c>
      <c r="MQ42" s="200">
        <f t="shared" si="132"/>
        <v>0</v>
      </c>
      <c r="MR42" s="200">
        <f t="shared" si="146"/>
        <v>0</v>
      </c>
    </row>
    <row r="43" spans="1:356"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102550</v>
      </c>
      <c r="BR43" s="145">
        <f t="shared" si="90"/>
        <v>148.40810419636949</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102550</v>
      </c>
      <c r="CH43" s="145">
        <f t="shared" si="76"/>
        <v>-2130.2657004827447</v>
      </c>
      <c r="CI43" s="145">
        <f t="shared" si="92"/>
        <v>2130.2657004827447</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102550</v>
      </c>
      <c r="CY43" s="200">
        <f t="shared" si="94"/>
        <v>218.39801230467847</v>
      </c>
      <c r="CZ43" s="200">
        <f t="shared" si="95"/>
        <v>218.39801230467847</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102550</v>
      </c>
      <c r="DP43" s="200">
        <f t="shared" si="85"/>
        <v>-3220.5785123981345</v>
      </c>
      <c r="DQ43" s="200">
        <f t="shared" si="97"/>
        <v>-3220.5785123981345</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f t="shared" si="98"/>
        <v>-1</v>
      </c>
      <c r="JU43" s="244">
        <v>-1</v>
      </c>
      <c r="JV43" s="218">
        <v>1</v>
      </c>
      <c r="JW43" s="245">
        <v>9</v>
      </c>
      <c r="JX43">
        <f t="shared" si="141"/>
        <v>-1</v>
      </c>
      <c r="JY43">
        <f t="shared" si="100"/>
        <v>1</v>
      </c>
      <c r="JZ43" s="218">
        <v>1</v>
      </c>
      <c r="KA43">
        <f t="shared" si="138"/>
        <v>0</v>
      </c>
      <c r="KB43">
        <f t="shared" si="101"/>
        <v>1</v>
      </c>
      <c r="KC43">
        <f t="shared" si="102"/>
        <v>0</v>
      </c>
      <c r="KD43">
        <f t="shared" si="103"/>
        <v>1</v>
      </c>
      <c r="KE43" s="253">
        <v>1.46484375E-3</v>
      </c>
      <c r="KF43" s="206">
        <v>42509</v>
      </c>
      <c r="KG43">
        <v>60</v>
      </c>
      <c r="KH43" t="str">
        <f t="shared" si="86"/>
        <v>TRUE</v>
      </c>
      <c r="KI43">
        <f>VLOOKUP($A43,'FuturesInfo (3)'!$A$2:$V$80,22)</f>
        <v>2</v>
      </c>
      <c r="KJ43" s="257">
        <v>2</v>
      </c>
      <c r="KK43">
        <f t="shared" si="104"/>
        <v>3</v>
      </c>
      <c r="KL43" s="139">
        <f>VLOOKUP($A43,'FuturesInfo (3)'!$A$2:$O$80,15)*KI43</f>
        <v>102550</v>
      </c>
      <c r="KM43" s="139">
        <f>VLOOKUP($A43,'FuturesInfo (3)'!$A$2:$O$80,15)*KK43</f>
        <v>153825</v>
      </c>
      <c r="KN43" s="200">
        <f t="shared" si="105"/>
        <v>-150.2197265625</v>
      </c>
      <c r="KO43" s="200">
        <f t="shared" si="106"/>
        <v>-225.32958984375</v>
      </c>
      <c r="KP43" s="200">
        <f t="shared" si="107"/>
        <v>150.2197265625</v>
      </c>
      <c r="KQ43" s="200">
        <f t="shared" si="108"/>
        <v>-150.2197265625</v>
      </c>
      <c r="KR43" s="200">
        <f t="shared" si="144"/>
        <v>150.2197265625</v>
      </c>
      <c r="KT43">
        <f t="shared" si="110"/>
        <v>-1</v>
      </c>
      <c r="KU43" s="244">
        <v>-1</v>
      </c>
      <c r="KV43" s="218">
        <v>1</v>
      </c>
      <c r="KW43" s="245">
        <v>10</v>
      </c>
      <c r="KX43">
        <f t="shared" si="142"/>
        <v>-1</v>
      </c>
      <c r="KY43">
        <f t="shared" si="112"/>
        <v>1</v>
      </c>
      <c r="KZ43" s="218"/>
      <c r="LA43">
        <f t="shared" si="139"/>
        <v>0</v>
      </c>
      <c r="LB43">
        <f t="shared" si="113"/>
        <v>0</v>
      </c>
      <c r="LC43">
        <f t="shared" si="114"/>
        <v>0</v>
      </c>
      <c r="LD43">
        <f t="shared" si="115"/>
        <v>0</v>
      </c>
      <c r="LE43" s="253"/>
      <c r="LF43" s="206">
        <v>42524</v>
      </c>
      <c r="LG43">
        <v>60</v>
      </c>
      <c r="LH43" t="str">
        <f t="shared" si="87"/>
        <v>TRUE</v>
      </c>
      <c r="LI43">
        <f>VLOOKUP($A43,'FuturesInfo (3)'!$A$2:$V$80,22)</f>
        <v>2</v>
      </c>
      <c r="LJ43" s="257">
        <v>1</v>
      </c>
      <c r="LK43">
        <f t="shared" si="116"/>
        <v>2</v>
      </c>
      <c r="LL43" s="139">
        <f>VLOOKUP($A43,'FuturesInfo (3)'!$A$2:$O$80,15)*LI43</f>
        <v>102550</v>
      </c>
      <c r="LM43" s="139">
        <f>VLOOKUP($A43,'FuturesInfo (3)'!$A$2:$O$80,15)*LK43</f>
        <v>102550</v>
      </c>
      <c r="LN43" s="200">
        <f t="shared" si="117"/>
        <v>0</v>
      </c>
      <c r="LO43" s="200">
        <f t="shared" si="118"/>
        <v>0</v>
      </c>
      <c r="LP43" s="200">
        <f t="shared" si="119"/>
        <v>0</v>
      </c>
      <c r="LQ43" s="200">
        <f t="shared" si="120"/>
        <v>0</v>
      </c>
      <c r="LR43" s="200">
        <f t="shared" si="145"/>
        <v>0</v>
      </c>
      <c r="LT43">
        <f t="shared" si="122"/>
        <v>-1</v>
      </c>
      <c r="LU43" s="244"/>
      <c r="LV43" s="218"/>
      <c r="LW43" s="245"/>
      <c r="LX43">
        <f t="shared" si="143"/>
        <v>0</v>
      </c>
      <c r="LY43">
        <f t="shared" si="124"/>
        <v>0</v>
      </c>
      <c r="LZ43" s="218"/>
      <c r="MA43">
        <f t="shared" si="140"/>
        <v>1</v>
      </c>
      <c r="MB43">
        <f t="shared" si="125"/>
        <v>1</v>
      </c>
      <c r="MC43">
        <f t="shared" si="126"/>
        <v>1</v>
      </c>
      <c r="MD43">
        <f t="shared" si="127"/>
        <v>1</v>
      </c>
      <c r="ME43" s="253"/>
      <c r="MF43" s="206"/>
      <c r="MG43">
        <v>60</v>
      </c>
      <c r="MH43" t="str">
        <f t="shared" si="88"/>
        <v>FALSE</v>
      </c>
      <c r="MI43">
        <f>VLOOKUP($A43,'FuturesInfo (3)'!$A$2:$V$80,22)</f>
        <v>2</v>
      </c>
      <c r="MJ43" s="257"/>
      <c r="MK43">
        <f t="shared" si="128"/>
        <v>3</v>
      </c>
      <c r="ML43" s="139">
        <f>VLOOKUP($A43,'FuturesInfo (3)'!$A$2:$O$80,15)*MI43</f>
        <v>102550</v>
      </c>
      <c r="MM43" s="139">
        <f>VLOOKUP($A43,'FuturesInfo (3)'!$A$2:$O$80,15)*MK43</f>
        <v>153825</v>
      </c>
      <c r="MN43" s="200">
        <f t="shared" si="129"/>
        <v>0</v>
      </c>
      <c r="MO43" s="200">
        <f t="shared" si="130"/>
        <v>0</v>
      </c>
      <c r="MP43" s="200">
        <f t="shared" si="131"/>
        <v>0</v>
      </c>
      <c r="MQ43" s="200">
        <f t="shared" si="132"/>
        <v>0</v>
      </c>
      <c r="MR43" s="200">
        <f t="shared" si="146"/>
        <v>0</v>
      </c>
    </row>
    <row r="44" spans="1:356"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128552.12355212356</v>
      </c>
      <c r="BR44" s="145">
        <f t="shared" si="90"/>
        <v>494.62389249012824</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128552.12355212356</v>
      </c>
      <c r="CH44" s="145">
        <f t="shared" si="76"/>
        <v>623.70638761863529</v>
      </c>
      <c r="CI44" s="145">
        <f t="shared" si="92"/>
        <v>-623.70638761863529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128552.12355212356</v>
      </c>
      <c r="CY44" s="200">
        <f t="shared" si="94"/>
        <v>403.45169382852458</v>
      </c>
      <c r="CZ44" s="200">
        <f t="shared" si="95"/>
        <v>-403.45169382852458</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128552.12355212356</v>
      </c>
      <c r="DP44" s="200">
        <f t="shared" si="85"/>
        <v>2023.322314287919</v>
      </c>
      <c r="DQ44" s="200">
        <f t="shared" si="97"/>
        <v>-2023.322314287919</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f t="shared" si="98"/>
        <v>-1</v>
      </c>
      <c r="JU44" s="244">
        <v>-1</v>
      </c>
      <c r="JV44" s="218">
        <v>1</v>
      </c>
      <c r="JW44" s="245">
        <v>5</v>
      </c>
      <c r="JX44">
        <f t="shared" si="141"/>
        <v>1</v>
      </c>
      <c r="JY44">
        <f t="shared" si="100"/>
        <v>1</v>
      </c>
      <c r="JZ44" s="218">
        <v>1</v>
      </c>
      <c r="KA44">
        <f t="shared" si="138"/>
        <v>0</v>
      </c>
      <c r="KB44">
        <f t="shared" si="101"/>
        <v>1</v>
      </c>
      <c r="KC44">
        <f t="shared" si="102"/>
        <v>1</v>
      </c>
      <c r="KD44">
        <f t="shared" si="103"/>
        <v>1</v>
      </c>
      <c r="KE44" s="253">
        <v>5.3344069246600003E-3</v>
      </c>
      <c r="KF44" s="206">
        <v>42513</v>
      </c>
      <c r="KG44">
        <v>60</v>
      </c>
      <c r="KH44" t="str">
        <f t="shared" si="86"/>
        <v>TRUE</v>
      </c>
      <c r="KI44">
        <f>VLOOKUP($A44,'FuturesInfo (3)'!$A$2:$V$80,22)</f>
        <v>1</v>
      </c>
      <c r="KJ44" s="257">
        <v>2</v>
      </c>
      <c r="KK44">
        <f t="shared" si="104"/>
        <v>1</v>
      </c>
      <c r="KL44" s="139">
        <f>VLOOKUP($A44,'FuturesInfo (3)'!$A$2:$O$80,15)*KI44</f>
        <v>128552.12355212356</v>
      </c>
      <c r="KM44" s="139">
        <f>VLOOKUP($A44,'FuturesInfo (3)'!$A$2:$O$80,15)*KK44</f>
        <v>128552.12355212356</v>
      </c>
      <c r="KN44" s="200">
        <f t="shared" si="105"/>
        <v>-685.74933805619582</v>
      </c>
      <c r="KO44" s="200">
        <f t="shared" si="106"/>
        <v>-685.74933805619582</v>
      </c>
      <c r="KP44" s="200">
        <f t="shared" si="107"/>
        <v>685.74933805619582</v>
      </c>
      <c r="KQ44" s="200">
        <f t="shared" si="108"/>
        <v>685.74933805619582</v>
      </c>
      <c r="KR44" s="200">
        <f t="shared" si="144"/>
        <v>685.74933805619582</v>
      </c>
      <c r="KT44">
        <f t="shared" si="110"/>
        <v>-1</v>
      </c>
      <c r="KU44" s="244">
        <v>1</v>
      </c>
      <c r="KV44" s="218">
        <v>1</v>
      </c>
      <c r="KW44" s="245">
        <v>6</v>
      </c>
      <c r="KX44">
        <f t="shared" si="142"/>
        <v>-1</v>
      </c>
      <c r="KY44">
        <f t="shared" si="112"/>
        <v>1</v>
      </c>
      <c r="KZ44" s="218"/>
      <c r="LA44">
        <f t="shared" si="139"/>
        <v>0</v>
      </c>
      <c r="LB44">
        <f t="shared" si="113"/>
        <v>0</v>
      </c>
      <c r="LC44">
        <f t="shared" si="114"/>
        <v>0</v>
      </c>
      <c r="LD44">
        <f t="shared" si="115"/>
        <v>0</v>
      </c>
      <c r="LE44" s="253"/>
      <c r="LF44" s="206">
        <v>42524</v>
      </c>
      <c r="LG44">
        <v>60</v>
      </c>
      <c r="LH44" t="str">
        <f t="shared" si="87"/>
        <v>TRUE</v>
      </c>
      <c r="LI44">
        <f>VLOOKUP($A44,'FuturesInfo (3)'!$A$2:$V$80,22)</f>
        <v>1</v>
      </c>
      <c r="LJ44" s="257">
        <v>2</v>
      </c>
      <c r="LK44">
        <f t="shared" si="116"/>
        <v>1</v>
      </c>
      <c r="LL44" s="139">
        <f>VLOOKUP($A44,'FuturesInfo (3)'!$A$2:$O$80,15)*LI44</f>
        <v>128552.12355212356</v>
      </c>
      <c r="LM44" s="139">
        <f>VLOOKUP($A44,'FuturesInfo (3)'!$A$2:$O$80,15)*LK44</f>
        <v>128552.12355212356</v>
      </c>
      <c r="LN44" s="200">
        <f t="shared" si="117"/>
        <v>0</v>
      </c>
      <c r="LO44" s="200">
        <f t="shared" si="118"/>
        <v>0</v>
      </c>
      <c r="LP44" s="200">
        <f t="shared" si="119"/>
        <v>0</v>
      </c>
      <c r="LQ44" s="200">
        <f t="shared" si="120"/>
        <v>0</v>
      </c>
      <c r="LR44" s="200">
        <f t="shared" si="145"/>
        <v>0</v>
      </c>
      <c r="LT44">
        <f t="shared" si="122"/>
        <v>1</v>
      </c>
      <c r="LU44" s="244"/>
      <c r="LV44" s="218"/>
      <c r="LW44" s="245"/>
      <c r="LX44">
        <f t="shared" si="143"/>
        <v>0</v>
      </c>
      <c r="LY44">
        <f t="shared" si="124"/>
        <v>0</v>
      </c>
      <c r="LZ44" s="218"/>
      <c r="MA44">
        <f t="shared" si="140"/>
        <v>1</v>
      </c>
      <c r="MB44">
        <f t="shared" si="125"/>
        <v>1</v>
      </c>
      <c r="MC44">
        <f t="shared" si="126"/>
        <v>1</v>
      </c>
      <c r="MD44">
        <f t="shared" si="127"/>
        <v>1</v>
      </c>
      <c r="ME44" s="253"/>
      <c r="MF44" s="206"/>
      <c r="MG44">
        <v>60</v>
      </c>
      <c r="MH44" t="str">
        <f t="shared" si="88"/>
        <v>FALSE</v>
      </c>
      <c r="MI44">
        <f>VLOOKUP($A44,'FuturesInfo (3)'!$A$2:$V$80,22)</f>
        <v>1</v>
      </c>
      <c r="MJ44" s="257"/>
      <c r="MK44">
        <f t="shared" si="128"/>
        <v>1</v>
      </c>
      <c r="ML44" s="139">
        <f>VLOOKUP($A44,'FuturesInfo (3)'!$A$2:$O$80,15)*MI44</f>
        <v>128552.12355212356</v>
      </c>
      <c r="MM44" s="139">
        <f>VLOOKUP($A44,'FuturesInfo (3)'!$A$2:$O$80,15)*MK44</f>
        <v>128552.12355212356</v>
      </c>
      <c r="MN44" s="200">
        <f t="shared" si="129"/>
        <v>0</v>
      </c>
      <c r="MO44" s="200">
        <f t="shared" si="130"/>
        <v>0</v>
      </c>
      <c r="MP44" s="200">
        <f t="shared" si="131"/>
        <v>0</v>
      </c>
      <c r="MQ44" s="200">
        <f t="shared" si="132"/>
        <v>0</v>
      </c>
      <c r="MR44" s="200">
        <f t="shared" si="146"/>
        <v>0</v>
      </c>
    </row>
    <row r="45" spans="1:356"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62231.4</v>
      </c>
      <c r="BR45" s="145">
        <f t="shared" si="90"/>
        <v>411.02866101819893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62231.4</v>
      </c>
      <c r="CH45" s="145">
        <f t="shared" si="76"/>
        <v>-853.78445121814616</v>
      </c>
      <c r="CI45" s="145">
        <f t="shared" si="92"/>
        <v>853.78445121814616</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62231.4</v>
      </c>
      <c r="CY45" s="200">
        <f t="shared" si="94"/>
        <v>-627.29050467018476</v>
      </c>
      <c r="CZ45" s="200">
        <f t="shared" si="95"/>
        <v>-627.29050467018476</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62231.4</v>
      </c>
      <c r="DP45" s="200">
        <f t="shared" si="85"/>
        <v>1589.8381744411365</v>
      </c>
      <c r="DQ45" s="200">
        <f t="shared" si="97"/>
        <v>-1589.8381744411365</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f t="shared" si="98"/>
        <v>-1</v>
      </c>
      <c r="JU45" s="244">
        <v>-1</v>
      </c>
      <c r="JV45" s="218">
        <v>-1</v>
      </c>
      <c r="JW45" s="245">
        <v>6</v>
      </c>
      <c r="JX45">
        <f t="shared" si="141"/>
        <v>-1</v>
      </c>
      <c r="JY45">
        <f t="shared" si="100"/>
        <v>-1</v>
      </c>
      <c r="JZ45" s="218">
        <v>1</v>
      </c>
      <c r="KA45">
        <f t="shared" si="138"/>
        <v>0</v>
      </c>
      <c r="KB45">
        <f t="shared" si="101"/>
        <v>0</v>
      </c>
      <c r="KC45">
        <f t="shared" si="102"/>
        <v>0</v>
      </c>
      <c r="KD45">
        <f t="shared" si="103"/>
        <v>0</v>
      </c>
      <c r="KE45" s="253">
        <v>4.1324056504300002E-2</v>
      </c>
      <c r="KF45" s="206">
        <v>42499</v>
      </c>
      <c r="KG45">
        <v>60</v>
      </c>
      <c r="KH45" t="str">
        <f t="shared" si="86"/>
        <v>TRUE</v>
      </c>
      <c r="KI45">
        <f>VLOOKUP($A45,'FuturesInfo (3)'!$A$2:$V$80,22)</f>
        <v>1</v>
      </c>
      <c r="KJ45" s="257">
        <v>2</v>
      </c>
      <c r="KK45">
        <f t="shared" si="104"/>
        <v>1</v>
      </c>
      <c r="KL45" s="139">
        <f>VLOOKUP($A45,'FuturesInfo (3)'!$A$2:$O$80,15)*KI45</f>
        <v>62231.4</v>
      </c>
      <c r="KM45" s="139">
        <f>VLOOKUP($A45,'FuturesInfo (3)'!$A$2:$O$80,15)*KK45</f>
        <v>62231.4</v>
      </c>
      <c r="KN45" s="200">
        <f t="shared" si="105"/>
        <v>-2571.6538899416951</v>
      </c>
      <c r="KO45" s="200">
        <f t="shared" si="106"/>
        <v>-2571.6538899416951</v>
      </c>
      <c r="KP45" s="200">
        <f t="shared" si="107"/>
        <v>-2571.6538899416951</v>
      </c>
      <c r="KQ45" s="200">
        <f t="shared" si="108"/>
        <v>-2571.6538899416951</v>
      </c>
      <c r="KR45" s="200">
        <f t="shared" si="144"/>
        <v>-2571.6538899416951</v>
      </c>
      <c r="KT45">
        <f t="shared" si="110"/>
        <v>-1</v>
      </c>
      <c r="KU45" s="244">
        <v>-1</v>
      </c>
      <c r="KV45" s="218">
        <v>-1</v>
      </c>
      <c r="KW45" s="245">
        <v>7</v>
      </c>
      <c r="KX45">
        <f t="shared" si="142"/>
        <v>1</v>
      </c>
      <c r="KY45">
        <f t="shared" si="112"/>
        <v>-1</v>
      </c>
      <c r="KZ45" s="218"/>
      <c r="LA45">
        <f t="shared" si="139"/>
        <v>0</v>
      </c>
      <c r="LB45">
        <f t="shared" si="113"/>
        <v>0</v>
      </c>
      <c r="LC45">
        <f t="shared" si="114"/>
        <v>0</v>
      </c>
      <c r="LD45">
        <f t="shared" si="115"/>
        <v>0</v>
      </c>
      <c r="LE45" s="253"/>
      <c r="LF45" s="206">
        <v>42499</v>
      </c>
      <c r="LG45">
        <v>60</v>
      </c>
      <c r="LH45" t="str">
        <f t="shared" si="87"/>
        <v>TRUE</v>
      </c>
      <c r="LI45">
        <f>VLOOKUP($A45,'FuturesInfo (3)'!$A$2:$V$80,22)</f>
        <v>1</v>
      </c>
      <c r="LJ45" s="257">
        <v>1</v>
      </c>
      <c r="LK45">
        <f t="shared" si="116"/>
        <v>1</v>
      </c>
      <c r="LL45" s="139">
        <f>VLOOKUP($A45,'FuturesInfo (3)'!$A$2:$O$80,15)*LI45</f>
        <v>62231.4</v>
      </c>
      <c r="LM45" s="139">
        <f>VLOOKUP($A45,'FuturesInfo (3)'!$A$2:$O$80,15)*LK45</f>
        <v>62231.4</v>
      </c>
      <c r="LN45" s="200">
        <f t="shared" si="117"/>
        <v>0</v>
      </c>
      <c r="LO45" s="200">
        <f t="shared" si="118"/>
        <v>0</v>
      </c>
      <c r="LP45" s="200">
        <f t="shared" si="119"/>
        <v>0</v>
      </c>
      <c r="LQ45" s="200">
        <f t="shared" si="120"/>
        <v>0</v>
      </c>
      <c r="LR45" s="200">
        <f t="shared" si="145"/>
        <v>0</v>
      </c>
      <c r="LT45">
        <f t="shared" si="122"/>
        <v>-1</v>
      </c>
      <c r="LU45" s="244"/>
      <c r="LV45" s="218"/>
      <c r="LW45" s="245"/>
      <c r="LX45">
        <f t="shared" si="143"/>
        <v>0</v>
      </c>
      <c r="LY45">
        <f t="shared" si="124"/>
        <v>0</v>
      </c>
      <c r="LZ45" s="218"/>
      <c r="MA45">
        <f t="shared" si="140"/>
        <v>1</v>
      </c>
      <c r="MB45">
        <f t="shared" si="125"/>
        <v>1</v>
      </c>
      <c r="MC45">
        <f t="shared" si="126"/>
        <v>1</v>
      </c>
      <c r="MD45">
        <f t="shared" si="127"/>
        <v>1</v>
      </c>
      <c r="ME45" s="253"/>
      <c r="MF45" s="206"/>
      <c r="MG45">
        <v>60</v>
      </c>
      <c r="MH45" t="str">
        <f t="shared" si="88"/>
        <v>FALSE</v>
      </c>
      <c r="MI45">
        <f>VLOOKUP($A45,'FuturesInfo (3)'!$A$2:$V$80,22)</f>
        <v>1</v>
      </c>
      <c r="MJ45" s="257"/>
      <c r="MK45">
        <f t="shared" si="128"/>
        <v>1</v>
      </c>
      <c r="ML45" s="139">
        <f>VLOOKUP($A45,'FuturesInfo (3)'!$A$2:$O$80,15)*MI45</f>
        <v>62231.4</v>
      </c>
      <c r="MM45" s="139">
        <f>VLOOKUP($A45,'FuturesInfo (3)'!$A$2:$O$80,15)*MK45</f>
        <v>62231.4</v>
      </c>
      <c r="MN45" s="200">
        <f t="shared" si="129"/>
        <v>0</v>
      </c>
      <c r="MO45" s="200">
        <f t="shared" si="130"/>
        <v>0</v>
      </c>
      <c r="MP45" s="200">
        <f t="shared" si="131"/>
        <v>0</v>
      </c>
      <c r="MQ45" s="200">
        <f t="shared" si="132"/>
        <v>0</v>
      </c>
      <c r="MR45" s="200">
        <f t="shared" si="146"/>
        <v>0</v>
      </c>
    </row>
    <row r="46" spans="1:356"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240625</v>
      </c>
      <c r="BR46" s="145">
        <f t="shared" si="90"/>
        <v>-1489.3260119405938</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240625</v>
      </c>
      <c r="CH46" s="145">
        <f t="shared" ref="CH46:CH77" si="164">IF(BX46=1,ABS(CG46*BZ46),-ABS(CG46*BZ46))</f>
        <v>4951.3473053996877</v>
      </c>
      <c r="CI46" s="145">
        <f t="shared" si="92"/>
        <v>4951.3473053996877</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240625</v>
      </c>
      <c r="CY46" s="200">
        <f t="shared" ref="CY46:CY77" si="169">IF(CO46=1,ABS(CX46*CQ46),-ABS(CX46*CQ46))</f>
        <v>-1540.1642841897813</v>
      </c>
      <c r="CZ46" s="200">
        <f t="shared" si="95"/>
        <v>-1540.1642841897813</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240625</v>
      </c>
      <c r="DP46" s="200">
        <f t="shared" si="85"/>
        <v>-167.92597165550939</v>
      </c>
      <c r="DQ46" s="200">
        <f t="shared" si="97"/>
        <v>167.92597165550939</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f t="shared" si="98"/>
        <v>1</v>
      </c>
      <c r="JU46" s="244">
        <v>1</v>
      </c>
      <c r="JV46" s="218">
        <v>1</v>
      </c>
      <c r="JW46" s="245">
        <v>-6</v>
      </c>
      <c r="JX46">
        <f t="shared" si="141"/>
        <v>1</v>
      </c>
      <c r="JY46">
        <f t="shared" si="100"/>
        <v>-1</v>
      </c>
      <c r="JZ46" s="218">
        <v>1</v>
      </c>
      <c r="KA46">
        <f t="shared" si="138"/>
        <v>1</v>
      </c>
      <c r="KB46">
        <f t="shared" si="101"/>
        <v>1</v>
      </c>
      <c r="KC46">
        <f t="shared" si="102"/>
        <v>1</v>
      </c>
      <c r="KD46">
        <f t="shared" si="103"/>
        <v>0</v>
      </c>
      <c r="KE46" s="253">
        <v>5.7175528873699998E-4</v>
      </c>
      <c r="KF46" s="206">
        <v>42508</v>
      </c>
      <c r="KG46">
        <v>60</v>
      </c>
      <c r="KH46" t="str">
        <f t="shared" si="86"/>
        <v>TRUE</v>
      </c>
      <c r="KI46">
        <f>VLOOKUP($A46,'FuturesInfo (3)'!$A$2:$V$80,22)</f>
        <v>2</v>
      </c>
      <c r="KJ46" s="257">
        <v>2</v>
      </c>
      <c r="KK46">
        <f t="shared" si="104"/>
        <v>3</v>
      </c>
      <c r="KL46" s="139">
        <f>VLOOKUP($A46,'FuturesInfo (3)'!$A$2:$O$80,15)*KI46</f>
        <v>240625</v>
      </c>
      <c r="KM46" s="139">
        <f>VLOOKUP($A46,'FuturesInfo (3)'!$A$2:$O$80,15)*KK46</f>
        <v>360937.5</v>
      </c>
      <c r="KN46" s="200">
        <f t="shared" si="105"/>
        <v>137.57861635234062</v>
      </c>
      <c r="KO46" s="200">
        <f t="shared" si="106"/>
        <v>206.36792452851094</v>
      </c>
      <c r="KP46" s="200">
        <f t="shared" si="107"/>
        <v>137.57861635234062</v>
      </c>
      <c r="KQ46" s="200">
        <f t="shared" si="108"/>
        <v>137.57861635234062</v>
      </c>
      <c r="KR46" s="200">
        <f t="shared" si="144"/>
        <v>-137.57861635234062</v>
      </c>
      <c r="KT46">
        <f t="shared" si="110"/>
        <v>1</v>
      </c>
      <c r="KU46" s="244">
        <v>1</v>
      </c>
      <c r="KV46" s="218">
        <v>1</v>
      </c>
      <c r="KW46" s="245">
        <v>-7</v>
      </c>
      <c r="KX46">
        <f t="shared" si="142"/>
        <v>-1</v>
      </c>
      <c r="KY46">
        <f t="shared" si="112"/>
        <v>-1</v>
      </c>
      <c r="KZ46" s="218"/>
      <c r="LA46">
        <f t="shared" si="139"/>
        <v>0</v>
      </c>
      <c r="LB46">
        <f t="shared" si="113"/>
        <v>0</v>
      </c>
      <c r="LC46">
        <f t="shared" si="114"/>
        <v>0</v>
      </c>
      <c r="LD46">
        <f t="shared" si="115"/>
        <v>0</v>
      </c>
      <c r="LE46" s="253"/>
      <c r="LF46" s="206">
        <v>42521</v>
      </c>
      <c r="LG46">
        <v>60</v>
      </c>
      <c r="LH46" t="str">
        <f t="shared" si="87"/>
        <v>TRUE</v>
      </c>
      <c r="LI46">
        <f>VLOOKUP($A46,'FuturesInfo (3)'!$A$2:$V$80,22)</f>
        <v>2</v>
      </c>
      <c r="LJ46" s="257">
        <v>2</v>
      </c>
      <c r="LK46">
        <f t="shared" si="116"/>
        <v>3</v>
      </c>
      <c r="LL46" s="139">
        <f>VLOOKUP($A46,'FuturesInfo (3)'!$A$2:$O$80,15)*LI46</f>
        <v>240625</v>
      </c>
      <c r="LM46" s="139">
        <f>VLOOKUP($A46,'FuturesInfo (3)'!$A$2:$O$80,15)*LK46</f>
        <v>360937.5</v>
      </c>
      <c r="LN46" s="200">
        <f t="shared" si="117"/>
        <v>0</v>
      </c>
      <c r="LO46" s="200">
        <f t="shared" si="118"/>
        <v>0</v>
      </c>
      <c r="LP46" s="200">
        <f t="shared" si="119"/>
        <v>0</v>
      </c>
      <c r="LQ46" s="200">
        <f t="shared" si="120"/>
        <v>0</v>
      </c>
      <c r="LR46" s="200">
        <f t="shared" si="145"/>
        <v>0</v>
      </c>
      <c r="LT46">
        <f t="shared" si="122"/>
        <v>1</v>
      </c>
      <c r="LU46" s="244"/>
      <c r="LV46" s="218"/>
      <c r="LW46" s="245"/>
      <c r="LX46">
        <f t="shared" si="143"/>
        <v>0</v>
      </c>
      <c r="LY46">
        <f t="shared" si="124"/>
        <v>0</v>
      </c>
      <c r="LZ46" s="218"/>
      <c r="MA46">
        <f t="shared" si="140"/>
        <v>1</v>
      </c>
      <c r="MB46">
        <f t="shared" si="125"/>
        <v>1</v>
      </c>
      <c r="MC46">
        <f t="shared" si="126"/>
        <v>1</v>
      </c>
      <c r="MD46">
        <f t="shared" si="127"/>
        <v>1</v>
      </c>
      <c r="ME46" s="253"/>
      <c r="MF46" s="206"/>
      <c r="MG46">
        <v>60</v>
      </c>
      <c r="MH46" t="str">
        <f t="shared" si="88"/>
        <v>FALSE</v>
      </c>
      <c r="MI46">
        <f>VLOOKUP($A46,'FuturesInfo (3)'!$A$2:$V$80,22)</f>
        <v>2</v>
      </c>
      <c r="MJ46" s="257"/>
      <c r="MK46">
        <f t="shared" si="128"/>
        <v>3</v>
      </c>
      <c r="ML46" s="139">
        <f>VLOOKUP($A46,'FuturesInfo (3)'!$A$2:$O$80,15)*MI46</f>
        <v>240625</v>
      </c>
      <c r="MM46" s="139">
        <f>VLOOKUP($A46,'FuturesInfo (3)'!$A$2:$O$80,15)*MK46</f>
        <v>360937.5</v>
      </c>
      <c r="MN46" s="200">
        <f t="shared" si="129"/>
        <v>0</v>
      </c>
      <c r="MO46" s="200">
        <f t="shared" si="130"/>
        <v>0</v>
      </c>
      <c r="MP46" s="200">
        <f t="shared" si="131"/>
        <v>0</v>
      </c>
      <c r="MQ46" s="200">
        <f t="shared" si="132"/>
        <v>0</v>
      </c>
      <c r="MR46" s="200">
        <f t="shared" si="146"/>
        <v>0</v>
      </c>
    </row>
    <row r="47" spans="1:356"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53568.75</v>
      </c>
      <c r="BR47" s="145">
        <f t="shared" si="90"/>
        <v>-483.3931501232363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53568.75</v>
      </c>
      <c r="CH47" s="145">
        <f t="shared" si="164"/>
        <v>-1785.6249999982142</v>
      </c>
      <c r="CI47" s="145">
        <f t="shared" si="92"/>
        <v>-1785.6249999982142</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53568.75</v>
      </c>
      <c r="CY47" s="200">
        <f t="shared" si="169"/>
        <v>-1938.7588512995815</v>
      </c>
      <c r="CZ47" s="200">
        <f t="shared" si="95"/>
        <v>-1938.7588512995815</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53568.75</v>
      </c>
      <c r="DP47" s="200">
        <f t="shared" si="85"/>
        <v>-203.37414578567851</v>
      </c>
      <c r="DQ47" s="200">
        <f t="shared" si="97"/>
        <v>203.37414578567851</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f t="shared" si="98"/>
        <v>-1</v>
      </c>
      <c r="JU47" s="244">
        <v>-1</v>
      </c>
      <c r="JV47" s="218">
        <v>-1</v>
      </c>
      <c r="JW47" s="245">
        <v>-13</v>
      </c>
      <c r="JX47">
        <f t="shared" si="141"/>
        <v>1</v>
      </c>
      <c r="JY47">
        <f t="shared" si="100"/>
        <v>1</v>
      </c>
      <c r="JZ47" s="218">
        <v>1</v>
      </c>
      <c r="KA47">
        <f t="shared" si="138"/>
        <v>0</v>
      </c>
      <c r="KB47">
        <f t="shared" si="101"/>
        <v>0</v>
      </c>
      <c r="KC47">
        <f t="shared" si="102"/>
        <v>1</v>
      </c>
      <c r="KD47">
        <f t="shared" si="103"/>
        <v>1</v>
      </c>
      <c r="KE47" s="253">
        <v>9.89749027925E-3</v>
      </c>
      <c r="KF47" s="206">
        <v>42508</v>
      </c>
      <c r="KG47">
        <v>60</v>
      </c>
      <c r="KH47" t="str">
        <f t="shared" si="86"/>
        <v>TRUE</v>
      </c>
      <c r="KI47">
        <f>VLOOKUP($A47,'FuturesInfo (3)'!$A$2:$V$80,22)</f>
        <v>1</v>
      </c>
      <c r="KJ47" s="257">
        <v>1</v>
      </c>
      <c r="KK47">
        <f t="shared" si="104"/>
        <v>1</v>
      </c>
      <c r="KL47" s="139">
        <f>VLOOKUP($A47,'FuturesInfo (3)'!$A$2:$O$80,15)*KI47</f>
        <v>53568.75</v>
      </c>
      <c r="KM47" s="139">
        <f>VLOOKUP($A47,'FuturesInfo (3)'!$A$2:$O$80,15)*KK47</f>
        <v>53568.75</v>
      </c>
      <c r="KN47" s="200">
        <f t="shared" si="105"/>
        <v>-530.19618239657348</v>
      </c>
      <c r="KO47" s="200">
        <f t="shared" si="106"/>
        <v>-530.19618239657348</v>
      </c>
      <c r="KP47" s="200">
        <f t="shared" si="107"/>
        <v>-530.19618239657348</v>
      </c>
      <c r="KQ47" s="200">
        <f t="shared" si="108"/>
        <v>530.19618239657348</v>
      </c>
      <c r="KR47" s="200">
        <f t="shared" si="144"/>
        <v>530.19618239657348</v>
      </c>
      <c r="KT47">
        <f t="shared" si="110"/>
        <v>-1</v>
      </c>
      <c r="KU47" s="244">
        <v>-1</v>
      </c>
      <c r="KV47" s="218">
        <v>-1</v>
      </c>
      <c r="KW47" s="245">
        <v>-14</v>
      </c>
      <c r="KX47">
        <f t="shared" si="142"/>
        <v>1</v>
      </c>
      <c r="KY47">
        <f t="shared" si="112"/>
        <v>1</v>
      </c>
      <c r="KZ47" s="218"/>
      <c r="LA47">
        <f t="shared" si="139"/>
        <v>0</v>
      </c>
      <c r="LB47">
        <f t="shared" si="113"/>
        <v>0</v>
      </c>
      <c r="LC47">
        <f t="shared" si="114"/>
        <v>0</v>
      </c>
      <c r="LD47">
        <f t="shared" si="115"/>
        <v>0</v>
      </c>
      <c r="LE47" s="253"/>
      <c r="LF47" s="206">
        <v>42517</v>
      </c>
      <c r="LG47">
        <v>60</v>
      </c>
      <c r="LH47" t="str">
        <f t="shared" si="87"/>
        <v>TRUE</v>
      </c>
      <c r="LI47">
        <f>VLOOKUP($A47,'FuturesInfo (3)'!$A$2:$V$80,22)</f>
        <v>1</v>
      </c>
      <c r="LJ47" s="257">
        <v>1</v>
      </c>
      <c r="LK47">
        <f t="shared" si="116"/>
        <v>1</v>
      </c>
      <c r="LL47" s="139">
        <f>VLOOKUP($A47,'FuturesInfo (3)'!$A$2:$O$80,15)*LI47</f>
        <v>53568.75</v>
      </c>
      <c r="LM47" s="139">
        <f>VLOOKUP($A47,'FuturesInfo (3)'!$A$2:$O$80,15)*LK47</f>
        <v>53568.75</v>
      </c>
      <c r="LN47" s="200">
        <f t="shared" si="117"/>
        <v>0</v>
      </c>
      <c r="LO47" s="200">
        <f t="shared" si="118"/>
        <v>0</v>
      </c>
      <c r="LP47" s="200">
        <f t="shared" si="119"/>
        <v>0</v>
      </c>
      <c r="LQ47" s="200">
        <f t="shared" si="120"/>
        <v>0</v>
      </c>
      <c r="LR47" s="200">
        <f t="shared" si="145"/>
        <v>0</v>
      </c>
      <c r="LT47">
        <f t="shared" si="122"/>
        <v>-1</v>
      </c>
      <c r="LU47" s="244"/>
      <c r="LV47" s="218"/>
      <c r="LW47" s="245"/>
      <c r="LX47">
        <f t="shared" si="143"/>
        <v>0</v>
      </c>
      <c r="LY47">
        <f t="shared" si="124"/>
        <v>0</v>
      </c>
      <c r="LZ47" s="218"/>
      <c r="MA47">
        <f t="shared" si="140"/>
        <v>1</v>
      </c>
      <c r="MB47">
        <f t="shared" si="125"/>
        <v>1</v>
      </c>
      <c r="MC47">
        <f t="shared" si="126"/>
        <v>1</v>
      </c>
      <c r="MD47">
        <f t="shared" si="127"/>
        <v>1</v>
      </c>
      <c r="ME47" s="253"/>
      <c r="MF47" s="206"/>
      <c r="MG47">
        <v>60</v>
      </c>
      <c r="MH47" t="str">
        <f t="shared" si="88"/>
        <v>FALSE</v>
      </c>
      <c r="MI47">
        <f>VLOOKUP($A47,'FuturesInfo (3)'!$A$2:$V$80,22)</f>
        <v>1</v>
      </c>
      <c r="MJ47" s="257"/>
      <c r="MK47">
        <f t="shared" si="128"/>
        <v>1</v>
      </c>
      <c r="ML47" s="139">
        <f>VLOOKUP($A47,'FuturesInfo (3)'!$A$2:$O$80,15)*MI47</f>
        <v>53568.75</v>
      </c>
      <c r="MM47" s="139">
        <f>VLOOKUP($A47,'FuturesInfo (3)'!$A$2:$O$80,15)*MK47</f>
        <v>53568.75</v>
      </c>
      <c r="MN47" s="200">
        <f t="shared" si="129"/>
        <v>0</v>
      </c>
      <c r="MO47" s="200">
        <f t="shared" si="130"/>
        <v>0</v>
      </c>
      <c r="MP47" s="200">
        <f t="shared" si="131"/>
        <v>0</v>
      </c>
      <c r="MQ47" s="200">
        <f t="shared" si="132"/>
        <v>0</v>
      </c>
      <c r="MR47" s="200">
        <f t="shared" si="146"/>
        <v>0</v>
      </c>
    </row>
    <row r="48" spans="1:356"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4</v>
      </c>
      <c r="BP48">
        <f t="shared" si="160"/>
        <v>4</v>
      </c>
      <c r="BQ48" s="139">
        <f>VLOOKUP($A48,'FuturesInfo (3)'!$A$2:$O$80,15)*BP48</f>
        <v>95700</v>
      </c>
      <c r="BR48" s="145">
        <f t="shared" si="90"/>
        <v>1783.88157894804</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4</v>
      </c>
      <c r="CE48">
        <f t="shared" si="75"/>
        <v>4</v>
      </c>
      <c r="CF48">
        <f t="shared" si="75"/>
        <v>4</v>
      </c>
      <c r="CG48" s="139">
        <f>VLOOKUP($A48,'FuturesInfo (3)'!$A$2:$O$80,15)*CE48</f>
        <v>95700</v>
      </c>
      <c r="CH48" s="145">
        <f t="shared" si="164"/>
        <v>1957.2658772858399</v>
      </c>
      <c r="CI48" s="145">
        <f t="shared" si="92"/>
        <v>-1957.2658772858399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4</v>
      </c>
      <c r="CV48">
        <f t="shared" si="168"/>
        <v>3</v>
      </c>
      <c r="CW48">
        <f t="shared" si="93"/>
        <v>4</v>
      </c>
      <c r="CX48" s="139">
        <f>VLOOKUP($A48,'FuturesInfo (3)'!$A$2:$O$80,15)*CW48</f>
        <v>95700</v>
      </c>
      <c r="CY48" s="200">
        <f t="shared" si="169"/>
        <v>1463.7658227858601</v>
      </c>
      <c r="CZ48" s="200">
        <f t="shared" si="95"/>
        <v>-1463.7658227858601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4</v>
      </c>
      <c r="DM48">
        <f t="shared" si="84"/>
        <v>5</v>
      </c>
      <c r="DN48">
        <f t="shared" si="96"/>
        <v>4</v>
      </c>
      <c r="DO48" s="139">
        <f>VLOOKUP($A48,'FuturesInfo (3)'!$A$2:$O$80,15)*DN48</f>
        <v>95700</v>
      </c>
      <c r="DP48" s="200">
        <f t="shared" si="85"/>
        <v>-745.71428571449701</v>
      </c>
      <c r="DQ48" s="200">
        <f t="shared" si="97"/>
        <v>-745.71428571449701</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f t="shared" si="98"/>
        <v>1</v>
      </c>
      <c r="JU48" s="244">
        <v>-1</v>
      </c>
      <c r="JV48" s="218">
        <v>-1</v>
      </c>
      <c r="JW48" s="245">
        <v>6</v>
      </c>
      <c r="JX48">
        <f t="shared" si="141"/>
        <v>1</v>
      </c>
      <c r="JY48">
        <f t="shared" si="100"/>
        <v>-1</v>
      </c>
      <c r="JZ48" s="218">
        <v>1</v>
      </c>
      <c r="KA48">
        <f t="shared" si="138"/>
        <v>0</v>
      </c>
      <c r="KB48">
        <f t="shared" si="101"/>
        <v>0</v>
      </c>
      <c r="KC48">
        <f t="shared" si="102"/>
        <v>1</v>
      </c>
      <c r="KD48">
        <f t="shared" si="103"/>
        <v>0</v>
      </c>
      <c r="KE48" s="253">
        <v>2.13447171825E-2</v>
      </c>
      <c r="KF48" s="206">
        <v>42503</v>
      </c>
      <c r="KG48">
        <v>60</v>
      </c>
      <c r="KH48" t="str">
        <f t="shared" si="86"/>
        <v>TRUE</v>
      </c>
      <c r="KI48">
        <f>VLOOKUP($A48,'FuturesInfo (3)'!$A$2:$V$80,22)</f>
        <v>4</v>
      </c>
      <c r="KJ48" s="257">
        <v>2</v>
      </c>
      <c r="KK48">
        <f t="shared" si="104"/>
        <v>5</v>
      </c>
      <c r="KL48" s="139">
        <f>VLOOKUP($A48,'FuturesInfo (3)'!$A$2:$O$80,15)*KI48</f>
        <v>95700</v>
      </c>
      <c r="KM48" s="139">
        <f>VLOOKUP($A48,'FuturesInfo (3)'!$A$2:$O$80,15)*KK48</f>
        <v>119625</v>
      </c>
      <c r="KN48" s="200">
        <f t="shared" si="105"/>
        <v>-2042.68943436525</v>
      </c>
      <c r="KO48" s="200">
        <f t="shared" si="106"/>
        <v>-2553.3617929565626</v>
      </c>
      <c r="KP48" s="200">
        <f t="shared" si="107"/>
        <v>-2042.68943436525</v>
      </c>
      <c r="KQ48" s="200">
        <f t="shared" si="108"/>
        <v>2042.68943436525</v>
      </c>
      <c r="KR48" s="200">
        <f t="shared" si="144"/>
        <v>-2042.68943436525</v>
      </c>
      <c r="KT48">
        <f t="shared" si="110"/>
        <v>-1</v>
      </c>
      <c r="KU48" s="244">
        <v>1</v>
      </c>
      <c r="KV48" s="218">
        <v>-1</v>
      </c>
      <c r="KW48" s="245">
        <v>7</v>
      </c>
      <c r="KX48">
        <f t="shared" si="142"/>
        <v>1</v>
      </c>
      <c r="KY48">
        <f t="shared" si="112"/>
        <v>-1</v>
      </c>
      <c r="KZ48" s="218"/>
      <c r="LA48">
        <f t="shared" si="139"/>
        <v>0</v>
      </c>
      <c r="LB48">
        <f t="shared" si="113"/>
        <v>0</v>
      </c>
      <c r="LC48">
        <f t="shared" si="114"/>
        <v>0</v>
      </c>
      <c r="LD48">
        <f t="shared" si="115"/>
        <v>0</v>
      </c>
      <c r="LE48" s="253"/>
      <c r="LF48" s="206">
        <v>42503</v>
      </c>
      <c r="LG48">
        <v>60</v>
      </c>
      <c r="LH48" t="str">
        <f t="shared" si="87"/>
        <v>TRUE</v>
      </c>
      <c r="LI48">
        <f>VLOOKUP($A48,'FuturesInfo (3)'!$A$2:$V$80,22)</f>
        <v>4</v>
      </c>
      <c r="LJ48" s="257">
        <v>1</v>
      </c>
      <c r="LK48">
        <f t="shared" si="116"/>
        <v>4</v>
      </c>
      <c r="LL48" s="139">
        <f>VLOOKUP($A48,'FuturesInfo (3)'!$A$2:$O$80,15)*LI48</f>
        <v>95700</v>
      </c>
      <c r="LM48" s="139">
        <f>VLOOKUP($A48,'FuturesInfo (3)'!$A$2:$O$80,15)*LK48</f>
        <v>95700</v>
      </c>
      <c r="LN48" s="200">
        <f t="shared" si="117"/>
        <v>0</v>
      </c>
      <c r="LO48" s="200">
        <f t="shared" si="118"/>
        <v>0</v>
      </c>
      <c r="LP48" s="200">
        <f t="shared" si="119"/>
        <v>0</v>
      </c>
      <c r="LQ48" s="200">
        <f t="shared" si="120"/>
        <v>0</v>
      </c>
      <c r="LR48" s="200">
        <f t="shared" si="145"/>
        <v>0</v>
      </c>
      <c r="LT48">
        <f t="shared" si="122"/>
        <v>1</v>
      </c>
      <c r="LU48" s="244"/>
      <c r="LV48" s="218"/>
      <c r="LW48" s="245"/>
      <c r="LX48">
        <f t="shared" si="143"/>
        <v>0</v>
      </c>
      <c r="LY48">
        <f t="shared" si="124"/>
        <v>0</v>
      </c>
      <c r="LZ48" s="218"/>
      <c r="MA48">
        <f t="shared" si="140"/>
        <v>1</v>
      </c>
      <c r="MB48">
        <f t="shared" si="125"/>
        <v>1</v>
      </c>
      <c r="MC48">
        <f t="shared" si="126"/>
        <v>1</v>
      </c>
      <c r="MD48">
        <f t="shared" si="127"/>
        <v>1</v>
      </c>
      <c r="ME48" s="253"/>
      <c r="MF48" s="206"/>
      <c r="MG48">
        <v>60</v>
      </c>
      <c r="MH48" t="str">
        <f t="shared" si="88"/>
        <v>FALSE</v>
      </c>
      <c r="MI48">
        <f>VLOOKUP($A48,'FuturesInfo (3)'!$A$2:$V$80,22)</f>
        <v>4</v>
      </c>
      <c r="MJ48" s="257"/>
      <c r="MK48">
        <f t="shared" si="128"/>
        <v>5</v>
      </c>
      <c r="ML48" s="139">
        <f>VLOOKUP($A48,'FuturesInfo (3)'!$A$2:$O$80,15)*MI48</f>
        <v>95700</v>
      </c>
      <c r="MM48" s="139">
        <f>VLOOKUP($A48,'FuturesInfo (3)'!$A$2:$O$80,15)*MK48</f>
        <v>119625</v>
      </c>
      <c r="MN48" s="200">
        <f t="shared" si="129"/>
        <v>0</v>
      </c>
      <c r="MO48" s="200">
        <f t="shared" si="130"/>
        <v>0</v>
      </c>
      <c r="MP48" s="200">
        <f t="shared" si="131"/>
        <v>0</v>
      </c>
      <c r="MQ48" s="200">
        <f t="shared" si="132"/>
        <v>0</v>
      </c>
      <c r="MR48" s="200">
        <f t="shared" si="146"/>
        <v>0</v>
      </c>
    </row>
    <row r="49" spans="1:356"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98340</v>
      </c>
      <c r="BR49" s="145">
        <f t="shared" si="90"/>
        <v>-99.500843170746606</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98340</v>
      </c>
      <c r="CH49" s="145">
        <f t="shared" si="164"/>
        <v>1656.67115903124</v>
      </c>
      <c r="CI49" s="145">
        <f t="shared" si="92"/>
        <v>1656.67115903124</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98340</v>
      </c>
      <c r="CY49" s="200">
        <f t="shared" si="169"/>
        <v>1401.133200795372</v>
      </c>
      <c r="CZ49" s="200">
        <f t="shared" si="95"/>
        <v>1401.133200795372</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98340</v>
      </c>
      <c r="DP49" s="200">
        <f t="shared" si="85"/>
        <v>2313.1264292720098</v>
      </c>
      <c r="DQ49" s="200">
        <f t="shared" si="97"/>
        <v>-2313.1264292720098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f t="shared" si="98"/>
        <v>1</v>
      </c>
      <c r="JU49" s="247">
        <v>1</v>
      </c>
      <c r="JV49" s="218">
        <v>-1</v>
      </c>
      <c r="JW49" s="245">
        <v>-20</v>
      </c>
      <c r="JX49">
        <f t="shared" si="141"/>
        <v>1</v>
      </c>
      <c r="JY49">
        <f t="shared" si="100"/>
        <v>1</v>
      </c>
      <c r="JZ49" s="251">
        <v>-1</v>
      </c>
      <c r="KA49">
        <f t="shared" si="138"/>
        <v>0</v>
      </c>
      <c r="KB49">
        <f t="shared" si="101"/>
        <v>1</v>
      </c>
      <c r="KC49">
        <f t="shared" si="102"/>
        <v>0</v>
      </c>
      <c r="KD49">
        <f t="shared" si="103"/>
        <v>0</v>
      </c>
      <c r="KE49" s="251">
        <v>-1.2591119947000001E-2</v>
      </c>
      <c r="KF49" s="206">
        <v>42508</v>
      </c>
      <c r="KG49" s="5">
        <v>60</v>
      </c>
      <c r="KH49" t="str">
        <f t="shared" si="86"/>
        <v>TRUE</v>
      </c>
      <c r="KI49">
        <f>VLOOKUP($A49,'FuturesInfo (3)'!$A$2:$V$80,22)</f>
        <v>3</v>
      </c>
      <c r="KJ49" s="257">
        <v>2</v>
      </c>
      <c r="KK49">
        <f t="shared" si="104"/>
        <v>4</v>
      </c>
      <c r="KL49" s="139">
        <f>VLOOKUP($A49,'FuturesInfo (3)'!$A$2:$O$80,15)*KI49</f>
        <v>98340</v>
      </c>
      <c r="KM49" s="139">
        <f>VLOOKUP($A49,'FuturesInfo (3)'!$A$2:$O$80,15)*KK49</f>
        <v>131120</v>
      </c>
      <c r="KN49" s="200">
        <f t="shared" si="105"/>
        <v>-1238.21073558798</v>
      </c>
      <c r="KO49" s="200">
        <f t="shared" si="106"/>
        <v>-1650.94764745064</v>
      </c>
      <c r="KP49" s="200">
        <f t="shared" si="107"/>
        <v>1238.21073558798</v>
      </c>
      <c r="KQ49" s="200">
        <f t="shared" si="108"/>
        <v>-1238.21073558798</v>
      </c>
      <c r="KR49" s="200">
        <f t="shared" si="144"/>
        <v>-1238.21073558798</v>
      </c>
      <c r="KT49">
        <f t="shared" si="110"/>
        <v>1</v>
      </c>
      <c r="KU49" s="247">
        <v>1</v>
      </c>
      <c r="KV49" s="218">
        <v>-1</v>
      </c>
      <c r="KW49" s="245">
        <v>-21</v>
      </c>
      <c r="KX49">
        <f t="shared" si="142"/>
        <v>1</v>
      </c>
      <c r="KY49">
        <f t="shared" si="112"/>
        <v>1</v>
      </c>
      <c r="KZ49" s="251"/>
      <c r="LA49">
        <f t="shared" si="139"/>
        <v>0</v>
      </c>
      <c r="LB49">
        <f t="shared" si="113"/>
        <v>0</v>
      </c>
      <c r="LC49">
        <f t="shared" si="114"/>
        <v>0</v>
      </c>
      <c r="LD49">
        <f t="shared" si="115"/>
        <v>0</v>
      </c>
      <c r="LE49" s="251"/>
      <c r="LF49" s="206">
        <v>42508</v>
      </c>
      <c r="LG49" s="5">
        <v>60</v>
      </c>
      <c r="LH49" t="str">
        <f t="shared" si="87"/>
        <v>TRUE</v>
      </c>
      <c r="LI49">
        <f>VLOOKUP($A49,'FuturesInfo (3)'!$A$2:$V$80,22)</f>
        <v>3</v>
      </c>
      <c r="LJ49" s="257">
        <v>1</v>
      </c>
      <c r="LK49">
        <f t="shared" si="116"/>
        <v>3</v>
      </c>
      <c r="LL49" s="139">
        <f>VLOOKUP($A49,'FuturesInfo (3)'!$A$2:$O$80,15)*LI49</f>
        <v>98340</v>
      </c>
      <c r="LM49" s="139">
        <f>VLOOKUP($A49,'FuturesInfo (3)'!$A$2:$O$80,15)*LK49</f>
        <v>98340</v>
      </c>
      <c r="LN49" s="200">
        <f t="shared" si="117"/>
        <v>0</v>
      </c>
      <c r="LO49" s="200">
        <f t="shared" si="118"/>
        <v>0</v>
      </c>
      <c r="LP49" s="200">
        <f t="shared" si="119"/>
        <v>0</v>
      </c>
      <c r="LQ49" s="200">
        <f t="shared" si="120"/>
        <v>0</v>
      </c>
      <c r="LR49" s="200">
        <f t="shared" si="145"/>
        <v>0</v>
      </c>
      <c r="LT49">
        <f t="shared" si="122"/>
        <v>1</v>
      </c>
      <c r="LU49" s="247"/>
      <c r="LV49" s="218"/>
      <c r="LW49" s="245"/>
      <c r="LX49">
        <f t="shared" si="143"/>
        <v>0</v>
      </c>
      <c r="LY49">
        <f t="shared" si="124"/>
        <v>0</v>
      </c>
      <c r="LZ49" s="251"/>
      <c r="MA49">
        <f t="shared" si="140"/>
        <v>1</v>
      </c>
      <c r="MB49">
        <f t="shared" si="125"/>
        <v>1</v>
      </c>
      <c r="MC49">
        <f t="shared" si="126"/>
        <v>1</v>
      </c>
      <c r="MD49">
        <f t="shared" si="127"/>
        <v>1</v>
      </c>
      <c r="ME49" s="251"/>
      <c r="MF49" s="206"/>
      <c r="MG49" s="5">
        <v>60</v>
      </c>
      <c r="MH49" t="str">
        <f t="shared" si="88"/>
        <v>FALSE</v>
      </c>
      <c r="MI49">
        <f>VLOOKUP($A49,'FuturesInfo (3)'!$A$2:$V$80,22)</f>
        <v>3</v>
      </c>
      <c r="MJ49" s="257"/>
      <c r="MK49">
        <f t="shared" si="128"/>
        <v>4</v>
      </c>
      <c r="ML49" s="139">
        <f>VLOOKUP($A49,'FuturesInfo (3)'!$A$2:$O$80,15)*MI49</f>
        <v>98340</v>
      </c>
      <c r="MM49" s="139">
        <f>VLOOKUP($A49,'FuturesInfo (3)'!$A$2:$O$80,15)*MK49</f>
        <v>131120</v>
      </c>
      <c r="MN49" s="200">
        <f t="shared" si="129"/>
        <v>0</v>
      </c>
      <c r="MO49" s="200">
        <f t="shared" si="130"/>
        <v>0</v>
      </c>
      <c r="MP49" s="200">
        <f t="shared" si="131"/>
        <v>0</v>
      </c>
      <c r="MQ49" s="200">
        <f t="shared" si="132"/>
        <v>0</v>
      </c>
      <c r="MR49" s="200">
        <f t="shared" si="146"/>
        <v>0</v>
      </c>
    </row>
    <row r="50" spans="1:356"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90040</v>
      </c>
      <c r="BR50" s="145">
        <f t="shared" si="90"/>
        <v>153.32481907150242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90040</v>
      </c>
      <c r="CH50" s="145">
        <f t="shared" si="164"/>
        <v>-114.798130047032</v>
      </c>
      <c r="CI50" s="145">
        <f t="shared" si="92"/>
        <v>114.798130047032</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90040</v>
      </c>
      <c r="CY50" s="200">
        <f t="shared" si="169"/>
        <v>955.43293717831602</v>
      </c>
      <c r="CZ50" s="200">
        <f t="shared" si="95"/>
        <v>-955.43293717831602</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90040</v>
      </c>
      <c r="DP50" s="200">
        <f t="shared" si="85"/>
        <v>424.89918489875998</v>
      </c>
      <c r="DQ50" s="200">
        <f t="shared" si="97"/>
        <v>-424.89918489875998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f t="shared" si="98"/>
        <v>-1</v>
      </c>
      <c r="JU50" s="244">
        <v>-1</v>
      </c>
      <c r="JV50" s="218">
        <v>1</v>
      </c>
      <c r="JW50" s="245">
        <v>-5</v>
      </c>
      <c r="JX50">
        <f t="shared" si="141"/>
        <v>1</v>
      </c>
      <c r="JY50">
        <f t="shared" si="100"/>
        <v>-1</v>
      </c>
      <c r="JZ50" s="218">
        <v>-1</v>
      </c>
      <c r="KA50">
        <f t="shared" si="138"/>
        <v>1</v>
      </c>
      <c r="KB50">
        <f t="shared" si="101"/>
        <v>0</v>
      </c>
      <c r="KC50">
        <f t="shared" si="102"/>
        <v>0</v>
      </c>
      <c r="KD50">
        <f t="shared" si="103"/>
        <v>1</v>
      </c>
      <c r="KE50" s="253">
        <v>-7.0577856197599998E-3</v>
      </c>
      <c r="KF50" s="206">
        <v>42514</v>
      </c>
      <c r="KG50">
        <v>60</v>
      </c>
      <c r="KH50" t="str">
        <f t="shared" si="86"/>
        <v>TRUE</v>
      </c>
      <c r="KI50">
        <f>VLOOKUP($A50,'FuturesInfo (3)'!$A$2:$V$80,22)</f>
        <v>2</v>
      </c>
      <c r="KJ50" s="257">
        <v>2</v>
      </c>
      <c r="KK50">
        <f t="shared" si="104"/>
        <v>3</v>
      </c>
      <c r="KL50" s="139">
        <f>VLOOKUP($A50,'FuturesInfo (3)'!$A$2:$O$80,15)*KI50</f>
        <v>90040</v>
      </c>
      <c r="KM50" s="139">
        <f>VLOOKUP($A50,'FuturesInfo (3)'!$A$2:$O$80,15)*KK50</f>
        <v>135060</v>
      </c>
      <c r="KN50" s="200">
        <f t="shared" si="105"/>
        <v>635.48301720319034</v>
      </c>
      <c r="KO50" s="200">
        <f t="shared" si="106"/>
        <v>953.22452580478557</v>
      </c>
      <c r="KP50" s="200">
        <f t="shared" si="107"/>
        <v>-635.48301720319034</v>
      </c>
      <c r="KQ50" s="200">
        <f t="shared" si="108"/>
        <v>-635.48301720319034</v>
      </c>
      <c r="KR50" s="200">
        <f t="shared" si="144"/>
        <v>635.48301720319034</v>
      </c>
      <c r="KT50">
        <f t="shared" si="110"/>
        <v>-1</v>
      </c>
      <c r="KU50">
        <v>-1</v>
      </c>
      <c r="KV50" s="218">
        <v>1</v>
      </c>
      <c r="KW50" s="245">
        <v>-6</v>
      </c>
      <c r="KX50">
        <f t="shared" si="142"/>
        <v>-1</v>
      </c>
      <c r="KY50">
        <f t="shared" si="112"/>
        <v>-1</v>
      </c>
      <c r="KZ50" s="218"/>
      <c r="LA50">
        <f t="shared" si="139"/>
        <v>0</v>
      </c>
      <c r="LB50">
        <f t="shared" si="113"/>
        <v>0</v>
      </c>
      <c r="LC50">
        <f t="shared" si="114"/>
        <v>0</v>
      </c>
      <c r="LD50">
        <f t="shared" si="115"/>
        <v>0</v>
      </c>
      <c r="LE50" s="253"/>
      <c r="LF50" s="206">
        <v>42514</v>
      </c>
      <c r="LG50">
        <v>60</v>
      </c>
      <c r="LH50" t="str">
        <f t="shared" si="87"/>
        <v>TRUE</v>
      </c>
      <c r="LI50">
        <f>VLOOKUP($A50,'FuturesInfo (3)'!$A$2:$V$80,22)</f>
        <v>2</v>
      </c>
      <c r="LJ50" s="257">
        <v>2</v>
      </c>
      <c r="LK50">
        <f t="shared" si="116"/>
        <v>3</v>
      </c>
      <c r="LL50" s="139">
        <f>VLOOKUP($A50,'FuturesInfo (3)'!$A$2:$O$80,15)*LI50</f>
        <v>90040</v>
      </c>
      <c r="LM50" s="139">
        <f>VLOOKUP($A50,'FuturesInfo (3)'!$A$2:$O$80,15)*LK50</f>
        <v>135060</v>
      </c>
      <c r="LN50" s="200">
        <f t="shared" si="117"/>
        <v>0</v>
      </c>
      <c r="LO50" s="200">
        <f t="shared" si="118"/>
        <v>0</v>
      </c>
      <c r="LP50" s="200">
        <f t="shared" si="119"/>
        <v>0</v>
      </c>
      <c r="LQ50" s="200">
        <f t="shared" si="120"/>
        <v>0</v>
      </c>
      <c r="LR50" s="200">
        <f t="shared" si="145"/>
        <v>0</v>
      </c>
      <c r="LT50">
        <f t="shared" si="122"/>
        <v>-1</v>
      </c>
      <c r="LU50" s="244"/>
      <c r="LV50" s="218"/>
      <c r="LW50" s="245"/>
      <c r="LX50">
        <f t="shared" si="143"/>
        <v>0</v>
      </c>
      <c r="LY50">
        <f t="shared" si="124"/>
        <v>0</v>
      </c>
      <c r="LZ50" s="218"/>
      <c r="MA50">
        <f t="shared" si="140"/>
        <v>1</v>
      </c>
      <c r="MB50">
        <f t="shared" si="125"/>
        <v>1</v>
      </c>
      <c r="MC50">
        <f t="shared" si="126"/>
        <v>1</v>
      </c>
      <c r="MD50">
        <f t="shared" si="127"/>
        <v>1</v>
      </c>
      <c r="ME50" s="253"/>
      <c r="MF50" s="206"/>
      <c r="MG50">
        <v>60</v>
      </c>
      <c r="MH50" t="str">
        <f t="shared" si="88"/>
        <v>FALSE</v>
      </c>
      <c r="MI50">
        <f>VLOOKUP($A50,'FuturesInfo (3)'!$A$2:$V$80,22)</f>
        <v>2</v>
      </c>
      <c r="MJ50" s="257"/>
      <c r="MK50">
        <f t="shared" si="128"/>
        <v>3</v>
      </c>
      <c r="ML50" s="139">
        <f>VLOOKUP($A50,'FuturesInfo (3)'!$A$2:$O$80,15)*MI50</f>
        <v>90040</v>
      </c>
      <c r="MM50" s="139">
        <f>VLOOKUP($A50,'FuturesInfo (3)'!$A$2:$O$80,15)*MK50</f>
        <v>135060</v>
      </c>
      <c r="MN50" s="200">
        <f t="shared" si="129"/>
        <v>0</v>
      </c>
      <c r="MO50" s="200">
        <f t="shared" si="130"/>
        <v>0</v>
      </c>
      <c r="MP50" s="200">
        <f t="shared" si="131"/>
        <v>0</v>
      </c>
      <c r="MQ50" s="200">
        <f t="shared" si="132"/>
        <v>0</v>
      </c>
      <c r="MR50" s="200">
        <f t="shared" si="146"/>
        <v>0</v>
      </c>
    </row>
    <row r="51" spans="1:356"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101660</v>
      </c>
      <c r="BR51" s="145">
        <f t="shared" si="90"/>
        <v>-654.28801287188821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101660</v>
      </c>
      <c r="CH51" s="145">
        <f t="shared" si="164"/>
        <v>812.62989608341059</v>
      </c>
      <c r="CI51" s="145">
        <f t="shared" si="92"/>
        <v>812.62989608341059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101660</v>
      </c>
      <c r="CY51" s="200">
        <f t="shared" si="169"/>
        <v>-1863.6301369884638</v>
      </c>
      <c r="CZ51" s="200">
        <f t="shared" si="95"/>
        <v>-1863.6301369884638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101660</v>
      </c>
      <c r="DP51" s="200">
        <f t="shared" si="85"/>
        <v>1789.8595450075602</v>
      </c>
      <c r="DQ51" s="200">
        <f t="shared" si="97"/>
        <v>-1789.8595450075602</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f t="shared" si="98"/>
        <v>1</v>
      </c>
      <c r="JU51" s="244">
        <v>-1</v>
      </c>
      <c r="JV51" s="218">
        <v>-1</v>
      </c>
      <c r="JW51" s="245">
        <v>8</v>
      </c>
      <c r="JX51">
        <f t="shared" si="141"/>
        <v>-1</v>
      </c>
      <c r="JY51">
        <f t="shared" si="100"/>
        <v>-1</v>
      </c>
      <c r="JZ51" s="218">
        <v>1</v>
      </c>
      <c r="KA51">
        <f t="shared" si="138"/>
        <v>0</v>
      </c>
      <c r="KB51">
        <f t="shared" si="101"/>
        <v>0</v>
      </c>
      <c r="KC51">
        <f t="shared" si="102"/>
        <v>0</v>
      </c>
      <c r="KD51">
        <f t="shared" si="103"/>
        <v>0</v>
      </c>
      <c r="KE51" s="253">
        <v>3.9468302658500001E-2</v>
      </c>
      <c r="KF51" s="206">
        <v>42499</v>
      </c>
      <c r="KG51">
        <v>60</v>
      </c>
      <c r="KH51" t="str">
        <f t="shared" si="86"/>
        <v>TRUE</v>
      </c>
      <c r="KI51">
        <f>VLOOKUP($A51,'FuturesInfo (3)'!$A$2:$V$80,22)</f>
        <v>2</v>
      </c>
      <c r="KJ51" s="257">
        <v>2</v>
      </c>
      <c r="KK51">
        <f t="shared" si="104"/>
        <v>3</v>
      </c>
      <c r="KL51" s="139">
        <f>VLOOKUP($A51,'FuturesInfo (3)'!$A$2:$O$80,15)*KI51</f>
        <v>101660</v>
      </c>
      <c r="KM51" s="139">
        <f>VLOOKUP($A51,'FuturesInfo (3)'!$A$2:$O$80,15)*KK51</f>
        <v>152490</v>
      </c>
      <c r="KN51" s="200">
        <f t="shared" si="105"/>
        <v>-4012.3476482631099</v>
      </c>
      <c r="KO51" s="200">
        <f t="shared" si="106"/>
        <v>-6018.5214723946656</v>
      </c>
      <c r="KP51" s="200">
        <f t="shared" si="107"/>
        <v>-4012.3476482631099</v>
      </c>
      <c r="KQ51" s="200">
        <f t="shared" si="108"/>
        <v>-4012.3476482631099</v>
      </c>
      <c r="KR51" s="200">
        <f t="shared" si="144"/>
        <v>-4012.3476482631099</v>
      </c>
      <c r="KT51">
        <f t="shared" si="110"/>
        <v>-1</v>
      </c>
      <c r="KU51">
        <v>1</v>
      </c>
      <c r="KV51" s="218">
        <v>-1</v>
      </c>
      <c r="KW51" s="245">
        <v>9</v>
      </c>
      <c r="KX51">
        <f t="shared" si="142"/>
        <v>1</v>
      </c>
      <c r="KY51">
        <f t="shared" si="112"/>
        <v>-1</v>
      </c>
      <c r="KZ51" s="218"/>
      <c r="LA51">
        <f t="shared" si="139"/>
        <v>0</v>
      </c>
      <c r="LB51">
        <f t="shared" si="113"/>
        <v>0</v>
      </c>
      <c r="LC51">
        <f t="shared" si="114"/>
        <v>0</v>
      </c>
      <c r="LD51">
        <f t="shared" si="115"/>
        <v>0</v>
      </c>
      <c r="LE51" s="253"/>
      <c r="LF51" s="206">
        <v>42527</v>
      </c>
      <c r="LG51">
        <v>60</v>
      </c>
      <c r="LH51" t="str">
        <f t="shared" si="87"/>
        <v>TRUE</v>
      </c>
      <c r="LI51">
        <f>VLOOKUP($A51,'FuturesInfo (3)'!$A$2:$V$80,22)</f>
        <v>2</v>
      </c>
      <c r="LJ51" s="257">
        <v>1</v>
      </c>
      <c r="LK51">
        <f t="shared" si="116"/>
        <v>2</v>
      </c>
      <c r="LL51" s="139">
        <f>VLOOKUP($A51,'FuturesInfo (3)'!$A$2:$O$80,15)*LI51</f>
        <v>101660</v>
      </c>
      <c r="LM51" s="139">
        <f>VLOOKUP($A51,'FuturesInfo (3)'!$A$2:$O$80,15)*LK51</f>
        <v>101660</v>
      </c>
      <c r="LN51" s="200">
        <f t="shared" si="117"/>
        <v>0</v>
      </c>
      <c r="LO51" s="200">
        <f t="shared" si="118"/>
        <v>0</v>
      </c>
      <c r="LP51" s="200">
        <f t="shared" si="119"/>
        <v>0</v>
      </c>
      <c r="LQ51" s="200">
        <f t="shared" si="120"/>
        <v>0</v>
      </c>
      <c r="LR51" s="200">
        <f t="shared" si="145"/>
        <v>0</v>
      </c>
      <c r="LT51">
        <f t="shared" si="122"/>
        <v>1</v>
      </c>
      <c r="LU51" s="244"/>
      <c r="LV51" s="218"/>
      <c r="LW51" s="245"/>
      <c r="LX51">
        <f t="shared" si="143"/>
        <v>0</v>
      </c>
      <c r="LY51">
        <f t="shared" si="124"/>
        <v>0</v>
      </c>
      <c r="LZ51" s="218"/>
      <c r="MA51">
        <f t="shared" si="140"/>
        <v>1</v>
      </c>
      <c r="MB51">
        <f t="shared" si="125"/>
        <v>1</v>
      </c>
      <c r="MC51">
        <f t="shared" si="126"/>
        <v>1</v>
      </c>
      <c r="MD51">
        <f t="shared" si="127"/>
        <v>1</v>
      </c>
      <c r="ME51" s="253"/>
      <c r="MF51" s="206"/>
      <c r="MG51">
        <v>60</v>
      </c>
      <c r="MH51" t="str">
        <f t="shared" si="88"/>
        <v>FALSE</v>
      </c>
      <c r="MI51">
        <f>VLOOKUP($A51,'FuturesInfo (3)'!$A$2:$V$80,22)</f>
        <v>2</v>
      </c>
      <c r="MJ51" s="257"/>
      <c r="MK51">
        <f t="shared" si="128"/>
        <v>3</v>
      </c>
      <c r="ML51" s="139">
        <f>VLOOKUP($A51,'FuturesInfo (3)'!$A$2:$O$80,15)*MI51</f>
        <v>101660</v>
      </c>
      <c r="MM51" s="139">
        <f>VLOOKUP($A51,'FuturesInfo (3)'!$A$2:$O$80,15)*MK51</f>
        <v>152490</v>
      </c>
      <c r="MN51" s="200">
        <f t="shared" si="129"/>
        <v>0</v>
      </c>
      <c r="MO51" s="200">
        <f t="shared" si="130"/>
        <v>0</v>
      </c>
      <c r="MP51" s="200">
        <f t="shared" si="131"/>
        <v>0</v>
      </c>
      <c r="MQ51" s="200">
        <f t="shared" si="132"/>
        <v>0</v>
      </c>
      <c r="MR51" s="200">
        <f t="shared" si="146"/>
        <v>0</v>
      </c>
    </row>
    <row r="52" spans="1:356"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87100</v>
      </c>
      <c r="BR52" s="145">
        <f t="shared" si="90"/>
        <v>-1078.3342712446199</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87100</v>
      </c>
      <c r="CH52" s="145">
        <f t="shared" si="164"/>
        <v>-1258.81045024644</v>
      </c>
      <c r="CI52" s="145">
        <f t="shared" si="92"/>
        <v>1258.81045024644</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87100</v>
      </c>
      <c r="CY52" s="200">
        <f t="shared" si="169"/>
        <v>-491.25775521698205</v>
      </c>
      <c r="CZ52" s="200">
        <f t="shared" si="95"/>
        <v>-491.25775521698205</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87100</v>
      </c>
      <c r="DP52" s="200">
        <f t="shared" si="85"/>
        <v>-2100.5608524936101</v>
      </c>
      <c r="DQ52" s="200">
        <f t="shared" si="97"/>
        <v>2100.5608524936101</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f t="shared" si="98"/>
        <v>-1</v>
      </c>
      <c r="JU52" s="244">
        <v>-1</v>
      </c>
      <c r="JV52" s="218">
        <v>1</v>
      </c>
      <c r="JW52" s="245">
        <v>6</v>
      </c>
      <c r="JX52">
        <f t="shared" si="141"/>
        <v>1</v>
      </c>
      <c r="JY52">
        <f t="shared" si="100"/>
        <v>1</v>
      </c>
      <c r="JZ52" s="218">
        <v>1</v>
      </c>
      <c r="KA52">
        <f t="shared" si="138"/>
        <v>0</v>
      </c>
      <c r="KB52">
        <f t="shared" si="101"/>
        <v>1</v>
      </c>
      <c r="KC52">
        <f t="shared" si="102"/>
        <v>1</v>
      </c>
      <c r="KD52">
        <f t="shared" si="103"/>
        <v>1</v>
      </c>
      <c r="KE52" s="253">
        <v>2.1101992965999999E-2</v>
      </c>
      <c r="KF52" s="206">
        <v>42499</v>
      </c>
      <c r="KG52">
        <v>60</v>
      </c>
      <c r="KH52" t="str">
        <f t="shared" si="86"/>
        <v>TRUE</v>
      </c>
      <c r="KI52">
        <f>VLOOKUP($A52,'FuturesInfo (3)'!$A$2:$V$80,22)</f>
        <v>2</v>
      </c>
      <c r="KJ52" s="257">
        <v>2</v>
      </c>
      <c r="KK52">
        <f t="shared" si="104"/>
        <v>3</v>
      </c>
      <c r="KL52" s="139">
        <f>VLOOKUP($A52,'FuturesInfo (3)'!$A$2:$O$80,15)*KI52</f>
        <v>87100</v>
      </c>
      <c r="KM52" s="139">
        <f>VLOOKUP($A52,'FuturesInfo (3)'!$A$2:$O$80,15)*KK52</f>
        <v>130650</v>
      </c>
      <c r="KN52" s="200">
        <f t="shared" si="105"/>
        <v>-1837.9835873385998</v>
      </c>
      <c r="KO52" s="200">
        <f t="shared" si="106"/>
        <v>-2756.9753810078996</v>
      </c>
      <c r="KP52" s="200">
        <f t="shared" si="107"/>
        <v>1837.9835873385998</v>
      </c>
      <c r="KQ52" s="200">
        <f t="shared" si="108"/>
        <v>1837.9835873385998</v>
      </c>
      <c r="KR52" s="200">
        <f t="shared" si="144"/>
        <v>1837.9835873385998</v>
      </c>
      <c r="KT52">
        <f t="shared" si="110"/>
        <v>-1</v>
      </c>
      <c r="KU52">
        <v>1</v>
      </c>
      <c r="KV52" s="218">
        <v>1</v>
      </c>
      <c r="KW52" s="245">
        <v>7</v>
      </c>
      <c r="KX52">
        <f t="shared" si="142"/>
        <v>-1</v>
      </c>
      <c r="KY52">
        <f t="shared" si="112"/>
        <v>1</v>
      </c>
      <c r="KZ52" s="218"/>
      <c r="LA52">
        <f t="shared" si="139"/>
        <v>0</v>
      </c>
      <c r="LB52">
        <f t="shared" si="113"/>
        <v>0</v>
      </c>
      <c r="LC52">
        <f t="shared" si="114"/>
        <v>0</v>
      </c>
      <c r="LD52">
        <f t="shared" si="115"/>
        <v>0</v>
      </c>
      <c r="LE52" s="253"/>
      <c r="LF52" s="206">
        <v>42499</v>
      </c>
      <c r="LG52">
        <v>60</v>
      </c>
      <c r="LH52" t="str">
        <f t="shared" si="87"/>
        <v>TRUE</v>
      </c>
      <c r="LI52">
        <f>VLOOKUP($A52,'FuturesInfo (3)'!$A$2:$V$80,22)</f>
        <v>2</v>
      </c>
      <c r="LJ52" s="257">
        <v>1</v>
      </c>
      <c r="LK52">
        <f t="shared" si="116"/>
        <v>2</v>
      </c>
      <c r="LL52" s="139">
        <f>VLOOKUP($A52,'FuturesInfo (3)'!$A$2:$O$80,15)*LI52</f>
        <v>87100</v>
      </c>
      <c r="LM52" s="139">
        <f>VLOOKUP($A52,'FuturesInfo (3)'!$A$2:$O$80,15)*LK52</f>
        <v>87100</v>
      </c>
      <c r="LN52" s="200">
        <f t="shared" si="117"/>
        <v>0</v>
      </c>
      <c r="LO52" s="200">
        <f t="shared" si="118"/>
        <v>0</v>
      </c>
      <c r="LP52" s="200">
        <f t="shared" si="119"/>
        <v>0</v>
      </c>
      <c r="LQ52" s="200">
        <f t="shared" si="120"/>
        <v>0</v>
      </c>
      <c r="LR52" s="200">
        <f t="shared" si="145"/>
        <v>0</v>
      </c>
      <c r="LT52">
        <f t="shared" si="122"/>
        <v>1</v>
      </c>
      <c r="LU52" s="244"/>
      <c r="LV52" s="218"/>
      <c r="LW52" s="245"/>
      <c r="LX52">
        <f t="shared" si="143"/>
        <v>0</v>
      </c>
      <c r="LY52">
        <f t="shared" si="124"/>
        <v>0</v>
      </c>
      <c r="LZ52" s="218"/>
      <c r="MA52">
        <f t="shared" si="140"/>
        <v>1</v>
      </c>
      <c r="MB52">
        <f t="shared" si="125"/>
        <v>1</v>
      </c>
      <c r="MC52">
        <f t="shared" si="126"/>
        <v>1</v>
      </c>
      <c r="MD52">
        <f t="shared" si="127"/>
        <v>1</v>
      </c>
      <c r="ME52" s="253"/>
      <c r="MF52" s="206"/>
      <c r="MG52">
        <v>60</v>
      </c>
      <c r="MH52" t="str">
        <f t="shared" si="88"/>
        <v>FALSE</v>
      </c>
      <c r="MI52">
        <f>VLOOKUP($A52,'FuturesInfo (3)'!$A$2:$V$80,22)</f>
        <v>2</v>
      </c>
      <c r="MJ52" s="257"/>
      <c r="MK52">
        <f t="shared" si="128"/>
        <v>3</v>
      </c>
      <c r="ML52" s="139">
        <f>VLOOKUP($A52,'FuturesInfo (3)'!$A$2:$O$80,15)*MI52</f>
        <v>87100</v>
      </c>
      <c r="MM52" s="139">
        <f>VLOOKUP($A52,'FuturesInfo (3)'!$A$2:$O$80,15)*MK52</f>
        <v>130650</v>
      </c>
      <c r="MN52" s="200">
        <f t="shared" si="129"/>
        <v>0</v>
      </c>
      <c r="MO52" s="200">
        <f t="shared" si="130"/>
        <v>0</v>
      </c>
      <c r="MP52" s="200">
        <f t="shared" si="131"/>
        <v>0</v>
      </c>
      <c r="MQ52" s="200">
        <f t="shared" si="132"/>
        <v>0</v>
      </c>
      <c r="MR52" s="200">
        <f t="shared" si="146"/>
        <v>0</v>
      </c>
    </row>
    <row r="53" spans="1:356"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142680</v>
      </c>
      <c r="BR53" s="145">
        <f t="shared" si="90"/>
        <v>2843.2608695674917</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142680</v>
      </c>
      <c r="CH53" s="145">
        <f t="shared" si="164"/>
        <v>2576.5186500859804</v>
      </c>
      <c r="CI53" s="145">
        <f t="shared" si="92"/>
        <v>-2576.5186500859804</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142680</v>
      </c>
      <c r="CY53" s="200">
        <f t="shared" si="169"/>
        <v>1369.1305612095769</v>
      </c>
      <c r="CZ53" s="200">
        <f t="shared" si="95"/>
        <v>-1369.1305612095769</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142680</v>
      </c>
      <c r="DP53" s="200">
        <f t="shared" si="85"/>
        <v>-862.9838709671435</v>
      </c>
      <c r="DQ53" s="200">
        <f t="shared" si="97"/>
        <v>862.9838709671435</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f t="shared" si="98"/>
        <v>-1</v>
      </c>
      <c r="JU53" s="244">
        <v>-1</v>
      </c>
      <c r="JV53" s="218">
        <v>-1</v>
      </c>
      <c r="JW53" s="245">
        <v>14</v>
      </c>
      <c r="JX53">
        <f t="shared" si="141"/>
        <v>-1</v>
      </c>
      <c r="JY53">
        <f t="shared" si="100"/>
        <v>-1</v>
      </c>
      <c r="JZ53" s="218">
        <v>-1</v>
      </c>
      <c r="KA53">
        <f t="shared" si="138"/>
        <v>1</v>
      </c>
      <c r="KB53">
        <f t="shared" si="101"/>
        <v>1</v>
      </c>
      <c r="KC53">
        <f t="shared" si="102"/>
        <v>1</v>
      </c>
      <c r="KD53">
        <f t="shared" si="103"/>
        <v>1</v>
      </c>
      <c r="KE53" s="253">
        <v>-3.6312849161999998E-3</v>
      </c>
      <c r="KF53" s="206">
        <v>42516</v>
      </c>
      <c r="KG53">
        <v>60</v>
      </c>
      <c r="KH53" t="str">
        <f t="shared" si="86"/>
        <v>TRUE</v>
      </c>
      <c r="KI53">
        <f>VLOOKUP($A53,'FuturesInfo (3)'!$A$2:$V$80,22)</f>
        <v>4</v>
      </c>
      <c r="KJ53" s="257">
        <v>1</v>
      </c>
      <c r="KK53">
        <f t="shared" si="104"/>
        <v>4</v>
      </c>
      <c r="KL53" s="139">
        <f>VLOOKUP($A53,'FuturesInfo (3)'!$A$2:$O$80,15)*KI53</f>
        <v>142680</v>
      </c>
      <c r="KM53" s="139">
        <f>VLOOKUP($A53,'FuturesInfo (3)'!$A$2:$O$80,15)*KK53</f>
        <v>142680</v>
      </c>
      <c r="KN53" s="200">
        <f t="shared" si="105"/>
        <v>518.11173184341601</v>
      </c>
      <c r="KO53" s="200">
        <f t="shared" si="106"/>
        <v>518.11173184341601</v>
      </c>
      <c r="KP53" s="200">
        <f t="shared" si="107"/>
        <v>518.11173184341601</v>
      </c>
      <c r="KQ53" s="200">
        <f t="shared" si="108"/>
        <v>518.11173184341601</v>
      </c>
      <c r="KR53" s="200">
        <f t="shared" si="144"/>
        <v>518.11173184341601</v>
      </c>
      <c r="KT53">
        <f t="shared" si="110"/>
        <v>-1</v>
      </c>
      <c r="KU53">
        <v>1</v>
      </c>
      <c r="KV53" s="218">
        <v>-1</v>
      </c>
      <c r="KW53" s="245">
        <v>15</v>
      </c>
      <c r="KX53">
        <f t="shared" si="142"/>
        <v>1</v>
      </c>
      <c r="KY53">
        <f t="shared" si="112"/>
        <v>-1</v>
      </c>
      <c r="KZ53" s="218"/>
      <c r="LA53">
        <f t="shared" si="139"/>
        <v>0</v>
      </c>
      <c r="LB53">
        <f t="shared" si="113"/>
        <v>0</v>
      </c>
      <c r="LC53">
        <f t="shared" si="114"/>
        <v>0</v>
      </c>
      <c r="LD53">
        <f t="shared" si="115"/>
        <v>0</v>
      </c>
      <c r="LE53" s="253"/>
      <c r="LF53" s="206">
        <v>42516</v>
      </c>
      <c r="LG53">
        <v>60</v>
      </c>
      <c r="LH53" t="str">
        <f t="shared" si="87"/>
        <v>TRUE</v>
      </c>
      <c r="LI53">
        <f>VLOOKUP($A53,'FuturesInfo (3)'!$A$2:$V$80,22)</f>
        <v>4</v>
      </c>
      <c r="LJ53" s="257">
        <v>1</v>
      </c>
      <c r="LK53">
        <f t="shared" si="116"/>
        <v>4</v>
      </c>
      <c r="LL53" s="139">
        <f>VLOOKUP($A53,'FuturesInfo (3)'!$A$2:$O$80,15)*LI53</f>
        <v>142680</v>
      </c>
      <c r="LM53" s="139">
        <f>VLOOKUP($A53,'FuturesInfo (3)'!$A$2:$O$80,15)*LK53</f>
        <v>142680</v>
      </c>
      <c r="LN53" s="200">
        <f t="shared" si="117"/>
        <v>0</v>
      </c>
      <c r="LO53" s="200">
        <f t="shared" si="118"/>
        <v>0</v>
      </c>
      <c r="LP53" s="200">
        <f t="shared" si="119"/>
        <v>0</v>
      </c>
      <c r="LQ53" s="200">
        <f t="shared" si="120"/>
        <v>0</v>
      </c>
      <c r="LR53" s="200">
        <f t="shared" si="145"/>
        <v>0</v>
      </c>
      <c r="LT53">
        <f t="shared" si="122"/>
        <v>1</v>
      </c>
      <c r="LU53" s="244"/>
      <c r="LV53" s="218"/>
      <c r="LW53" s="245"/>
      <c r="LX53">
        <f t="shared" si="143"/>
        <v>0</v>
      </c>
      <c r="LY53">
        <f t="shared" si="124"/>
        <v>0</v>
      </c>
      <c r="LZ53" s="218"/>
      <c r="MA53">
        <f t="shared" si="140"/>
        <v>1</v>
      </c>
      <c r="MB53">
        <f t="shared" si="125"/>
        <v>1</v>
      </c>
      <c r="MC53">
        <f t="shared" si="126"/>
        <v>1</v>
      </c>
      <c r="MD53">
        <f t="shared" si="127"/>
        <v>1</v>
      </c>
      <c r="ME53" s="253"/>
      <c r="MF53" s="206"/>
      <c r="MG53">
        <v>60</v>
      </c>
      <c r="MH53" t="str">
        <f t="shared" si="88"/>
        <v>FALSE</v>
      </c>
      <c r="MI53">
        <f>VLOOKUP($A53,'FuturesInfo (3)'!$A$2:$V$80,22)</f>
        <v>4</v>
      </c>
      <c r="MJ53" s="257"/>
      <c r="MK53">
        <f t="shared" si="128"/>
        <v>5</v>
      </c>
      <c r="ML53" s="139">
        <f>VLOOKUP($A53,'FuturesInfo (3)'!$A$2:$O$80,15)*MI53</f>
        <v>142680</v>
      </c>
      <c r="MM53" s="139">
        <f>VLOOKUP($A53,'FuturesInfo (3)'!$A$2:$O$80,15)*MK53</f>
        <v>178350</v>
      </c>
      <c r="MN53" s="200">
        <f t="shared" si="129"/>
        <v>0</v>
      </c>
      <c r="MO53" s="200">
        <f t="shared" si="130"/>
        <v>0</v>
      </c>
      <c r="MP53" s="200">
        <f t="shared" si="131"/>
        <v>0</v>
      </c>
      <c r="MQ53" s="200">
        <f t="shared" si="132"/>
        <v>0</v>
      </c>
      <c r="MR53" s="200">
        <f t="shared" si="146"/>
        <v>0</v>
      </c>
    </row>
    <row r="54" spans="1:356"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7</v>
      </c>
      <c r="BP54">
        <f t="shared" si="160"/>
        <v>7</v>
      </c>
      <c r="BQ54" s="139">
        <f>VLOOKUP($A54,'FuturesInfo (3)'!$A$2:$O$80,15)*BP54</f>
        <v>117180</v>
      </c>
      <c r="BR54" s="145">
        <f t="shared" si="90"/>
        <v>-996.6707168895415</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7</v>
      </c>
      <c r="CE54">
        <f t="shared" si="75"/>
        <v>7</v>
      </c>
      <c r="CF54">
        <f t="shared" si="75"/>
        <v>7</v>
      </c>
      <c r="CG54" s="139">
        <f>VLOOKUP($A54,'FuturesInfo (3)'!$A$2:$O$80,15)*CE54</f>
        <v>117180</v>
      </c>
      <c r="CH54" s="145">
        <f t="shared" si="164"/>
        <v>646.21323529377298</v>
      </c>
      <c r="CI54" s="145">
        <f t="shared" si="92"/>
        <v>-646.21323529377298</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7</v>
      </c>
      <c r="CV54">
        <f t="shared" si="168"/>
        <v>9</v>
      </c>
      <c r="CW54">
        <f t="shared" si="93"/>
        <v>7</v>
      </c>
      <c r="CX54" s="139">
        <f>VLOOKUP($A54,'FuturesInfo (3)'!$A$2:$O$80,15)*CW54</f>
        <v>117180</v>
      </c>
      <c r="CY54" s="200">
        <f t="shared" si="169"/>
        <v>-1713.7842778798558</v>
      </c>
      <c r="CZ54" s="200">
        <f t="shared" si="95"/>
        <v>-1713.7842778798558</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7</v>
      </c>
      <c r="DM54">
        <f t="shared" si="84"/>
        <v>5</v>
      </c>
      <c r="DN54">
        <f t="shared" si="96"/>
        <v>7</v>
      </c>
      <c r="DO54" s="139">
        <f>VLOOKUP($A54,'FuturesInfo (3)'!$A$2:$O$80,15)*DN54</f>
        <v>117180</v>
      </c>
      <c r="DP54" s="200">
        <f t="shared" si="85"/>
        <v>1689.0810810793921</v>
      </c>
      <c r="DQ54" s="200">
        <f t="shared" si="97"/>
        <v>-1689.0810810793921</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f t="shared" si="98"/>
        <v>1</v>
      </c>
      <c r="JU54" s="244">
        <v>1</v>
      </c>
      <c r="JV54" s="218">
        <v>-1</v>
      </c>
      <c r="JW54" s="245">
        <v>20</v>
      </c>
      <c r="JX54">
        <f t="shared" si="141"/>
        <v>1</v>
      </c>
      <c r="JY54">
        <f t="shared" si="100"/>
        <v>-1</v>
      </c>
      <c r="JZ54" s="218">
        <v>1</v>
      </c>
      <c r="KA54">
        <f t="shared" si="138"/>
        <v>1</v>
      </c>
      <c r="KB54">
        <f t="shared" si="101"/>
        <v>0</v>
      </c>
      <c r="KC54">
        <f t="shared" si="102"/>
        <v>1</v>
      </c>
      <c r="KD54">
        <f t="shared" si="103"/>
        <v>0</v>
      </c>
      <c r="KE54" s="253">
        <v>1.5776699029099998E-2</v>
      </c>
      <c r="KF54" s="206">
        <v>42508</v>
      </c>
      <c r="KG54">
        <v>60</v>
      </c>
      <c r="KH54" t="str">
        <f t="shared" si="86"/>
        <v>TRUE</v>
      </c>
      <c r="KI54">
        <f>VLOOKUP($A54,'FuturesInfo (3)'!$A$2:$V$80,22)</f>
        <v>7</v>
      </c>
      <c r="KJ54" s="257">
        <v>1</v>
      </c>
      <c r="KK54">
        <f t="shared" si="104"/>
        <v>7</v>
      </c>
      <c r="KL54" s="139">
        <f>VLOOKUP($A54,'FuturesInfo (3)'!$A$2:$O$80,15)*KI54</f>
        <v>117180</v>
      </c>
      <c r="KM54" s="139">
        <f>VLOOKUP($A54,'FuturesInfo (3)'!$A$2:$O$80,15)*KK54</f>
        <v>117180</v>
      </c>
      <c r="KN54" s="200">
        <f t="shared" si="105"/>
        <v>1848.7135922299378</v>
      </c>
      <c r="KO54" s="200">
        <f t="shared" si="106"/>
        <v>1848.7135922299378</v>
      </c>
      <c r="KP54" s="200">
        <f t="shared" si="107"/>
        <v>-1848.7135922299378</v>
      </c>
      <c r="KQ54" s="200">
        <f t="shared" si="108"/>
        <v>1848.7135922299378</v>
      </c>
      <c r="KR54" s="200">
        <f t="shared" si="144"/>
        <v>-1848.7135922299378</v>
      </c>
      <c r="KT54">
        <f t="shared" si="110"/>
        <v>1</v>
      </c>
      <c r="KU54">
        <v>-1</v>
      </c>
      <c r="KV54" s="218">
        <v>-1</v>
      </c>
      <c r="KW54" s="245">
        <v>21</v>
      </c>
      <c r="KX54">
        <f t="shared" si="142"/>
        <v>1</v>
      </c>
      <c r="KY54">
        <f t="shared" si="112"/>
        <v>-1</v>
      </c>
      <c r="KZ54" s="218"/>
      <c r="LA54">
        <f t="shared" si="139"/>
        <v>0</v>
      </c>
      <c r="LB54">
        <f t="shared" si="113"/>
        <v>0</v>
      </c>
      <c r="LC54">
        <f t="shared" si="114"/>
        <v>0</v>
      </c>
      <c r="LD54">
        <f t="shared" si="115"/>
        <v>0</v>
      </c>
      <c r="LE54" s="253"/>
      <c r="LF54" s="206">
        <v>42508</v>
      </c>
      <c r="LG54">
        <v>60</v>
      </c>
      <c r="LH54" t="str">
        <f t="shared" si="87"/>
        <v>TRUE</v>
      </c>
      <c r="LI54">
        <f>VLOOKUP($A54,'FuturesInfo (3)'!$A$2:$V$80,22)</f>
        <v>7</v>
      </c>
      <c r="LJ54" s="257">
        <v>2</v>
      </c>
      <c r="LK54">
        <f t="shared" si="116"/>
        <v>9</v>
      </c>
      <c r="LL54" s="139">
        <f>VLOOKUP($A54,'FuturesInfo (3)'!$A$2:$O$80,15)*LI54</f>
        <v>117180</v>
      </c>
      <c r="LM54" s="139">
        <f>VLOOKUP($A54,'FuturesInfo (3)'!$A$2:$O$80,15)*LK54</f>
        <v>150660</v>
      </c>
      <c r="LN54" s="200">
        <f t="shared" si="117"/>
        <v>0</v>
      </c>
      <c r="LO54" s="200">
        <f t="shared" si="118"/>
        <v>0</v>
      </c>
      <c r="LP54" s="200">
        <f t="shared" si="119"/>
        <v>0</v>
      </c>
      <c r="LQ54" s="200">
        <f t="shared" si="120"/>
        <v>0</v>
      </c>
      <c r="LR54" s="200">
        <f t="shared" si="145"/>
        <v>0</v>
      </c>
      <c r="LT54">
        <f t="shared" si="122"/>
        <v>-1</v>
      </c>
      <c r="LU54" s="244"/>
      <c r="LV54" s="218"/>
      <c r="LW54" s="245"/>
      <c r="LX54">
        <f t="shared" si="143"/>
        <v>0</v>
      </c>
      <c r="LY54">
        <f t="shared" si="124"/>
        <v>0</v>
      </c>
      <c r="LZ54" s="218"/>
      <c r="MA54">
        <f t="shared" si="140"/>
        <v>1</v>
      </c>
      <c r="MB54">
        <f t="shared" si="125"/>
        <v>1</v>
      </c>
      <c r="MC54">
        <f t="shared" si="126"/>
        <v>1</v>
      </c>
      <c r="MD54">
        <f t="shared" si="127"/>
        <v>1</v>
      </c>
      <c r="ME54" s="253"/>
      <c r="MF54" s="206"/>
      <c r="MG54">
        <v>60</v>
      </c>
      <c r="MH54" t="str">
        <f t="shared" si="88"/>
        <v>FALSE</v>
      </c>
      <c r="MI54">
        <f>VLOOKUP($A54,'FuturesInfo (3)'!$A$2:$V$80,22)</f>
        <v>7</v>
      </c>
      <c r="MJ54" s="257"/>
      <c r="MK54">
        <f t="shared" si="128"/>
        <v>9</v>
      </c>
      <c r="ML54" s="139">
        <f>VLOOKUP($A54,'FuturesInfo (3)'!$A$2:$O$80,15)*MI54</f>
        <v>117180</v>
      </c>
      <c r="MM54" s="139">
        <f>VLOOKUP($A54,'FuturesInfo (3)'!$A$2:$O$80,15)*MK54</f>
        <v>150660</v>
      </c>
      <c r="MN54" s="200">
        <f t="shared" si="129"/>
        <v>0</v>
      </c>
      <c r="MO54" s="200">
        <f t="shared" si="130"/>
        <v>0</v>
      </c>
      <c r="MP54" s="200">
        <f t="shared" si="131"/>
        <v>0</v>
      </c>
      <c r="MQ54" s="200">
        <f t="shared" si="132"/>
        <v>0</v>
      </c>
      <c r="MR54" s="200">
        <f t="shared" si="146"/>
        <v>0</v>
      </c>
    </row>
    <row r="55" spans="1:356"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107200</v>
      </c>
      <c r="BR55" s="145">
        <f t="shared" si="90"/>
        <v>-2938.20598007136</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107200</v>
      </c>
      <c r="CH55" s="145">
        <f t="shared" si="164"/>
        <v>-2708.1649151131201</v>
      </c>
      <c r="CI55" s="145">
        <f t="shared" si="92"/>
        <v>2708.1649151131201</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107200</v>
      </c>
      <c r="CY55" s="200">
        <f t="shared" si="169"/>
        <v>84.525921545449606</v>
      </c>
      <c r="CZ55" s="200">
        <f t="shared" si="95"/>
        <v>84.525921545449606</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107200</v>
      </c>
      <c r="DP55" s="200">
        <f t="shared" si="85"/>
        <v>1309.1195587961599</v>
      </c>
      <c r="DQ55" s="200">
        <f t="shared" si="97"/>
        <v>1309.1195587961599</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f t="shared" si="98"/>
        <v>1</v>
      </c>
      <c r="JU55" s="244">
        <v>1</v>
      </c>
      <c r="JV55" s="218">
        <v>1</v>
      </c>
      <c r="JW55" s="245">
        <v>43</v>
      </c>
      <c r="JX55">
        <f t="shared" si="141"/>
        <v>-1</v>
      </c>
      <c r="JY55">
        <f t="shared" si="100"/>
        <v>1</v>
      </c>
      <c r="JZ55" s="218">
        <v>1</v>
      </c>
      <c r="KA55">
        <f t="shared" si="138"/>
        <v>1</v>
      </c>
      <c r="KB55">
        <f t="shared" si="101"/>
        <v>1</v>
      </c>
      <c r="KC55">
        <f t="shared" si="102"/>
        <v>0</v>
      </c>
      <c r="KD55">
        <f t="shared" si="103"/>
        <v>1</v>
      </c>
      <c r="KE55" s="253">
        <v>7.1401728673400004E-3</v>
      </c>
      <c r="KF55" s="206">
        <v>42474</v>
      </c>
      <c r="KG55">
        <v>60</v>
      </c>
      <c r="KH55" t="str">
        <f t="shared" si="86"/>
        <v>TRUE</v>
      </c>
      <c r="KI55">
        <f>VLOOKUP($A55,'FuturesInfo (3)'!$A$2:$V$80,22)</f>
        <v>4</v>
      </c>
      <c r="KJ55" s="257">
        <v>1</v>
      </c>
      <c r="KK55">
        <f t="shared" si="104"/>
        <v>4</v>
      </c>
      <c r="KL55" s="139">
        <f>VLOOKUP($A55,'FuturesInfo (3)'!$A$2:$O$80,15)*KI55</f>
        <v>107200</v>
      </c>
      <c r="KM55" s="139">
        <f>VLOOKUP($A55,'FuturesInfo (3)'!$A$2:$O$80,15)*KK55</f>
        <v>107200</v>
      </c>
      <c r="KN55" s="200">
        <f t="shared" si="105"/>
        <v>765.42653137884804</v>
      </c>
      <c r="KO55" s="200">
        <f t="shared" si="106"/>
        <v>765.42653137884804</v>
      </c>
      <c r="KP55" s="200">
        <f t="shared" si="107"/>
        <v>765.42653137884804</v>
      </c>
      <c r="KQ55" s="200">
        <f t="shared" si="108"/>
        <v>-765.42653137884804</v>
      </c>
      <c r="KR55" s="200">
        <f t="shared" si="144"/>
        <v>765.42653137884804</v>
      </c>
      <c r="KT55">
        <f t="shared" si="110"/>
        <v>1</v>
      </c>
      <c r="KU55">
        <v>1</v>
      </c>
      <c r="KV55" s="218">
        <v>1</v>
      </c>
      <c r="KW55" s="245">
        <v>15</v>
      </c>
      <c r="KX55">
        <f t="shared" si="142"/>
        <v>-1</v>
      </c>
      <c r="KY55">
        <f t="shared" si="112"/>
        <v>1</v>
      </c>
      <c r="KZ55" s="218"/>
      <c r="LA55">
        <f t="shared" si="139"/>
        <v>0</v>
      </c>
      <c r="LB55">
        <f t="shared" si="113"/>
        <v>0</v>
      </c>
      <c r="LC55">
        <f t="shared" si="114"/>
        <v>0</v>
      </c>
      <c r="LD55">
        <f t="shared" si="115"/>
        <v>0</v>
      </c>
      <c r="LE55" s="253"/>
      <c r="LF55" s="206">
        <v>42516</v>
      </c>
      <c r="LG55">
        <v>60</v>
      </c>
      <c r="LH55" t="str">
        <f t="shared" si="87"/>
        <v>TRUE</v>
      </c>
      <c r="LI55">
        <f>VLOOKUP($A55,'FuturesInfo (3)'!$A$2:$V$80,22)</f>
        <v>4</v>
      </c>
      <c r="LJ55" s="257">
        <v>2</v>
      </c>
      <c r="LK55">
        <f t="shared" si="116"/>
        <v>5</v>
      </c>
      <c r="LL55" s="139">
        <f>VLOOKUP($A55,'FuturesInfo (3)'!$A$2:$O$80,15)*LI55</f>
        <v>107200</v>
      </c>
      <c r="LM55" s="139">
        <f>VLOOKUP($A55,'FuturesInfo (3)'!$A$2:$O$80,15)*LK55</f>
        <v>134000</v>
      </c>
      <c r="LN55" s="200">
        <f t="shared" si="117"/>
        <v>0</v>
      </c>
      <c r="LO55" s="200">
        <f t="shared" si="118"/>
        <v>0</v>
      </c>
      <c r="LP55" s="200">
        <f t="shared" si="119"/>
        <v>0</v>
      </c>
      <c r="LQ55" s="200">
        <f t="shared" si="120"/>
        <v>0</v>
      </c>
      <c r="LR55" s="200">
        <f t="shared" si="145"/>
        <v>0</v>
      </c>
      <c r="LT55">
        <f t="shared" si="122"/>
        <v>1</v>
      </c>
      <c r="LU55" s="244"/>
      <c r="LV55" s="218"/>
      <c r="LW55" s="245"/>
      <c r="LX55">
        <f t="shared" si="143"/>
        <v>0</v>
      </c>
      <c r="LY55">
        <f t="shared" si="124"/>
        <v>0</v>
      </c>
      <c r="LZ55" s="218"/>
      <c r="MA55">
        <f t="shared" si="140"/>
        <v>1</v>
      </c>
      <c r="MB55">
        <f t="shared" si="125"/>
        <v>1</v>
      </c>
      <c r="MC55">
        <f t="shared" si="126"/>
        <v>1</v>
      </c>
      <c r="MD55">
        <f t="shared" si="127"/>
        <v>1</v>
      </c>
      <c r="ME55" s="253"/>
      <c r="MF55" s="206"/>
      <c r="MG55">
        <v>60</v>
      </c>
      <c r="MH55" t="str">
        <f t="shared" si="88"/>
        <v>FALSE</v>
      </c>
      <c r="MI55">
        <f>VLOOKUP($A55,'FuturesInfo (3)'!$A$2:$V$80,22)</f>
        <v>4</v>
      </c>
      <c r="MJ55" s="257"/>
      <c r="MK55">
        <f t="shared" si="128"/>
        <v>5</v>
      </c>
      <c r="ML55" s="139">
        <f>VLOOKUP($A55,'FuturesInfo (3)'!$A$2:$O$80,15)*MI55</f>
        <v>107200</v>
      </c>
      <c r="MM55" s="139">
        <f>VLOOKUP($A55,'FuturesInfo (3)'!$A$2:$O$80,15)*MK55</f>
        <v>134000</v>
      </c>
      <c r="MN55" s="200">
        <f t="shared" si="129"/>
        <v>0</v>
      </c>
      <c r="MO55" s="200">
        <f t="shared" si="130"/>
        <v>0</v>
      </c>
      <c r="MP55" s="200">
        <f t="shared" si="131"/>
        <v>0</v>
      </c>
      <c r="MQ55" s="200">
        <f t="shared" si="132"/>
        <v>0</v>
      </c>
      <c r="MR55" s="200">
        <f t="shared" si="146"/>
        <v>0</v>
      </c>
    </row>
    <row r="56" spans="1:356"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4</v>
      </c>
      <c r="BP56">
        <f t="shared" si="160"/>
        <v>4</v>
      </c>
      <c r="BQ56" s="139">
        <f>VLOOKUP($A56,'FuturesInfo (3)'!$A$2:$O$80,15)*BP56</f>
        <v>160320</v>
      </c>
      <c r="BR56" s="145">
        <f t="shared" si="90"/>
        <v>-1434.0961610144543</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4</v>
      </c>
      <c r="CE56">
        <f t="shared" si="75"/>
        <v>4</v>
      </c>
      <c r="CF56">
        <f t="shared" si="75"/>
        <v>4</v>
      </c>
      <c r="CG56" s="139">
        <f>VLOOKUP($A56,'FuturesInfo (3)'!$A$2:$O$80,15)*CE56</f>
        <v>160320</v>
      </c>
      <c r="CH56" s="145">
        <f t="shared" si="164"/>
        <v>2428.1935722209278</v>
      </c>
      <c r="CI56" s="145">
        <f t="shared" si="92"/>
        <v>-2428.1935722209278</v>
      </c>
      <c r="CK56">
        <f t="shared" si="165"/>
        <v>1</v>
      </c>
      <c r="CL56">
        <v>1</v>
      </c>
      <c r="CM56">
        <v>-1</v>
      </c>
      <c r="CN56">
        <v>1</v>
      </c>
      <c r="CO56">
        <f t="shared" si="136"/>
        <v>1</v>
      </c>
      <c r="CP56">
        <f t="shared" si="166"/>
        <v>0</v>
      </c>
      <c r="CQ56" s="1">
        <v>1.00679281902E-2</v>
      </c>
      <c r="CR56" s="2">
        <v>10</v>
      </c>
      <c r="CS56">
        <v>60</v>
      </c>
      <c r="CT56" t="str">
        <f t="shared" si="167"/>
        <v>TRUE</v>
      </c>
      <c r="CU56">
        <f>VLOOKUP($A56,'FuturesInfo (3)'!$A$2:$V$80,22)</f>
        <v>4</v>
      </c>
      <c r="CV56">
        <f t="shared" si="168"/>
        <v>3</v>
      </c>
      <c r="CW56">
        <f t="shared" si="93"/>
        <v>4</v>
      </c>
      <c r="CX56" s="139">
        <f>VLOOKUP($A56,'FuturesInfo (3)'!$A$2:$O$80,15)*CW56</f>
        <v>160320</v>
      </c>
      <c r="CY56" s="200">
        <f t="shared" si="169"/>
        <v>1614.0902474528641</v>
      </c>
      <c r="CZ56" s="200">
        <f t="shared" si="95"/>
        <v>-1614.0902474528641</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4</v>
      </c>
      <c r="DM56">
        <f t="shared" si="84"/>
        <v>3</v>
      </c>
      <c r="DN56">
        <f t="shared" si="96"/>
        <v>4</v>
      </c>
      <c r="DO56" s="139">
        <f>VLOOKUP($A56,'FuturesInfo (3)'!$A$2:$O$80,15)*DN56</f>
        <v>160320</v>
      </c>
      <c r="DP56" s="200">
        <f t="shared" si="85"/>
        <v>1559.4956166683328</v>
      </c>
      <c r="DQ56" s="200">
        <f t="shared" si="97"/>
        <v>-1559.4956166683328</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f t="shared" si="98"/>
        <v>1</v>
      </c>
      <c r="JU56" s="244">
        <v>1</v>
      </c>
      <c r="JV56" s="218">
        <v>1</v>
      </c>
      <c r="JW56" s="245">
        <v>6</v>
      </c>
      <c r="JX56">
        <f t="shared" si="141"/>
        <v>1</v>
      </c>
      <c r="JY56">
        <f t="shared" si="100"/>
        <v>1</v>
      </c>
      <c r="JZ56" s="218">
        <v>1</v>
      </c>
      <c r="KA56">
        <f t="shared" si="138"/>
        <v>1</v>
      </c>
      <c r="KB56">
        <f t="shared" si="101"/>
        <v>1</v>
      </c>
      <c r="KC56">
        <f t="shared" si="102"/>
        <v>1</v>
      </c>
      <c r="KD56">
        <f t="shared" si="103"/>
        <v>1</v>
      </c>
      <c r="KE56" s="253">
        <v>2.37589095911E-3</v>
      </c>
      <c r="KF56" s="206">
        <v>42509</v>
      </c>
      <c r="KG56">
        <v>60</v>
      </c>
      <c r="KH56" t="str">
        <f t="shared" si="86"/>
        <v>TRUE</v>
      </c>
      <c r="KI56">
        <f>VLOOKUP($A56,'FuturesInfo (3)'!$A$2:$V$80,22)</f>
        <v>4</v>
      </c>
      <c r="KJ56" s="257">
        <v>1</v>
      </c>
      <c r="KK56">
        <f t="shared" si="104"/>
        <v>4</v>
      </c>
      <c r="KL56" s="139">
        <f>VLOOKUP($A56,'FuturesInfo (3)'!$A$2:$O$80,15)*KI56</f>
        <v>160320</v>
      </c>
      <c r="KM56" s="139">
        <f>VLOOKUP($A56,'FuturesInfo (3)'!$A$2:$O$80,15)*KK56</f>
        <v>160320</v>
      </c>
      <c r="KN56" s="200">
        <f t="shared" si="105"/>
        <v>380.90283856451521</v>
      </c>
      <c r="KO56" s="200">
        <f t="shared" si="106"/>
        <v>380.90283856451521</v>
      </c>
      <c r="KP56" s="200">
        <f t="shared" si="107"/>
        <v>380.90283856451521</v>
      </c>
      <c r="KQ56" s="200">
        <f t="shared" si="108"/>
        <v>380.90283856451521</v>
      </c>
      <c r="KR56" s="200">
        <f t="shared" si="144"/>
        <v>380.90283856451521</v>
      </c>
      <c r="KT56">
        <f t="shared" si="110"/>
        <v>1</v>
      </c>
      <c r="KU56">
        <v>1</v>
      </c>
      <c r="KV56" s="218">
        <v>1</v>
      </c>
      <c r="KW56" s="245">
        <v>7</v>
      </c>
      <c r="KX56">
        <f t="shared" si="142"/>
        <v>-1</v>
      </c>
      <c r="KY56">
        <f t="shared" si="112"/>
        <v>1</v>
      </c>
      <c r="KZ56" s="218"/>
      <c r="LA56">
        <f t="shared" si="139"/>
        <v>0</v>
      </c>
      <c r="LB56">
        <f t="shared" si="113"/>
        <v>0</v>
      </c>
      <c r="LC56">
        <f t="shared" si="114"/>
        <v>0</v>
      </c>
      <c r="LD56">
        <f t="shared" si="115"/>
        <v>0</v>
      </c>
      <c r="LE56" s="253"/>
      <c r="LF56" s="206">
        <v>42509</v>
      </c>
      <c r="LG56">
        <v>60</v>
      </c>
      <c r="LH56" t="str">
        <f t="shared" si="87"/>
        <v>TRUE</v>
      </c>
      <c r="LI56">
        <f>VLOOKUP($A56,'FuturesInfo (3)'!$A$2:$V$80,22)</f>
        <v>4</v>
      </c>
      <c r="LJ56" s="257">
        <v>2</v>
      </c>
      <c r="LK56">
        <f t="shared" si="116"/>
        <v>5</v>
      </c>
      <c r="LL56" s="139">
        <f>VLOOKUP($A56,'FuturesInfo (3)'!$A$2:$O$80,15)*LI56</f>
        <v>160320</v>
      </c>
      <c r="LM56" s="139">
        <f>VLOOKUP($A56,'FuturesInfo (3)'!$A$2:$O$80,15)*LK56</f>
        <v>200400</v>
      </c>
      <c r="LN56" s="200">
        <f t="shared" si="117"/>
        <v>0</v>
      </c>
      <c r="LO56" s="200">
        <f t="shared" si="118"/>
        <v>0</v>
      </c>
      <c r="LP56" s="200">
        <f t="shared" si="119"/>
        <v>0</v>
      </c>
      <c r="LQ56" s="200">
        <f t="shared" si="120"/>
        <v>0</v>
      </c>
      <c r="LR56" s="200">
        <f t="shared" si="145"/>
        <v>0</v>
      </c>
      <c r="LT56">
        <f t="shared" si="122"/>
        <v>1</v>
      </c>
      <c r="LU56" s="244"/>
      <c r="LV56" s="218"/>
      <c r="LW56" s="245"/>
      <c r="LX56">
        <f t="shared" si="143"/>
        <v>0</v>
      </c>
      <c r="LY56">
        <f t="shared" si="124"/>
        <v>0</v>
      </c>
      <c r="LZ56" s="218"/>
      <c r="MA56">
        <f t="shared" si="140"/>
        <v>1</v>
      </c>
      <c r="MB56">
        <f t="shared" si="125"/>
        <v>1</v>
      </c>
      <c r="MC56">
        <f t="shared" si="126"/>
        <v>1</v>
      </c>
      <c r="MD56">
        <f t="shared" si="127"/>
        <v>1</v>
      </c>
      <c r="ME56" s="253"/>
      <c r="MF56" s="206"/>
      <c r="MG56">
        <v>60</v>
      </c>
      <c r="MH56" t="str">
        <f t="shared" si="88"/>
        <v>FALSE</v>
      </c>
      <c r="MI56">
        <f>VLOOKUP($A56,'FuturesInfo (3)'!$A$2:$V$80,22)</f>
        <v>4</v>
      </c>
      <c r="MJ56" s="257"/>
      <c r="MK56">
        <f t="shared" si="128"/>
        <v>5</v>
      </c>
      <c r="ML56" s="139">
        <f>VLOOKUP($A56,'FuturesInfo (3)'!$A$2:$O$80,15)*MI56</f>
        <v>160320</v>
      </c>
      <c r="MM56" s="139">
        <f>VLOOKUP($A56,'FuturesInfo (3)'!$A$2:$O$80,15)*MK56</f>
        <v>200400</v>
      </c>
      <c r="MN56" s="200">
        <f t="shared" si="129"/>
        <v>0</v>
      </c>
      <c r="MO56" s="200">
        <f t="shared" si="130"/>
        <v>0</v>
      </c>
      <c r="MP56" s="200">
        <f t="shared" si="131"/>
        <v>0</v>
      </c>
      <c r="MQ56" s="200">
        <f t="shared" si="132"/>
        <v>0</v>
      </c>
      <c r="MR56" s="200">
        <f t="shared" si="146"/>
        <v>0</v>
      </c>
    </row>
    <row r="57" spans="1:356"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93218.562959999996</v>
      </c>
      <c r="BR57" s="145">
        <f t="shared" si="90"/>
        <v>-546.21477970876845</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93218.562959999996</v>
      </c>
      <c r="CH57" s="145">
        <f t="shared" si="164"/>
        <v>1888.1315482114192</v>
      </c>
      <c r="CI57" s="145">
        <f t="shared" si="92"/>
        <v>1888.1315482114192</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93218.562959999996</v>
      </c>
      <c r="CY57" s="200">
        <f t="shared" si="169"/>
        <v>-457.63558183140685</v>
      </c>
      <c r="CZ57" s="200">
        <f t="shared" si="95"/>
        <v>-457.63558183140685</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93218.562959999996</v>
      </c>
      <c r="DP57" s="200">
        <f t="shared" si="85"/>
        <v>-632.91076365889137</v>
      </c>
      <c r="DQ57" s="200">
        <f t="shared" si="97"/>
        <v>-632.91076365889137</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f t="shared" si="98"/>
        <v>-1</v>
      </c>
      <c r="JU57" s="244">
        <v>-1</v>
      </c>
      <c r="JV57" s="218">
        <v>-1</v>
      </c>
      <c r="JW57" s="245">
        <v>12</v>
      </c>
      <c r="JX57">
        <f t="shared" si="141"/>
        <v>-1</v>
      </c>
      <c r="JY57">
        <f t="shared" si="100"/>
        <v>-1</v>
      </c>
      <c r="JZ57" s="218">
        <v>1</v>
      </c>
      <c r="KA57">
        <f t="shared" si="138"/>
        <v>0</v>
      </c>
      <c r="KB57">
        <f t="shared" si="101"/>
        <v>0</v>
      </c>
      <c r="KC57">
        <f t="shared" si="102"/>
        <v>0</v>
      </c>
      <c r="KD57">
        <f t="shared" si="103"/>
        <v>0</v>
      </c>
      <c r="KE57" s="253">
        <v>1.6141794587600001E-2</v>
      </c>
      <c r="KF57" s="206">
        <v>42514</v>
      </c>
      <c r="KG57">
        <v>60</v>
      </c>
      <c r="KH57" t="str">
        <f t="shared" si="86"/>
        <v>TRUE</v>
      </c>
      <c r="KI57">
        <f>VLOOKUP($A57,'FuturesInfo (3)'!$A$2:$V$80,22)</f>
        <v>1</v>
      </c>
      <c r="KJ57" s="257">
        <v>2</v>
      </c>
      <c r="KK57">
        <f t="shared" si="104"/>
        <v>1</v>
      </c>
      <c r="KL57" s="139">
        <f>VLOOKUP($A57,'FuturesInfo (3)'!$A$2:$O$80,15)*KI57</f>
        <v>93218.562959999996</v>
      </c>
      <c r="KM57" s="139">
        <f>VLOOKUP($A57,'FuturesInfo (3)'!$A$2:$O$80,15)*KK57</f>
        <v>93218.562959999996</v>
      </c>
      <c r="KN57" s="200">
        <f t="shared" si="105"/>
        <v>-1504.7148950515777</v>
      </c>
      <c r="KO57" s="200">
        <f t="shared" si="106"/>
        <v>-1504.7148950515777</v>
      </c>
      <c r="KP57" s="200">
        <f t="shared" si="107"/>
        <v>-1504.7148950515777</v>
      </c>
      <c r="KQ57" s="200">
        <f t="shared" si="108"/>
        <v>-1504.7148950515777</v>
      </c>
      <c r="KR57" s="200">
        <f t="shared" si="144"/>
        <v>-1504.7148950515777</v>
      </c>
      <c r="KT57">
        <f t="shared" si="110"/>
        <v>-1</v>
      </c>
      <c r="KU57">
        <v>-1</v>
      </c>
      <c r="KV57" s="218">
        <v>-1</v>
      </c>
      <c r="KW57" s="245">
        <v>13</v>
      </c>
      <c r="KX57">
        <f t="shared" si="142"/>
        <v>1</v>
      </c>
      <c r="KY57">
        <f t="shared" si="112"/>
        <v>-1</v>
      </c>
      <c r="KZ57" s="218"/>
      <c r="LA57">
        <f t="shared" si="139"/>
        <v>0</v>
      </c>
      <c r="LB57">
        <f t="shared" si="113"/>
        <v>0</v>
      </c>
      <c r="LC57">
        <f t="shared" si="114"/>
        <v>0</v>
      </c>
      <c r="LD57">
        <f t="shared" si="115"/>
        <v>0</v>
      </c>
      <c r="LE57" s="253"/>
      <c r="LF57" s="206">
        <v>42521</v>
      </c>
      <c r="LG57">
        <v>60</v>
      </c>
      <c r="LH57" t="str">
        <f t="shared" si="87"/>
        <v>TRUE</v>
      </c>
      <c r="LI57">
        <f>VLOOKUP($A57,'FuturesInfo (3)'!$A$2:$V$80,22)</f>
        <v>1</v>
      </c>
      <c r="LJ57" s="257">
        <v>1</v>
      </c>
      <c r="LK57">
        <f t="shared" si="116"/>
        <v>1</v>
      </c>
      <c r="LL57" s="139">
        <f>VLOOKUP($A57,'FuturesInfo (3)'!$A$2:$O$80,15)*LI57</f>
        <v>93218.562959999996</v>
      </c>
      <c r="LM57" s="139">
        <f>VLOOKUP($A57,'FuturesInfo (3)'!$A$2:$O$80,15)*LK57</f>
        <v>93218.562959999996</v>
      </c>
      <c r="LN57" s="200">
        <f t="shared" si="117"/>
        <v>0</v>
      </c>
      <c r="LO57" s="200">
        <f t="shared" si="118"/>
        <v>0</v>
      </c>
      <c r="LP57" s="200">
        <f t="shared" si="119"/>
        <v>0</v>
      </c>
      <c r="LQ57" s="200">
        <f t="shared" si="120"/>
        <v>0</v>
      </c>
      <c r="LR57" s="200">
        <f t="shared" si="145"/>
        <v>0</v>
      </c>
      <c r="LT57">
        <f t="shared" si="122"/>
        <v>-1</v>
      </c>
      <c r="LU57" s="244"/>
      <c r="LV57" s="218"/>
      <c r="LW57" s="245"/>
      <c r="LX57">
        <f t="shared" si="143"/>
        <v>0</v>
      </c>
      <c r="LY57">
        <f t="shared" si="124"/>
        <v>0</v>
      </c>
      <c r="LZ57" s="218"/>
      <c r="MA57">
        <f t="shared" si="140"/>
        <v>1</v>
      </c>
      <c r="MB57">
        <f t="shared" si="125"/>
        <v>1</v>
      </c>
      <c r="MC57">
        <f t="shared" si="126"/>
        <v>1</v>
      </c>
      <c r="MD57">
        <f t="shared" si="127"/>
        <v>1</v>
      </c>
      <c r="ME57" s="253"/>
      <c r="MF57" s="206"/>
      <c r="MG57">
        <v>60</v>
      </c>
      <c r="MH57" t="str">
        <f t="shared" si="88"/>
        <v>FALSE</v>
      </c>
      <c r="MI57">
        <f>VLOOKUP($A57,'FuturesInfo (3)'!$A$2:$V$80,22)</f>
        <v>1</v>
      </c>
      <c r="MJ57" s="257"/>
      <c r="MK57">
        <f t="shared" si="128"/>
        <v>1</v>
      </c>
      <c r="ML57" s="139">
        <f>VLOOKUP($A57,'FuturesInfo (3)'!$A$2:$O$80,15)*MI57</f>
        <v>93218.562959999996</v>
      </c>
      <c r="MM57" s="139">
        <f>VLOOKUP($A57,'FuturesInfo (3)'!$A$2:$O$80,15)*MK57</f>
        <v>93218.562959999996</v>
      </c>
      <c r="MN57" s="200">
        <f t="shared" si="129"/>
        <v>0</v>
      </c>
      <c r="MO57" s="200">
        <f t="shared" si="130"/>
        <v>0</v>
      </c>
      <c r="MP57" s="200">
        <f t="shared" si="131"/>
        <v>0</v>
      </c>
      <c r="MQ57" s="200">
        <f t="shared" si="132"/>
        <v>0</v>
      </c>
      <c r="MR57" s="200">
        <f t="shared" si="146"/>
        <v>0</v>
      </c>
    </row>
    <row r="58" spans="1:356"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184205</v>
      </c>
      <c r="BR58" s="145">
        <f t="shared" si="90"/>
        <v>-1670.870973714065</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184205</v>
      </c>
      <c r="CH58" s="145">
        <f t="shared" si="164"/>
        <v>-584.99626377715322</v>
      </c>
      <c r="CI58" s="145">
        <f t="shared" si="92"/>
        <v>584.99626377715322</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184205</v>
      </c>
      <c r="CY58" s="200">
        <f t="shared" si="169"/>
        <v>137.21042830531565</v>
      </c>
      <c r="CZ58" s="200">
        <f t="shared" si="95"/>
        <v>-137.21042830531565</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184205</v>
      </c>
      <c r="DP58" s="200">
        <f t="shared" si="85"/>
        <v>-2574.6133059967565</v>
      </c>
      <c r="DQ58" s="200">
        <f t="shared" si="97"/>
        <v>2574.6133059967565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f t="shared" si="98"/>
        <v>1</v>
      </c>
      <c r="JU58" s="244">
        <v>1</v>
      </c>
      <c r="JV58" s="218">
        <v>-1</v>
      </c>
      <c r="JW58" s="245">
        <v>-3</v>
      </c>
      <c r="JX58">
        <f t="shared" si="141"/>
        <v>-1</v>
      </c>
      <c r="JY58">
        <f t="shared" si="100"/>
        <v>1</v>
      </c>
      <c r="JZ58" s="218">
        <v>1</v>
      </c>
      <c r="KA58">
        <f t="shared" si="138"/>
        <v>1</v>
      </c>
      <c r="KB58">
        <f t="shared" si="101"/>
        <v>0</v>
      </c>
      <c r="KC58">
        <f t="shared" si="102"/>
        <v>0</v>
      </c>
      <c r="KD58">
        <f t="shared" si="103"/>
        <v>1</v>
      </c>
      <c r="KE58" s="253">
        <v>5.7328492260700003E-3</v>
      </c>
      <c r="KF58" s="206">
        <v>42489</v>
      </c>
      <c r="KG58">
        <v>60</v>
      </c>
      <c r="KH58" t="str">
        <f t="shared" si="86"/>
        <v>TRUE</v>
      </c>
      <c r="KI58">
        <f>VLOOKUP($A58,'FuturesInfo (3)'!$A$2:$V$80,22)</f>
        <v>7</v>
      </c>
      <c r="KJ58" s="257">
        <v>1</v>
      </c>
      <c r="KK58">
        <f t="shared" si="104"/>
        <v>7</v>
      </c>
      <c r="KL58" s="139">
        <f>VLOOKUP($A58,'FuturesInfo (3)'!$A$2:$O$80,15)*KI58</f>
        <v>184205</v>
      </c>
      <c r="KM58" s="139">
        <f>VLOOKUP($A58,'FuturesInfo (3)'!$A$2:$O$80,15)*KK58</f>
        <v>184205</v>
      </c>
      <c r="KN58" s="200">
        <f t="shared" si="105"/>
        <v>1056.0194916882244</v>
      </c>
      <c r="KO58" s="200">
        <f t="shared" si="106"/>
        <v>1056.0194916882244</v>
      </c>
      <c r="KP58" s="200">
        <f t="shared" si="107"/>
        <v>-1056.0194916882244</v>
      </c>
      <c r="KQ58" s="200">
        <f t="shared" si="108"/>
        <v>-1056.0194916882244</v>
      </c>
      <c r="KR58" s="200">
        <f t="shared" si="144"/>
        <v>1056.0194916882244</v>
      </c>
      <c r="KT58">
        <f t="shared" si="110"/>
        <v>1</v>
      </c>
      <c r="KU58">
        <v>1</v>
      </c>
      <c r="KV58" s="218">
        <v>-1</v>
      </c>
      <c r="KW58" s="245">
        <v>-4</v>
      </c>
      <c r="KX58">
        <f t="shared" si="142"/>
        <v>1</v>
      </c>
      <c r="KY58">
        <f t="shared" si="112"/>
        <v>1</v>
      </c>
      <c r="KZ58" s="218"/>
      <c r="LA58">
        <f t="shared" si="139"/>
        <v>0</v>
      </c>
      <c r="LB58">
        <f t="shared" si="113"/>
        <v>0</v>
      </c>
      <c r="LC58">
        <f t="shared" si="114"/>
        <v>0</v>
      </c>
      <c r="LD58">
        <f t="shared" si="115"/>
        <v>0</v>
      </c>
      <c r="LE58" s="253"/>
      <c r="LF58" s="206">
        <v>42523</v>
      </c>
      <c r="LG58">
        <v>60</v>
      </c>
      <c r="LH58" t="str">
        <f t="shared" si="87"/>
        <v>TRUE</v>
      </c>
      <c r="LI58">
        <f>VLOOKUP($A58,'FuturesInfo (3)'!$A$2:$V$80,22)</f>
        <v>7</v>
      </c>
      <c r="LJ58" s="257">
        <v>1</v>
      </c>
      <c r="LK58">
        <f t="shared" si="116"/>
        <v>7</v>
      </c>
      <c r="LL58" s="139">
        <f>VLOOKUP($A58,'FuturesInfo (3)'!$A$2:$O$80,15)*LI58</f>
        <v>184205</v>
      </c>
      <c r="LM58" s="139">
        <f>VLOOKUP($A58,'FuturesInfo (3)'!$A$2:$O$80,15)*LK58</f>
        <v>184205</v>
      </c>
      <c r="LN58" s="200">
        <f t="shared" si="117"/>
        <v>0</v>
      </c>
      <c r="LO58" s="200">
        <f t="shared" si="118"/>
        <v>0</v>
      </c>
      <c r="LP58" s="200">
        <f t="shared" si="119"/>
        <v>0</v>
      </c>
      <c r="LQ58" s="200">
        <f t="shared" si="120"/>
        <v>0</v>
      </c>
      <c r="LR58" s="200">
        <f t="shared" si="145"/>
        <v>0</v>
      </c>
      <c r="LT58">
        <f t="shared" si="122"/>
        <v>1</v>
      </c>
      <c r="LU58" s="244"/>
      <c r="LV58" s="218"/>
      <c r="LW58" s="245"/>
      <c r="LX58">
        <f t="shared" si="143"/>
        <v>0</v>
      </c>
      <c r="LY58">
        <f t="shared" si="124"/>
        <v>0</v>
      </c>
      <c r="LZ58" s="218"/>
      <c r="MA58">
        <f t="shared" si="140"/>
        <v>1</v>
      </c>
      <c r="MB58">
        <f t="shared" si="125"/>
        <v>1</v>
      </c>
      <c r="MC58">
        <f t="shared" si="126"/>
        <v>1</v>
      </c>
      <c r="MD58">
        <f t="shared" si="127"/>
        <v>1</v>
      </c>
      <c r="ME58" s="253"/>
      <c r="MF58" s="206"/>
      <c r="MG58">
        <v>60</v>
      </c>
      <c r="MH58" t="str">
        <f t="shared" si="88"/>
        <v>FALSE</v>
      </c>
      <c r="MI58">
        <f>VLOOKUP($A58,'FuturesInfo (3)'!$A$2:$V$80,22)</f>
        <v>7</v>
      </c>
      <c r="MJ58" s="257"/>
      <c r="MK58">
        <f t="shared" si="128"/>
        <v>9</v>
      </c>
      <c r="ML58" s="139">
        <f>VLOOKUP($A58,'FuturesInfo (3)'!$A$2:$O$80,15)*MI58</f>
        <v>184205</v>
      </c>
      <c r="MM58" s="139">
        <f>VLOOKUP($A58,'FuturesInfo (3)'!$A$2:$O$80,15)*MK58</f>
        <v>236835</v>
      </c>
      <c r="MN58" s="200">
        <f t="shared" si="129"/>
        <v>0</v>
      </c>
      <c r="MO58" s="200">
        <f t="shared" si="130"/>
        <v>0</v>
      </c>
      <c r="MP58" s="200">
        <f t="shared" si="131"/>
        <v>0</v>
      </c>
      <c r="MQ58" s="200">
        <f t="shared" si="132"/>
        <v>0</v>
      </c>
      <c r="MR58" s="200">
        <f t="shared" si="146"/>
        <v>0</v>
      </c>
    </row>
    <row r="59" spans="1:356"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109750</v>
      </c>
      <c r="BR59" s="145">
        <f t="shared" si="90"/>
        <v>726.47754137120251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109750</v>
      </c>
      <c r="CH59" s="145">
        <f t="shared" si="164"/>
        <v>-1494.950681066425</v>
      </c>
      <c r="CI59" s="145">
        <f t="shared" si="92"/>
        <v>-1494.950681066425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109750</v>
      </c>
      <c r="CY59" s="200">
        <f t="shared" si="169"/>
        <v>-1373.1464318768251</v>
      </c>
      <c r="CZ59" s="200">
        <f t="shared" si="95"/>
        <v>-1373.1464318768251</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109750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f t="shared" si="98"/>
        <v>-1</v>
      </c>
      <c r="JU59" s="244">
        <v>-1</v>
      </c>
      <c r="JV59" s="218">
        <v>1</v>
      </c>
      <c r="JW59" s="245">
        <v>6</v>
      </c>
      <c r="JX59">
        <f t="shared" si="141"/>
        <v>-1</v>
      </c>
      <c r="JY59">
        <f t="shared" si="100"/>
        <v>1</v>
      </c>
      <c r="JZ59" s="218">
        <v>1</v>
      </c>
      <c r="KA59">
        <f t="shared" si="138"/>
        <v>0</v>
      </c>
      <c r="KB59">
        <f t="shared" si="101"/>
        <v>1</v>
      </c>
      <c r="KC59">
        <f t="shared" si="102"/>
        <v>0</v>
      </c>
      <c r="KD59">
        <f t="shared" si="103"/>
        <v>1</v>
      </c>
      <c r="KE59" s="253">
        <v>1.8561484918800001E-2</v>
      </c>
      <c r="KF59" s="206">
        <v>42500</v>
      </c>
      <c r="KG59">
        <v>60</v>
      </c>
      <c r="KH59" t="str">
        <f t="shared" si="86"/>
        <v>TRUE</v>
      </c>
      <c r="KI59">
        <f>VLOOKUP($A59,'FuturesInfo (3)'!$A$2:$V$80,22)</f>
        <v>4</v>
      </c>
      <c r="KJ59" s="257">
        <v>2</v>
      </c>
      <c r="KK59">
        <f t="shared" si="104"/>
        <v>5</v>
      </c>
      <c r="KL59" s="139">
        <f>VLOOKUP($A59,'FuturesInfo (3)'!$A$2:$O$80,15)*KI59</f>
        <v>109750</v>
      </c>
      <c r="KM59" s="139">
        <f>VLOOKUP($A59,'FuturesInfo (3)'!$A$2:$O$80,15)*KK59</f>
        <v>137187.5</v>
      </c>
      <c r="KN59" s="200">
        <f t="shared" si="105"/>
        <v>-2037.1229698383002</v>
      </c>
      <c r="KO59" s="200">
        <f t="shared" si="106"/>
        <v>-2546.4037122978752</v>
      </c>
      <c r="KP59" s="200">
        <f t="shared" si="107"/>
        <v>2037.1229698383002</v>
      </c>
      <c r="KQ59" s="200">
        <f t="shared" si="108"/>
        <v>-2037.1229698383002</v>
      </c>
      <c r="KR59" s="200">
        <f t="shared" si="144"/>
        <v>2037.1229698383002</v>
      </c>
      <c r="KT59">
        <f t="shared" si="110"/>
        <v>-1</v>
      </c>
      <c r="KU59">
        <v>1</v>
      </c>
      <c r="KV59" s="218">
        <v>1</v>
      </c>
      <c r="KW59" s="245">
        <v>7</v>
      </c>
      <c r="KX59">
        <f t="shared" si="142"/>
        <v>-1</v>
      </c>
      <c r="KY59">
        <f t="shared" si="112"/>
        <v>1</v>
      </c>
      <c r="KZ59" s="218"/>
      <c r="LA59">
        <f t="shared" si="139"/>
        <v>0</v>
      </c>
      <c r="LB59">
        <f t="shared" si="113"/>
        <v>0</v>
      </c>
      <c r="LC59">
        <f t="shared" si="114"/>
        <v>0</v>
      </c>
      <c r="LD59">
        <f t="shared" si="115"/>
        <v>0</v>
      </c>
      <c r="LE59" s="253"/>
      <c r="LF59" s="206">
        <v>42521</v>
      </c>
      <c r="LG59">
        <v>60</v>
      </c>
      <c r="LH59" t="str">
        <f t="shared" si="87"/>
        <v>TRUE</v>
      </c>
      <c r="LI59">
        <f>VLOOKUP($A59,'FuturesInfo (3)'!$A$2:$V$80,22)</f>
        <v>4</v>
      </c>
      <c r="LJ59" s="257">
        <v>2</v>
      </c>
      <c r="LK59">
        <f t="shared" si="116"/>
        <v>5</v>
      </c>
      <c r="LL59" s="139">
        <f>VLOOKUP($A59,'FuturesInfo (3)'!$A$2:$O$80,15)*LI59</f>
        <v>109750</v>
      </c>
      <c r="LM59" s="139">
        <f>VLOOKUP($A59,'FuturesInfo (3)'!$A$2:$O$80,15)*LK59</f>
        <v>137187.5</v>
      </c>
      <c r="LN59" s="200">
        <f t="shared" si="117"/>
        <v>0</v>
      </c>
      <c r="LO59" s="200">
        <f t="shared" si="118"/>
        <v>0</v>
      </c>
      <c r="LP59" s="200">
        <f t="shared" si="119"/>
        <v>0</v>
      </c>
      <c r="LQ59" s="200">
        <f t="shared" si="120"/>
        <v>0</v>
      </c>
      <c r="LR59" s="200">
        <f t="shared" si="145"/>
        <v>0</v>
      </c>
      <c r="LT59">
        <f t="shared" si="122"/>
        <v>1</v>
      </c>
      <c r="LU59" s="244"/>
      <c r="LV59" s="218"/>
      <c r="LW59" s="245"/>
      <c r="LX59">
        <f t="shared" si="143"/>
        <v>0</v>
      </c>
      <c r="LY59">
        <f t="shared" si="124"/>
        <v>0</v>
      </c>
      <c r="LZ59" s="218"/>
      <c r="MA59">
        <f t="shared" si="140"/>
        <v>1</v>
      </c>
      <c r="MB59">
        <f t="shared" si="125"/>
        <v>1</v>
      </c>
      <c r="MC59">
        <f t="shared" si="126"/>
        <v>1</v>
      </c>
      <c r="MD59">
        <f t="shared" si="127"/>
        <v>1</v>
      </c>
      <c r="ME59" s="253"/>
      <c r="MF59" s="206"/>
      <c r="MG59">
        <v>60</v>
      </c>
      <c r="MH59" t="str">
        <f t="shared" si="88"/>
        <v>FALSE</v>
      </c>
      <c r="MI59">
        <f>VLOOKUP($A59,'FuturesInfo (3)'!$A$2:$V$80,22)</f>
        <v>4</v>
      </c>
      <c r="MJ59" s="257"/>
      <c r="MK59">
        <f t="shared" si="128"/>
        <v>5</v>
      </c>
      <c r="ML59" s="139">
        <f>VLOOKUP($A59,'FuturesInfo (3)'!$A$2:$O$80,15)*MI59</f>
        <v>109750</v>
      </c>
      <c r="MM59" s="139">
        <f>VLOOKUP($A59,'FuturesInfo (3)'!$A$2:$O$80,15)*MK59</f>
        <v>137187.5</v>
      </c>
      <c r="MN59" s="200">
        <f t="shared" si="129"/>
        <v>0</v>
      </c>
      <c r="MO59" s="200">
        <f t="shared" si="130"/>
        <v>0</v>
      </c>
      <c r="MP59" s="200">
        <f t="shared" si="131"/>
        <v>0</v>
      </c>
      <c r="MQ59" s="200">
        <f t="shared" si="132"/>
        <v>0</v>
      </c>
      <c r="MR59" s="200">
        <f t="shared" si="146"/>
        <v>0</v>
      </c>
    </row>
    <row r="60" spans="1:356"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211020</v>
      </c>
      <c r="BR60" s="145">
        <f t="shared" si="90"/>
        <v>-340.60454878850459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211020</v>
      </c>
      <c r="CH60" s="145">
        <f t="shared" si="164"/>
        <v>4559.0740740730316</v>
      </c>
      <c r="CI60" s="145">
        <f t="shared" si="92"/>
        <v>4559.0740740730316</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211020</v>
      </c>
      <c r="CY60" s="200">
        <f t="shared" si="169"/>
        <v>546.44799309534301</v>
      </c>
      <c r="CZ60" s="200">
        <f t="shared" si="95"/>
        <v>-546.44799309534301</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211020</v>
      </c>
      <c r="DP60" s="200">
        <f t="shared" si="85"/>
        <v>-1095.7334487240798</v>
      </c>
      <c r="DQ60" s="200">
        <f t="shared" si="97"/>
        <v>1095.7334487240798</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f t="shared" si="98"/>
        <v>1</v>
      </c>
      <c r="JU60" s="244">
        <v>1</v>
      </c>
      <c r="JV60" s="218">
        <v>1</v>
      </c>
      <c r="JW60" s="245">
        <v>11</v>
      </c>
      <c r="JX60">
        <f t="shared" si="141"/>
        <v>1</v>
      </c>
      <c r="JY60">
        <f t="shared" si="100"/>
        <v>1</v>
      </c>
      <c r="JZ60" s="218">
        <v>1</v>
      </c>
      <c r="KA60">
        <f t="shared" si="138"/>
        <v>1</v>
      </c>
      <c r="KB60">
        <f t="shared" si="101"/>
        <v>1</v>
      </c>
      <c r="KC60">
        <f t="shared" si="102"/>
        <v>1</v>
      </c>
      <c r="KD60">
        <f t="shared" si="103"/>
        <v>1</v>
      </c>
      <c r="KE60" s="253">
        <v>3.42368045649E-3</v>
      </c>
      <c r="KF60" s="206">
        <v>42492</v>
      </c>
      <c r="KG60">
        <v>60</v>
      </c>
      <c r="KH60" t="str">
        <f t="shared" si="86"/>
        <v>TRUE</v>
      </c>
      <c r="KI60">
        <f>VLOOKUP($A60,'FuturesInfo (3)'!$A$2:$V$80,22)</f>
        <v>3</v>
      </c>
      <c r="KJ60" s="257">
        <v>1</v>
      </c>
      <c r="KK60">
        <f t="shared" si="104"/>
        <v>3</v>
      </c>
      <c r="KL60" s="139">
        <f>VLOOKUP($A60,'FuturesInfo (3)'!$A$2:$O$80,15)*KI60</f>
        <v>211020</v>
      </c>
      <c r="KM60" s="139">
        <f>VLOOKUP($A60,'FuturesInfo (3)'!$A$2:$O$80,15)*KK60</f>
        <v>211020</v>
      </c>
      <c r="KN60" s="200">
        <f t="shared" si="105"/>
        <v>722.46504992851976</v>
      </c>
      <c r="KO60" s="200">
        <f t="shared" si="106"/>
        <v>722.46504992851976</v>
      </c>
      <c r="KP60" s="200">
        <f t="shared" si="107"/>
        <v>722.46504992851976</v>
      </c>
      <c r="KQ60" s="200">
        <f t="shared" si="108"/>
        <v>722.46504992851976</v>
      </c>
      <c r="KR60" s="200">
        <f t="shared" si="144"/>
        <v>722.46504992851976</v>
      </c>
      <c r="KT60">
        <f t="shared" si="110"/>
        <v>1</v>
      </c>
      <c r="KU60">
        <v>-1</v>
      </c>
      <c r="KV60" s="218">
        <v>1</v>
      </c>
      <c r="KW60" s="245">
        <v>12</v>
      </c>
      <c r="KX60">
        <f t="shared" si="142"/>
        <v>-1</v>
      </c>
      <c r="KY60">
        <f t="shared" si="112"/>
        <v>1</v>
      </c>
      <c r="KZ60" s="218"/>
      <c r="LA60">
        <f t="shared" si="139"/>
        <v>0</v>
      </c>
      <c r="LB60">
        <f t="shared" si="113"/>
        <v>0</v>
      </c>
      <c r="LC60">
        <f t="shared" si="114"/>
        <v>0</v>
      </c>
      <c r="LD60">
        <f t="shared" si="115"/>
        <v>0</v>
      </c>
      <c r="LE60" s="253"/>
      <c r="LF60" s="206">
        <v>42522</v>
      </c>
      <c r="LG60">
        <v>60</v>
      </c>
      <c r="LH60" t="str">
        <f t="shared" si="87"/>
        <v>TRUE</v>
      </c>
      <c r="LI60">
        <f>VLOOKUP($A60,'FuturesInfo (3)'!$A$2:$V$80,22)</f>
        <v>3</v>
      </c>
      <c r="LJ60" s="257">
        <v>2</v>
      </c>
      <c r="LK60">
        <f t="shared" si="116"/>
        <v>4</v>
      </c>
      <c r="LL60" s="139">
        <f>VLOOKUP($A60,'FuturesInfo (3)'!$A$2:$O$80,15)*LI60</f>
        <v>211020</v>
      </c>
      <c r="LM60" s="139">
        <f>VLOOKUP($A60,'FuturesInfo (3)'!$A$2:$O$80,15)*LK60</f>
        <v>281360</v>
      </c>
      <c r="LN60" s="200">
        <f t="shared" si="117"/>
        <v>0</v>
      </c>
      <c r="LO60" s="200">
        <f t="shared" si="118"/>
        <v>0</v>
      </c>
      <c r="LP60" s="200">
        <f t="shared" si="119"/>
        <v>0</v>
      </c>
      <c r="LQ60" s="200">
        <f t="shared" si="120"/>
        <v>0</v>
      </c>
      <c r="LR60" s="200">
        <f t="shared" si="145"/>
        <v>0</v>
      </c>
      <c r="LT60">
        <f t="shared" si="122"/>
        <v>-1</v>
      </c>
      <c r="LU60" s="244"/>
      <c r="LV60" s="218"/>
      <c r="LW60" s="245"/>
      <c r="LX60">
        <f t="shared" si="143"/>
        <v>0</v>
      </c>
      <c r="LY60">
        <f t="shared" si="124"/>
        <v>0</v>
      </c>
      <c r="LZ60" s="218"/>
      <c r="MA60">
        <f t="shared" si="140"/>
        <v>1</v>
      </c>
      <c r="MB60">
        <f t="shared" si="125"/>
        <v>1</v>
      </c>
      <c r="MC60">
        <f t="shared" si="126"/>
        <v>1</v>
      </c>
      <c r="MD60">
        <f t="shared" si="127"/>
        <v>1</v>
      </c>
      <c r="ME60" s="253"/>
      <c r="MF60" s="206"/>
      <c r="MG60">
        <v>60</v>
      </c>
      <c r="MH60" t="str">
        <f t="shared" si="88"/>
        <v>FALSE</v>
      </c>
      <c r="MI60">
        <f>VLOOKUP($A60,'FuturesInfo (3)'!$A$2:$V$80,22)</f>
        <v>3</v>
      </c>
      <c r="MJ60" s="257"/>
      <c r="MK60">
        <f t="shared" si="128"/>
        <v>4</v>
      </c>
      <c r="ML60" s="139">
        <f>VLOOKUP($A60,'FuturesInfo (3)'!$A$2:$O$80,15)*MI60</f>
        <v>211020</v>
      </c>
      <c r="MM60" s="139">
        <f>VLOOKUP($A60,'FuturesInfo (3)'!$A$2:$O$80,15)*MK60</f>
        <v>281360</v>
      </c>
      <c r="MN60" s="200">
        <f t="shared" si="129"/>
        <v>0</v>
      </c>
      <c r="MO60" s="200">
        <f t="shared" si="130"/>
        <v>0</v>
      </c>
      <c r="MP60" s="200">
        <f t="shared" si="131"/>
        <v>0</v>
      </c>
      <c r="MQ60" s="200">
        <f t="shared" si="132"/>
        <v>0</v>
      </c>
      <c r="MR60" s="200">
        <f t="shared" si="146"/>
        <v>0</v>
      </c>
    </row>
    <row r="61" spans="1:356"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3</v>
      </c>
      <c r="BP61">
        <f t="shared" si="160"/>
        <v>3</v>
      </c>
      <c r="BQ61" s="139">
        <f>VLOOKUP($A61,'FuturesInfo (3)'!$A$2:$O$80,15)*BP61</f>
        <v>80580</v>
      </c>
      <c r="BR61" s="145">
        <f t="shared" si="90"/>
        <v>812.23015539431992</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3</v>
      </c>
      <c r="CE61">
        <f t="shared" si="75"/>
        <v>3</v>
      </c>
      <c r="CF61">
        <f t="shared" si="75"/>
        <v>3</v>
      </c>
      <c r="CG61" s="139">
        <f>VLOOKUP($A61,'FuturesInfo (3)'!$A$2:$O$80,15)*CE61</f>
        <v>80580</v>
      </c>
      <c r="CH61" s="145">
        <f t="shared" si="164"/>
        <v>-234.53638253614798</v>
      </c>
      <c r="CI61" s="145">
        <f t="shared" si="92"/>
        <v>234.53638253614798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3</v>
      </c>
      <c r="CV61">
        <f t="shared" si="168"/>
        <v>2</v>
      </c>
      <c r="CW61">
        <f t="shared" si="93"/>
        <v>3</v>
      </c>
      <c r="CX61" s="139">
        <f>VLOOKUP($A61,'FuturesInfo (3)'!$A$2:$O$80,15)*CW61</f>
        <v>80580</v>
      </c>
      <c r="CY61" s="200">
        <f t="shared" si="169"/>
        <v>2285.0041701433438</v>
      </c>
      <c r="CZ61" s="200">
        <f t="shared" si="95"/>
        <v>-2285.0041701433438</v>
      </c>
      <c r="DB61">
        <f t="shared" si="81"/>
        <v>1</v>
      </c>
      <c r="DC61">
        <v>1</v>
      </c>
      <c r="DD61">
        <v>-1</v>
      </c>
      <c r="DE61">
        <v>1</v>
      </c>
      <c r="DF61">
        <f t="shared" si="137"/>
        <v>1</v>
      </c>
      <c r="DG61">
        <f t="shared" si="82"/>
        <v>0</v>
      </c>
      <c r="DH61" s="1">
        <v>3.24412003244E-3</v>
      </c>
      <c r="DI61" s="2">
        <v>10</v>
      </c>
      <c r="DJ61">
        <v>60</v>
      </c>
      <c r="DK61" t="str">
        <f t="shared" si="83"/>
        <v>TRUE</v>
      </c>
      <c r="DL61">
        <f>VLOOKUP($A61,'FuturesInfo (3)'!$A$2:$V$80,22)</f>
        <v>3</v>
      </c>
      <c r="DM61">
        <f t="shared" si="84"/>
        <v>2</v>
      </c>
      <c r="DN61">
        <f t="shared" si="96"/>
        <v>3</v>
      </c>
      <c r="DO61" s="139">
        <f>VLOOKUP($A61,'FuturesInfo (3)'!$A$2:$O$80,15)*DN61</f>
        <v>80580</v>
      </c>
      <c r="DP61" s="200">
        <f t="shared" si="85"/>
        <v>261.41119221401522</v>
      </c>
      <c r="DQ61" s="200">
        <f t="shared" si="97"/>
        <v>-261.41119221401522</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f t="shared" si="98"/>
        <v>1</v>
      </c>
      <c r="JU61" s="244">
        <v>1</v>
      </c>
      <c r="JV61" s="218">
        <v>-1</v>
      </c>
      <c r="JW61" s="245">
        <v>20</v>
      </c>
      <c r="JX61">
        <f t="shared" si="141"/>
        <v>-1</v>
      </c>
      <c r="JY61">
        <f t="shared" si="100"/>
        <v>-1</v>
      </c>
      <c r="JZ61" s="218">
        <v>1</v>
      </c>
      <c r="KA61">
        <f t="shared" si="138"/>
        <v>1</v>
      </c>
      <c r="KB61">
        <f t="shared" si="101"/>
        <v>0</v>
      </c>
      <c r="KC61">
        <f t="shared" si="102"/>
        <v>0</v>
      </c>
      <c r="KD61">
        <f t="shared" si="103"/>
        <v>0</v>
      </c>
      <c r="KE61" s="253">
        <v>1.28205128205E-2</v>
      </c>
      <c r="KF61" s="206">
        <v>42508</v>
      </c>
      <c r="KG61">
        <v>60</v>
      </c>
      <c r="KH61" t="str">
        <f t="shared" si="86"/>
        <v>TRUE</v>
      </c>
      <c r="KI61">
        <f>VLOOKUP($A61,'FuturesInfo (3)'!$A$2:$V$80,22)</f>
        <v>3</v>
      </c>
      <c r="KJ61" s="257">
        <v>1</v>
      </c>
      <c r="KK61">
        <f t="shared" si="104"/>
        <v>3</v>
      </c>
      <c r="KL61" s="139">
        <f>VLOOKUP($A61,'FuturesInfo (3)'!$A$2:$O$80,15)*KI61</f>
        <v>80580</v>
      </c>
      <c r="KM61" s="139">
        <f>VLOOKUP($A61,'FuturesInfo (3)'!$A$2:$O$80,15)*KK61</f>
        <v>80580</v>
      </c>
      <c r="KN61" s="200">
        <f t="shared" si="105"/>
        <v>1033.0769230758901</v>
      </c>
      <c r="KO61" s="200">
        <f t="shared" si="106"/>
        <v>1033.0769230758901</v>
      </c>
      <c r="KP61" s="200">
        <f t="shared" si="107"/>
        <v>-1033.0769230758901</v>
      </c>
      <c r="KQ61" s="200">
        <f t="shared" si="108"/>
        <v>-1033.0769230758901</v>
      </c>
      <c r="KR61" s="200">
        <f t="shared" si="144"/>
        <v>-1033.0769230758901</v>
      </c>
      <c r="KT61">
        <f t="shared" si="110"/>
        <v>1</v>
      </c>
      <c r="KU61">
        <v>1</v>
      </c>
      <c r="KV61" s="218">
        <v>-1</v>
      </c>
      <c r="KW61" s="245">
        <v>21</v>
      </c>
      <c r="KX61">
        <f t="shared" si="142"/>
        <v>1</v>
      </c>
      <c r="KY61">
        <f t="shared" si="112"/>
        <v>-1</v>
      </c>
      <c r="KZ61" s="218"/>
      <c r="LA61">
        <f t="shared" si="139"/>
        <v>0</v>
      </c>
      <c r="LB61">
        <f t="shared" si="113"/>
        <v>0</v>
      </c>
      <c r="LC61">
        <f t="shared" si="114"/>
        <v>0</v>
      </c>
      <c r="LD61">
        <f t="shared" si="115"/>
        <v>0</v>
      </c>
      <c r="LE61" s="253"/>
      <c r="LF61" s="206">
        <v>42508</v>
      </c>
      <c r="LG61">
        <v>60</v>
      </c>
      <c r="LH61" t="str">
        <f t="shared" si="87"/>
        <v>TRUE</v>
      </c>
      <c r="LI61">
        <f>VLOOKUP($A61,'FuturesInfo (3)'!$A$2:$V$80,22)</f>
        <v>3</v>
      </c>
      <c r="LJ61" s="257">
        <v>1</v>
      </c>
      <c r="LK61">
        <f t="shared" si="116"/>
        <v>3</v>
      </c>
      <c r="LL61" s="139">
        <f>VLOOKUP($A61,'FuturesInfo (3)'!$A$2:$O$80,15)*LI61</f>
        <v>80580</v>
      </c>
      <c r="LM61" s="139">
        <f>VLOOKUP($A61,'FuturesInfo (3)'!$A$2:$O$80,15)*LK61</f>
        <v>80580</v>
      </c>
      <c r="LN61" s="200">
        <f t="shared" si="117"/>
        <v>0</v>
      </c>
      <c r="LO61" s="200">
        <f t="shared" si="118"/>
        <v>0</v>
      </c>
      <c r="LP61" s="200">
        <f t="shared" si="119"/>
        <v>0</v>
      </c>
      <c r="LQ61" s="200">
        <f t="shared" si="120"/>
        <v>0</v>
      </c>
      <c r="LR61" s="200">
        <f t="shared" si="145"/>
        <v>0</v>
      </c>
      <c r="LT61">
        <f t="shared" si="122"/>
        <v>1</v>
      </c>
      <c r="LU61" s="244"/>
      <c r="LV61" s="218"/>
      <c r="LW61" s="245"/>
      <c r="LX61">
        <f t="shared" si="143"/>
        <v>0</v>
      </c>
      <c r="LY61">
        <f t="shared" si="124"/>
        <v>0</v>
      </c>
      <c r="LZ61" s="218"/>
      <c r="MA61">
        <f t="shared" si="140"/>
        <v>1</v>
      </c>
      <c r="MB61">
        <f t="shared" si="125"/>
        <v>1</v>
      </c>
      <c r="MC61">
        <f t="shared" si="126"/>
        <v>1</v>
      </c>
      <c r="MD61">
        <f t="shared" si="127"/>
        <v>1</v>
      </c>
      <c r="ME61" s="253"/>
      <c r="MF61" s="206"/>
      <c r="MG61">
        <v>60</v>
      </c>
      <c r="MH61" t="str">
        <f t="shared" si="88"/>
        <v>FALSE</v>
      </c>
      <c r="MI61">
        <f>VLOOKUP($A61,'FuturesInfo (3)'!$A$2:$V$80,22)</f>
        <v>3</v>
      </c>
      <c r="MJ61" s="257"/>
      <c r="MK61">
        <f t="shared" si="128"/>
        <v>4</v>
      </c>
      <c r="ML61" s="139">
        <f>VLOOKUP($A61,'FuturesInfo (3)'!$A$2:$O$80,15)*MI61</f>
        <v>80580</v>
      </c>
      <c r="MM61" s="139">
        <f>VLOOKUP($A61,'FuturesInfo (3)'!$A$2:$O$80,15)*MK61</f>
        <v>107440</v>
      </c>
      <c r="MN61" s="200">
        <f t="shared" si="129"/>
        <v>0</v>
      </c>
      <c r="MO61" s="200">
        <f t="shared" si="130"/>
        <v>0</v>
      </c>
      <c r="MP61" s="200">
        <f t="shared" si="131"/>
        <v>0</v>
      </c>
      <c r="MQ61" s="200">
        <f t="shared" si="132"/>
        <v>0</v>
      </c>
      <c r="MR61" s="200">
        <f t="shared" si="146"/>
        <v>0</v>
      </c>
    </row>
    <row r="62" spans="1:356"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74600.372282243683</v>
      </c>
      <c r="BR62" s="145">
        <f t="shared" si="90"/>
        <v>-1106.5021103875383</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74600.372282243683</v>
      </c>
      <c r="CH62" s="145">
        <f t="shared" si="164"/>
        <v>1235.4774090721969</v>
      </c>
      <c r="CI62" s="145">
        <f t="shared" si="92"/>
        <v>1235.4774090721969</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74600.372282243683</v>
      </c>
      <c r="CY62" s="200">
        <f t="shared" si="169"/>
        <v>-1484.698162385725</v>
      </c>
      <c r="CZ62" s="200">
        <f t="shared" si="95"/>
        <v>-1484.698162385725</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74600.372282243683</v>
      </c>
      <c r="DP62" s="200">
        <f t="shared" si="85"/>
        <v>-246.35367610447653</v>
      </c>
      <c r="DQ62" s="200">
        <f t="shared" si="97"/>
        <v>246.35367610447653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f t="shared" si="98"/>
        <v>-1</v>
      </c>
      <c r="JU62" s="244">
        <v>-1</v>
      </c>
      <c r="JV62" s="218">
        <v>1</v>
      </c>
      <c r="JW62" s="245">
        <v>12</v>
      </c>
      <c r="JX62">
        <f t="shared" si="141"/>
        <v>1</v>
      </c>
      <c r="JY62">
        <f t="shared" si="100"/>
        <v>1</v>
      </c>
      <c r="JZ62" s="218">
        <v>-1</v>
      </c>
      <c r="KA62">
        <f t="shared" si="138"/>
        <v>1</v>
      </c>
      <c r="KB62">
        <f t="shared" si="101"/>
        <v>0</v>
      </c>
      <c r="KC62">
        <f t="shared" si="102"/>
        <v>0</v>
      </c>
      <c r="KD62">
        <f t="shared" si="103"/>
        <v>0</v>
      </c>
      <c r="KE62" s="253">
        <v>-9.6370061034400001E-4</v>
      </c>
      <c r="KF62" s="206">
        <v>42489</v>
      </c>
      <c r="KG62">
        <v>60</v>
      </c>
      <c r="KH62" t="str">
        <f t="shared" si="86"/>
        <v>TRUE</v>
      </c>
      <c r="KI62">
        <f>VLOOKUP($A62,'FuturesInfo (3)'!$A$2:$V$80,22)</f>
        <v>1</v>
      </c>
      <c r="KJ62" s="257">
        <v>2</v>
      </c>
      <c r="KK62">
        <f t="shared" si="104"/>
        <v>1</v>
      </c>
      <c r="KL62" s="139">
        <f>VLOOKUP($A62,'FuturesInfo (3)'!$A$2:$O$80,15)*KI62</f>
        <v>74600.372282243683</v>
      </c>
      <c r="KM62" s="139">
        <f>VLOOKUP($A62,'FuturesInfo (3)'!$A$2:$O$80,15)*KK62</f>
        <v>74600.372282243683</v>
      </c>
      <c r="KN62" s="200">
        <f t="shared" si="105"/>
        <v>71.892424300287857</v>
      </c>
      <c r="KO62" s="200">
        <f t="shared" si="106"/>
        <v>71.892424300287857</v>
      </c>
      <c r="KP62" s="200">
        <f t="shared" si="107"/>
        <v>-71.892424300287857</v>
      </c>
      <c r="KQ62" s="200">
        <f t="shared" si="108"/>
        <v>-71.892424300287857</v>
      </c>
      <c r="KR62" s="200">
        <f t="shared" si="144"/>
        <v>-71.892424300287857</v>
      </c>
      <c r="KT62">
        <f t="shared" si="110"/>
        <v>-1</v>
      </c>
      <c r="KU62">
        <v>-1</v>
      </c>
      <c r="KV62" s="218">
        <v>1</v>
      </c>
      <c r="KW62" s="245">
        <v>16</v>
      </c>
      <c r="KX62">
        <f t="shared" si="142"/>
        <v>-1</v>
      </c>
      <c r="KY62">
        <f t="shared" si="112"/>
        <v>1</v>
      </c>
      <c r="KZ62" s="218"/>
      <c r="LA62">
        <f t="shared" si="139"/>
        <v>0</v>
      </c>
      <c r="LB62">
        <f t="shared" si="113"/>
        <v>0</v>
      </c>
      <c r="LC62">
        <f t="shared" si="114"/>
        <v>0</v>
      </c>
      <c r="LD62">
        <f t="shared" si="115"/>
        <v>0</v>
      </c>
      <c r="LE62" s="253"/>
      <c r="LF62" s="206">
        <v>42521</v>
      </c>
      <c r="LG62">
        <v>60</v>
      </c>
      <c r="LH62" t="str">
        <f t="shared" si="87"/>
        <v>TRUE</v>
      </c>
      <c r="LI62">
        <f>VLOOKUP($A62,'FuturesInfo (3)'!$A$2:$V$80,22)</f>
        <v>1</v>
      </c>
      <c r="LJ62" s="257">
        <v>2</v>
      </c>
      <c r="LK62">
        <f t="shared" si="116"/>
        <v>1</v>
      </c>
      <c r="LL62" s="139">
        <f>VLOOKUP($A62,'FuturesInfo (3)'!$A$2:$O$80,15)*LI62</f>
        <v>74600.372282243683</v>
      </c>
      <c r="LM62" s="139">
        <f>VLOOKUP($A62,'FuturesInfo (3)'!$A$2:$O$80,15)*LK62</f>
        <v>74600.372282243683</v>
      </c>
      <c r="LN62" s="200">
        <f t="shared" si="117"/>
        <v>0</v>
      </c>
      <c r="LO62" s="200">
        <f t="shared" si="118"/>
        <v>0</v>
      </c>
      <c r="LP62" s="200">
        <f t="shared" si="119"/>
        <v>0</v>
      </c>
      <c r="LQ62" s="200">
        <f t="shared" si="120"/>
        <v>0</v>
      </c>
      <c r="LR62" s="200">
        <f t="shared" si="145"/>
        <v>0</v>
      </c>
      <c r="LT62">
        <f t="shared" si="122"/>
        <v>-1</v>
      </c>
      <c r="LU62" s="244"/>
      <c r="LV62" s="218"/>
      <c r="LW62" s="245"/>
      <c r="LX62">
        <f t="shared" si="143"/>
        <v>0</v>
      </c>
      <c r="LY62">
        <f t="shared" si="124"/>
        <v>0</v>
      </c>
      <c r="LZ62" s="218"/>
      <c r="MA62">
        <f t="shared" si="140"/>
        <v>1</v>
      </c>
      <c r="MB62">
        <f t="shared" si="125"/>
        <v>1</v>
      </c>
      <c r="MC62">
        <f t="shared" si="126"/>
        <v>1</v>
      </c>
      <c r="MD62">
        <f t="shared" si="127"/>
        <v>1</v>
      </c>
      <c r="ME62" s="253"/>
      <c r="MF62" s="206"/>
      <c r="MG62">
        <v>60</v>
      </c>
      <c r="MH62" t="str">
        <f t="shared" si="88"/>
        <v>FALSE</v>
      </c>
      <c r="MI62">
        <f>VLOOKUP($A62,'FuturesInfo (3)'!$A$2:$V$80,22)</f>
        <v>1</v>
      </c>
      <c r="MJ62" s="257"/>
      <c r="MK62">
        <f t="shared" si="128"/>
        <v>1</v>
      </c>
      <c r="ML62" s="139">
        <f>VLOOKUP($A62,'FuturesInfo (3)'!$A$2:$O$80,15)*MI62</f>
        <v>74600.372282243683</v>
      </c>
      <c r="MM62" s="139">
        <f>VLOOKUP($A62,'FuturesInfo (3)'!$A$2:$O$80,15)*MK62</f>
        <v>74600.372282243683</v>
      </c>
      <c r="MN62" s="200">
        <f t="shared" si="129"/>
        <v>0</v>
      </c>
      <c r="MO62" s="200">
        <f t="shared" si="130"/>
        <v>0</v>
      </c>
      <c r="MP62" s="200">
        <f t="shared" si="131"/>
        <v>0</v>
      </c>
      <c r="MQ62" s="200">
        <f t="shared" si="132"/>
        <v>0</v>
      </c>
      <c r="MR62" s="200">
        <f t="shared" si="146"/>
        <v>0</v>
      </c>
    </row>
    <row r="63" spans="1:356"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174380</v>
      </c>
      <c r="BR63" s="145">
        <f t="shared" si="90"/>
        <v>414.5936083155982</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174380</v>
      </c>
      <c r="CH63" s="145">
        <f t="shared" si="164"/>
        <v>-894.55237464760057</v>
      </c>
      <c r="CI63" s="145">
        <f t="shared" si="92"/>
        <v>894.55237464760057</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174380</v>
      </c>
      <c r="CY63" s="200">
        <f t="shared" si="169"/>
        <v>638.11709913589743</v>
      </c>
      <c r="CZ63" s="200">
        <f t="shared" si="95"/>
        <v>-638.11709913589743</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174380</v>
      </c>
      <c r="DP63" s="200">
        <f t="shared" si="85"/>
        <v>-433.49353662631256</v>
      </c>
      <c r="DQ63" s="200">
        <f t="shared" si="97"/>
        <v>433.49353662631256</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f t="shared" si="98"/>
        <v>-1</v>
      </c>
      <c r="JU63" s="244">
        <v>-1</v>
      </c>
      <c r="JV63" s="218">
        <v>-1</v>
      </c>
      <c r="JW63" s="245">
        <v>3</v>
      </c>
      <c r="JX63">
        <f t="shared" si="141"/>
        <v>-1</v>
      </c>
      <c r="JY63">
        <f t="shared" si="100"/>
        <v>-1</v>
      </c>
      <c r="JZ63" s="218">
        <v>-1</v>
      </c>
      <c r="KA63">
        <f t="shared" si="138"/>
        <v>1</v>
      </c>
      <c r="KB63">
        <f t="shared" si="101"/>
        <v>1</v>
      </c>
      <c r="KC63">
        <f t="shared" si="102"/>
        <v>1</v>
      </c>
      <c r="KD63">
        <f t="shared" si="103"/>
        <v>1</v>
      </c>
      <c r="KE63" s="253">
        <v>-1.29620195845E-2</v>
      </c>
      <c r="KF63" s="206">
        <v>42514</v>
      </c>
      <c r="KG63">
        <v>60</v>
      </c>
      <c r="KH63" t="str">
        <f t="shared" si="86"/>
        <v>TRUE</v>
      </c>
      <c r="KI63">
        <f>VLOOKUP($A63,'FuturesInfo (3)'!$A$2:$V$80,22)</f>
        <v>2</v>
      </c>
      <c r="KJ63" s="257">
        <v>2</v>
      </c>
      <c r="KK63">
        <f t="shared" si="104"/>
        <v>3</v>
      </c>
      <c r="KL63" s="139">
        <f>VLOOKUP($A63,'FuturesInfo (3)'!$A$2:$O$80,15)*KI63</f>
        <v>174380</v>
      </c>
      <c r="KM63" s="139">
        <f>VLOOKUP($A63,'FuturesInfo (3)'!$A$2:$O$80,15)*KK63</f>
        <v>261570</v>
      </c>
      <c r="KN63" s="200">
        <f t="shared" si="105"/>
        <v>2260.3169751451101</v>
      </c>
      <c r="KO63" s="200">
        <f t="shared" si="106"/>
        <v>3390.4754627176653</v>
      </c>
      <c r="KP63" s="200">
        <f t="shared" si="107"/>
        <v>2260.3169751451101</v>
      </c>
      <c r="KQ63" s="200">
        <f t="shared" si="108"/>
        <v>2260.3169751451101</v>
      </c>
      <c r="KR63" s="200">
        <f t="shared" si="144"/>
        <v>2260.3169751451101</v>
      </c>
      <c r="KT63">
        <f t="shared" si="110"/>
        <v>-1</v>
      </c>
      <c r="KU63">
        <v>-1</v>
      </c>
      <c r="KV63" s="218">
        <v>-1</v>
      </c>
      <c r="KW63" s="245">
        <v>-4</v>
      </c>
      <c r="KX63">
        <f t="shared" si="142"/>
        <v>1</v>
      </c>
      <c r="KY63">
        <f t="shared" si="112"/>
        <v>1</v>
      </c>
      <c r="KZ63" s="218"/>
      <c r="LA63">
        <f t="shared" si="139"/>
        <v>0</v>
      </c>
      <c r="LB63">
        <f t="shared" si="113"/>
        <v>0</v>
      </c>
      <c r="LC63">
        <f t="shared" si="114"/>
        <v>0</v>
      </c>
      <c r="LD63">
        <f t="shared" si="115"/>
        <v>0</v>
      </c>
      <c r="LE63" s="253"/>
      <c r="LF63" s="206">
        <v>42523</v>
      </c>
      <c r="LG63">
        <v>60</v>
      </c>
      <c r="LH63" t="str">
        <f t="shared" si="87"/>
        <v>TRUE</v>
      </c>
      <c r="LI63">
        <f>VLOOKUP($A63,'FuturesInfo (3)'!$A$2:$V$80,22)</f>
        <v>2</v>
      </c>
      <c r="LJ63" s="257">
        <v>2</v>
      </c>
      <c r="LK63">
        <f t="shared" si="116"/>
        <v>3</v>
      </c>
      <c r="LL63" s="139">
        <f>VLOOKUP($A63,'FuturesInfo (3)'!$A$2:$O$80,15)*LI63</f>
        <v>174380</v>
      </c>
      <c r="LM63" s="139">
        <f>VLOOKUP($A63,'FuturesInfo (3)'!$A$2:$O$80,15)*LK63</f>
        <v>261570</v>
      </c>
      <c r="LN63" s="200">
        <f t="shared" si="117"/>
        <v>0</v>
      </c>
      <c r="LO63" s="200">
        <f t="shared" si="118"/>
        <v>0</v>
      </c>
      <c r="LP63" s="200">
        <f t="shared" si="119"/>
        <v>0</v>
      </c>
      <c r="LQ63" s="200">
        <f t="shared" si="120"/>
        <v>0</v>
      </c>
      <c r="LR63" s="200">
        <f t="shared" si="145"/>
        <v>0</v>
      </c>
      <c r="LT63">
        <f t="shared" si="122"/>
        <v>-1</v>
      </c>
      <c r="LU63" s="244"/>
      <c r="LV63" s="218"/>
      <c r="LW63" s="245"/>
      <c r="LX63">
        <f t="shared" si="143"/>
        <v>0</v>
      </c>
      <c r="LY63">
        <f t="shared" si="124"/>
        <v>0</v>
      </c>
      <c r="LZ63" s="218"/>
      <c r="MA63">
        <f t="shared" si="140"/>
        <v>1</v>
      </c>
      <c r="MB63">
        <f t="shared" si="125"/>
        <v>1</v>
      </c>
      <c r="MC63">
        <f t="shared" si="126"/>
        <v>1</v>
      </c>
      <c r="MD63">
        <f t="shared" si="127"/>
        <v>1</v>
      </c>
      <c r="ME63" s="253"/>
      <c r="MF63" s="206"/>
      <c r="MG63">
        <v>60</v>
      </c>
      <c r="MH63" t="str">
        <f t="shared" si="88"/>
        <v>FALSE</v>
      </c>
      <c r="MI63">
        <f>VLOOKUP($A63,'FuturesInfo (3)'!$A$2:$V$80,22)</f>
        <v>2</v>
      </c>
      <c r="MJ63" s="257"/>
      <c r="MK63">
        <f t="shared" si="128"/>
        <v>3</v>
      </c>
      <c r="ML63" s="139">
        <f>VLOOKUP($A63,'FuturesInfo (3)'!$A$2:$O$80,15)*MI63</f>
        <v>174380</v>
      </c>
      <c r="MM63" s="139">
        <f>VLOOKUP($A63,'FuturesInfo (3)'!$A$2:$O$80,15)*MK63</f>
        <v>261570</v>
      </c>
      <c r="MN63" s="200">
        <f t="shared" si="129"/>
        <v>0</v>
      </c>
      <c r="MO63" s="200">
        <f t="shared" si="130"/>
        <v>0</v>
      </c>
      <c r="MP63" s="200">
        <f t="shared" si="131"/>
        <v>0</v>
      </c>
      <c r="MQ63" s="200">
        <f t="shared" si="132"/>
        <v>0</v>
      </c>
      <c r="MR63" s="200">
        <f t="shared" si="146"/>
        <v>0</v>
      </c>
    </row>
    <row r="64" spans="1:356"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8</v>
      </c>
      <c r="BP64">
        <f t="shared" si="160"/>
        <v>8</v>
      </c>
      <c r="BQ64" s="139">
        <f>VLOOKUP($A64,'FuturesInfo (3)'!$A$2:$O$80,15)*BP64</f>
        <v>83300</v>
      </c>
      <c r="BR64" s="145">
        <f t="shared" si="90"/>
        <v>-218.922470433548</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8</v>
      </c>
      <c r="CE64">
        <f t="shared" si="75"/>
        <v>8</v>
      </c>
      <c r="CF64">
        <f t="shared" si="75"/>
        <v>8</v>
      </c>
      <c r="CG64" s="139">
        <f>VLOOKUP($A64,'FuturesInfo (3)'!$A$2:$O$80,15)*CE64</f>
        <v>83300</v>
      </c>
      <c r="CH64" s="145">
        <f t="shared" si="164"/>
        <v>1200.9174311955101</v>
      </c>
      <c r="CI64" s="145">
        <f t="shared" si="92"/>
        <v>-1200.9174311955101</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8</v>
      </c>
      <c r="CV64">
        <f t="shared" si="168"/>
        <v>10</v>
      </c>
      <c r="CW64">
        <f t="shared" si="93"/>
        <v>8</v>
      </c>
      <c r="CX64" s="139">
        <f>VLOOKUP($A64,'FuturesInfo (3)'!$A$2:$O$80,15)*CW64</f>
        <v>83300</v>
      </c>
      <c r="CY64" s="200">
        <f t="shared" si="169"/>
        <v>2547.7393617039002</v>
      </c>
      <c r="CZ64" s="200">
        <f t="shared" si="95"/>
        <v>2547.7393617039002</v>
      </c>
      <c r="DB64">
        <f t="shared" si="81"/>
        <v>1</v>
      </c>
      <c r="DC64">
        <v>-1</v>
      </c>
      <c r="DD64">
        <v>1</v>
      </c>
      <c r="DE64">
        <v>1</v>
      </c>
      <c r="DF64">
        <f t="shared" si="137"/>
        <v>0</v>
      </c>
      <c r="DG64">
        <f t="shared" si="82"/>
        <v>1</v>
      </c>
      <c r="DH64" s="1">
        <v>1.41935483871E-2</v>
      </c>
      <c r="DI64" s="2">
        <v>10</v>
      </c>
      <c r="DJ64">
        <v>60</v>
      </c>
      <c r="DK64" t="str">
        <f t="shared" si="83"/>
        <v>TRUE</v>
      </c>
      <c r="DL64">
        <f>VLOOKUP($A64,'FuturesInfo (3)'!$A$2:$V$80,22)</f>
        <v>8</v>
      </c>
      <c r="DM64">
        <f t="shared" si="84"/>
        <v>6</v>
      </c>
      <c r="DN64">
        <f t="shared" si="96"/>
        <v>8</v>
      </c>
      <c r="DO64" s="139">
        <f>VLOOKUP($A64,'FuturesInfo (3)'!$A$2:$O$80,15)*DN64</f>
        <v>83300</v>
      </c>
      <c r="DP64" s="200">
        <f t="shared" si="85"/>
        <v>-1182.32258064543</v>
      </c>
      <c r="DQ64" s="200">
        <f t="shared" si="97"/>
        <v>1182.32258064543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f t="shared" si="98"/>
        <v>-1</v>
      </c>
      <c r="JU64" s="244">
        <v>-1</v>
      </c>
      <c r="JV64" s="218">
        <v>-1</v>
      </c>
      <c r="JW64" s="245">
        <v>9</v>
      </c>
      <c r="JX64">
        <f t="shared" si="141"/>
        <v>1</v>
      </c>
      <c r="JY64">
        <f t="shared" si="100"/>
        <v>-1</v>
      </c>
      <c r="JZ64" s="218">
        <v>1</v>
      </c>
      <c r="KA64">
        <f t="shared" si="138"/>
        <v>0</v>
      </c>
      <c r="KB64">
        <f t="shared" si="101"/>
        <v>0</v>
      </c>
      <c r="KC64">
        <f t="shared" si="102"/>
        <v>1</v>
      </c>
      <c r="KD64">
        <f t="shared" si="103"/>
        <v>0</v>
      </c>
      <c r="KE64" s="253">
        <v>1.8337408313E-2</v>
      </c>
      <c r="KF64" s="206">
        <v>42516</v>
      </c>
      <c r="KG64">
        <v>60</v>
      </c>
      <c r="KH64" t="str">
        <f t="shared" si="86"/>
        <v>TRUE</v>
      </c>
      <c r="KI64">
        <f>VLOOKUP($A64,'FuturesInfo (3)'!$A$2:$V$80,22)</f>
        <v>8</v>
      </c>
      <c r="KJ64" s="257">
        <v>1</v>
      </c>
      <c r="KK64">
        <f t="shared" si="104"/>
        <v>8</v>
      </c>
      <c r="KL64" s="139">
        <f>VLOOKUP($A64,'FuturesInfo (3)'!$A$2:$O$80,15)*KI64</f>
        <v>83300</v>
      </c>
      <c r="KM64" s="139">
        <f>VLOOKUP($A64,'FuturesInfo (3)'!$A$2:$O$80,15)*KK64</f>
        <v>83300</v>
      </c>
      <c r="KN64" s="200">
        <f t="shared" si="105"/>
        <v>-1527.5061124729</v>
      </c>
      <c r="KO64" s="200">
        <f t="shared" si="106"/>
        <v>-1527.5061124729</v>
      </c>
      <c r="KP64" s="200">
        <f t="shared" si="107"/>
        <v>-1527.5061124729</v>
      </c>
      <c r="KQ64" s="200">
        <f t="shared" si="108"/>
        <v>1527.5061124729</v>
      </c>
      <c r="KR64" s="200">
        <f t="shared" si="144"/>
        <v>-1527.5061124729</v>
      </c>
      <c r="KT64">
        <f t="shared" si="110"/>
        <v>-1</v>
      </c>
      <c r="KU64">
        <v>1</v>
      </c>
      <c r="KV64" s="218">
        <v>-1</v>
      </c>
      <c r="KW64" s="245">
        <v>10</v>
      </c>
      <c r="KX64">
        <f t="shared" si="142"/>
        <v>1</v>
      </c>
      <c r="KY64">
        <f t="shared" si="112"/>
        <v>-1</v>
      </c>
      <c r="KZ64" s="218"/>
      <c r="LA64">
        <f t="shared" si="139"/>
        <v>0</v>
      </c>
      <c r="LB64">
        <f t="shared" si="113"/>
        <v>0</v>
      </c>
      <c r="LC64">
        <f t="shared" si="114"/>
        <v>0</v>
      </c>
      <c r="LD64">
        <f t="shared" si="115"/>
        <v>0</v>
      </c>
      <c r="LE64" s="253"/>
      <c r="LF64" s="206">
        <v>42524</v>
      </c>
      <c r="LG64">
        <v>60</v>
      </c>
      <c r="LH64" t="str">
        <f t="shared" si="87"/>
        <v>TRUE</v>
      </c>
      <c r="LI64">
        <f>VLOOKUP($A64,'FuturesInfo (3)'!$A$2:$V$80,22)</f>
        <v>8</v>
      </c>
      <c r="LJ64" s="257">
        <v>2</v>
      </c>
      <c r="LK64">
        <f t="shared" si="116"/>
        <v>10</v>
      </c>
      <c r="LL64" s="139">
        <f>VLOOKUP($A64,'FuturesInfo (3)'!$A$2:$O$80,15)*LI64</f>
        <v>83300</v>
      </c>
      <c r="LM64" s="139">
        <f>VLOOKUP($A64,'FuturesInfo (3)'!$A$2:$O$80,15)*LK64</f>
        <v>104125</v>
      </c>
      <c r="LN64" s="200">
        <f t="shared" si="117"/>
        <v>0</v>
      </c>
      <c r="LO64" s="200">
        <f t="shared" si="118"/>
        <v>0</v>
      </c>
      <c r="LP64" s="200">
        <f t="shared" si="119"/>
        <v>0</v>
      </c>
      <c r="LQ64" s="200">
        <f t="shared" si="120"/>
        <v>0</v>
      </c>
      <c r="LR64" s="200">
        <f t="shared" si="145"/>
        <v>0</v>
      </c>
      <c r="LT64">
        <f t="shared" si="122"/>
        <v>1</v>
      </c>
      <c r="LU64" s="244"/>
      <c r="LV64" s="218"/>
      <c r="LW64" s="245"/>
      <c r="LX64">
        <f t="shared" si="143"/>
        <v>0</v>
      </c>
      <c r="LY64">
        <f t="shared" si="124"/>
        <v>0</v>
      </c>
      <c r="LZ64" s="218"/>
      <c r="MA64">
        <f t="shared" si="140"/>
        <v>1</v>
      </c>
      <c r="MB64">
        <f t="shared" si="125"/>
        <v>1</v>
      </c>
      <c r="MC64">
        <f t="shared" si="126"/>
        <v>1</v>
      </c>
      <c r="MD64">
        <f t="shared" si="127"/>
        <v>1</v>
      </c>
      <c r="ME64" s="253"/>
      <c r="MF64" s="206"/>
      <c r="MG64">
        <v>60</v>
      </c>
      <c r="MH64" t="str">
        <f t="shared" si="88"/>
        <v>FALSE</v>
      </c>
      <c r="MI64">
        <f>VLOOKUP($A64,'FuturesInfo (3)'!$A$2:$V$80,22)</f>
        <v>8</v>
      </c>
      <c r="MJ64" s="257"/>
      <c r="MK64">
        <f t="shared" si="128"/>
        <v>10</v>
      </c>
      <c r="ML64" s="139">
        <f>VLOOKUP($A64,'FuturesInfo (3)'!$A$2:$O$80,15)*MI64</f>
        <v>83300</v>
      </c>
      <c r="MM64" s="139">
        <f>VLOOKUP($A64,'FuturesInfo (3)'!$A$2:$O$80,15)*MK64</f>
        <v>104125</v>
      </c>
      <c r="MN64" s="200">
        <f t="shared" si="129"/>
        <v>0</v>
      </c>
      <c r="MO64" s="200">
        <f t="shared" si="130"/>
        <v>0</v>
      </c>
      <c r="MP64" s="200">
        <f t="shared" si="131"/>
        <v>0</v>
      </c>
      <c r="MQ64" s="200">
        <f t="shared" si="132"/>
        <v>0</v>
      </c>
      <c r="MR64" s="200">
        <f t="shared" si="146"/>
        <v>0</v>
      </c>
    </row>
    <row r="65" spans="1:356"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75172.5</v>
      </c>
      <c r="BR65" s="145">
        <f t="shared" si="90"/>
        <v>1364.5575364639724</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75172.5</v>
      </c>
      <c r="CH65" s="145">
        <f t="shared" si="164"/>
        <v>694.0472779372509</v>
      </c>
      <c r="CI65" s="145">
        <f t="shared" si="92"/>
        <v>694.0472779372509</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75172.5</v>
      </c>
      <c r="CY65" s="200">
        <f t="shared" si="169"/>
        <v>4126.1876971636812</v>
      </c>
      <c r="CZ65" s="200">
        <f t="shared" si="95"/>
        <v>4126.1876971636812</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75172.5</v>
      </c>
      <c r="DP65" s="200">
        <f t="shared" si="85"/>
        <v>134.87888756012873</v>
      </c>
      <c r="DQ65" s="200">
        <f t="shared" si="97"/>
        <v>134.87888756012873</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f t="shared" si="98"/>
        <v>1</v>
      </c>
      <c r="JU65" s="246">
        <v>1</v>
      </c>
      <c r="JV65" s="218">
        <v>-1</v>
      </c>
      <c r="JW65" s="245">
        <v>-15</v>
      </c>
      <c r="JX65">
        <f t="shared" si="141"/>
        <v>1</v>
      </c>
      <c r="JY65">
        <f t="shared" si="100"/>
        <v>1</v>
      </c>
      <c r="JZ65" s="250">
        <v>1</v>
      </c>
      <c r="KA65">
        <f t="shared" si="138"/>
        <v>1</v>
      </c>
      <c r="KB65">
        <f t="shared" si="101"/>
        <v>0</v>
      </c>
      <c r="KC65">
        <f t="shared" si="102"/>
        <v>1</v>
      </c>
      <c r="KD65">
        <f t="shared" si="103"/>
        <v>1</v>
      </c>
      <c r="KE65" s="251">
        <v>6.0222824450499998E-3</v>
      </c>
      <c r="KF65" s="206">
        <v>42515</v>
      </c>
      <c r="KG65" s="3">
        <v>60</v>
      </c>
      <c r="KH65" t="str">
        <f t="shared" si="86"/>
        <v>TRUE</v>
      </c>
      <c r="KI65">
        <f>VLOOKUP($A65,'FuturesInfo (3)'!$A$2:$V$80,22)</f>
        <v>3</v>
      </c>
      <c r="KJ65" s="257">
        <v>2</v>
      </c>
      <c r="KK65">
        <f t="shared" si="104"/>
        <v>4</v>
      </c>
      <c r="KL65" s="139">
        <f>VLOOKUP($A65,'FuturesInfo (3)'!$A$2:$O$80,15)*KI65</f>
        <v>75172.5</v>
      </c>
      <c r="KM65" s="139">
        <f>VLOOKUP($A65,'FuturesInfo (3)'!$A$2:$O$80,15)*KK65</f>
        <v>100230</v>
      </c>
      <c r="KN65" s="200">
        <f t="shared" si="105"/>
        <v>452.71002710052113</v>
      </c>
      <c r="KO65" s="200">
        <f t="shared" si="106"/>
        <v>603.61336946736151</v>
      </c>
      <c r="KP65" s="200">
        <f t="shared" si="107"/>
        <v>-452.71002710052113</v>
      </c>
      <c r="KQ65" s="200">
        <f t="shared" si="108"/>
        <v>452.71002710052113</v>
      </c>
      <c r="KR65" s="200">
        <f t="shared" si="144"/>
        <v>452.71002710052113</v>
      </c>
      <c r="KT65">
        <f t="shared" si="110"/>
        <v>1</v>
      </c>
      <c r="KU65">
        <v>1</v>
      </c>
      <c r="KV65" s="218">
        <v>-1</v>
      </c>
      <c r="KW65" s="245">
        <v>-16</v>
      </c>
      <c r="KX65">
        <f t="shared" si="142"/>
        <v>1</v>
      </c>
      <c r="KY65">
        <f t="shared" si="112"/>
        <v>1</v>
      </c>
      <c r="KZ65" s="250"/>
      <c r="LA65">
        <f t="shared" si="139"/>
        <v>0</v>
      </c>
      <c r="LB65">
        <f t="shared" si="113"/>
        <v>0</v>
      </c>
      <c r="LC65">
        <f t="shared" si="114"/>
        <v>0</v>
      </c>
      <c r="LD65">
        <f t="shared" si="115"/>
        <v>0</v>
      </c>
      <c r="LE65" s="251"/>
      <c r="LF65" s="206">
        <v>42515</v>
      </c>
      <c r="LG65" s="3">
        <v>60</v>
      </c>
      <c r="LH65" t="str">
        <f t="shared" si="87"/>
        <v>TRUE</v>
      </c>
      <c r="LI65">
        <f>VLOOKUP($A65,'FuturesInfo (3)'!$A$2:$V$80,22)</f>
        <v>3</v>
      </c>
      <c r="LJ65" s="257">
        <v>2</v>
      </c>
      <c r="LK65">
        <f t="shared" si="116"/>
        <v>4</v>
      </c>
      <c r="LL65" s="139">
        <f>VLOOKUP($A65,'FuturesInfo (3)'!$A$2:$O$80,15)*LI65</f>
        <v>75172.5</v>
      </c>
      <c r="LM65" s="139">
        <f>VLOOKUP($A65,'FuturesInfo (3)'!$A$2:$O$80,15)*LK65</f>
        <v>100230</v>
      </c>
      <c r="LN65" s="200">
        <f t="shared" si="117"/>
        <v>0</v>
      </c>
      <c r="LO65" s="200">
        <f t="shared" si="118"/>
        <v>0</v>
      </c>
      <c r="LP65" s="200">
        <f t="shared" si="119"/>
        <v>0</v>
      </c>
      <c r="LQ65" s="200">
        <f t="shared" si="120"/>
        <v>0</v>
      </c>
      <c r="LR65" s="200">
        <f t="shared" si="145"/>
        <v>0</v>
      </c>
      <c r="LT65">
        <f t="shared" si="122"/>
        <v>1</v>
      </c>
      <c r="LU65" s="246"/>
      <c r="LV65" s="218"/>
      <c r="LW65" s="245"/>
      <c r="LX65">
        <f t="shared" si="143"/>
        <v>0</v>
      </c>
      <c r="LY65">
        <f t="shared" si="124"/>
        <v>0</v>
      </c>
      <c r="LZ65" s="250"/>
      <c r="MA65">
        <f t="shared" si="140"/>
        <v>1</v>
      </c>
      <c r="MB65">
        <f t="shared" si="125"/>
        <v>1</v>
      </c>
      <c r="MC65">
        <f t="shared" si="126"/>
        <v>1</v>
      </c>
      <c r="MD65">
        <f t="shared" si="127"/>
        <v>1</v>
      </c>
      <c r="ME65" s="251"/>
      <c r="MF65" s="206"/>
      <c r="MG65" s="3">
        <v>60</v>
      </c>
      <c r="MH65" t="str">
        <f t="shared" si="88"/>
        <v>FALSE</v>
      </c>
      <c r="MI65">
        <f>VLOOKUP($A65,'FuturesInfo (3)'!$A$2:$V$80,22)</f>
        <v>3</v>
      </c>
      <c r="MJ65" s="257"/>
      <c r="MK65">
        <f t="shared" si="128"/>
        <v>4</v>
      </c>
      <c r="ML65" s="139">
        <f>VLOOKUP($A65,'FuturesInfo (3)'!$A$2:$O$80,15)*MI65</f>
        <v>75172.5</v>
      </c>
      <c r="MM65" s="139">
        <f>VLOOKUP($A65,'FuturesInfo (3)'!$A$2:$O$80,15)*MK65</f>
        <v>100230</v>
      </c>
      <c r="MN65" s="200">
        <f t="shared" si="129"/>
        <v>0</v>
      </c>
      <c r="MO65" s="200">
        <f t="shared" si="130"/>
        <v>0</v>
      </c>
      <c r="MP65" s="200">
        <f t="shared" si="131"/>
        <v>0</v>
      </c>
      <c r="MQ65" s="200">
        <f t="shared" si="132"/>
        <v>0</v>
      </c>
      <c r="MR65" s="200">
        <f t="shared" si="146"/>
        <v>0</v>
      </c>
    </row>
    <row r="66" spans="1:356"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52965</v>
      </c>
      <c r="BR66" s="145">
        <f t="shared" si="90"/>
        <v>-1191.5308641965355</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52965</v>
      </c>
      <c r="CH66" s="145">
        <f t="shared" si="164"/>
        <v>1476.618018524154</v>
      </c>
      <c r="CI66" s="145">
        <f t="shared" si="92"/>
        <v>-1476.618018524154</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52965</v>
      </c>
      <c r="CY66" s="200">
        <f t="shared" si="169"/>
        <v>737.56666970306105</v>
      </c>
      <c r="CZ66" s="200">
        <f t="shared" si="95"/>
        <v>-737.56666970306105</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52965</v>
      </c>
      <c r="DP66" s="200">
        <f t="shared" si="85"/>
        <v>-461.18536804311833</v>
      </c>
      <c r="DQ66" s="200">
        <f t="shared" si="97"/>
        <v>461.18536804311833</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f t="shared" si="98"/>
        <v>-1</v>
      </c>
      <c r="JU66" s="244">
        <v>-1</v>
      </c>
      <c r="JV66" s="218">
        <v>-1</v>
      </c>
      <c r="JW66" s="245">
        <v>33</v>
      </c>
      <c r="JX66">
        <f t="shared" si="141"/>
        <v>1</v>
      </c>
      <c r="JY66">
        <f t="shared" si="100"/>
        <v>-1</v>
      </c>
      <c r="JZ66" s="218">
        <v>-1</v>
      </c>
      <c r="KA66">
        <f t="shared" si="138"/>
        <v>1</v>
      </c>
      <c r="KB66">
        <f t="shared" si="101"/>
        <v>1</v>
      </c>
      <c r="KC66">
        <f t="shared" si="102"/>
        <v>0</v>
      </c>
      <c r="KD66">
        <f t="shared" si="103"/>
        <v>1</v>
      </c>
      <c r="KE66" s="253">
        <v>-9.9074679876600003E-3</v>
      </c>
      <c r="KF66" s="206">
        <v>42489</v>
      </c>
      <c r="KG66">
        <v>60</v>
      </c>
      <c r="KH66" t="str">
        <f t="shared" si="86"/>
        <v>TRUE</v>
      </c>
      <c r="KI66">
        <f>VLOOKUP($A66,'FuturesInfo (3)'!$A$2:$V$80,22)</f>
        <v>1</v>
      </c>
      <c r="KJ66" s="257">
        <v>2</v>
      </c>
      <c r="KK66">
        <f t="shared" si="104"/>
        <v>1</v>
      </c>
      <c r="KL66" s="139">
        <f>VLOOKUP($A66,'FuturesInfo (3)'!$A$2:$O$80,15)*KI66</f>
        <v>52965</v>
      </c>
      <c r="KM66" s="139">
        <f>VLOOKUP($A66,'FuturesInfo (3)'!$A$2:$O$80,15)*KK66</f>
        <v>52965</v>
      </c>
      <c r="KN66" s="200">
        <f t="shared" si="105"/>
        <v>524.74904196641194</v>
      </c>
      <c r="KO66" s="200">
        <f t="shared" si="106"/>
        <v>524.74904196641194</v>
      </c>
      <c r="KP66" s="200">
        <f t="shared" si="107"/>
        <v>524.74904196641194</v>
      </c>
      <c r="KQ66" s="200">
        <f t="shared" si="108"/>
        <v>-524.74904196641194</v>
      </c>
      <c r="KR66" s="200">
        <f t="shared" si="144"/>
        <v>524.74904196641194</v>
      </c>
      <c r="KT66">
        <f t="shared" si="110"/>
        <v>-1</v>
      </c>
      <c r="KU66">
        <v>-1</v>
      </c>
      <c r="KV66" s="218">
        <v>-1</v>
      </c>
      <c r="KW66" s="245">
        <v>34</v>
      </c>
      <c r="KX66">
        <f t="shared" si="142"/>
        <v>1</v>
      </c>
      <c r="KY66">
        <f t="shared" si="112"/>
        <v>-1</v>
      </c>
      <c r="KZ66" s="218"/>
      <c r="LA66">
        <f t="shared" si="139"/>
        <v>0</v>
      </c>
      <c r="LB66">
        <f t="shared" si="113"/>
        <v>0</v>
      </c>
      <c r="LC66">
        <f t="shared" si="114"/>
        <v>0</v>
      </c>
      <c r="LD66">
        <f t="shared" si="115"/>
        <v>0</v>
      </c>
      <c r="LE66" s="253"/>
      <c r="LF66" s="206">
        <v>42489</v>
      </c>
      <c r="LG66">
        <v>60</v>
      </c>
      <c r="LH66" t="str">
        <f t="shared" si="87"/>
        <v>TRUE</v>
      </c>
      <c r="LI66">
        <f>VLOOKUP($A66,'FuturesInfo (3)'!$A$2:$V$80,22)</f>
        <v>1</v>
      </c>
      <c r="LJ66" s="257">
        <v>2</v>
      </c>
      <c r="LK66">
        <f t="shared" si="116"/>
        <v>1</v>
      </c>
      <c r="LL66" s="139">
        <f>VLOOKUP($A66,'FuturesInfo (3)'!$A$2:$O$80,15)*LI66</f>
        <v>52965</v>
      </c>
      <c r="LM66" s="139">
        <f>VLOOKUP($A66,'FuturesInfo (3)'!$A$2:$O$80,15)*LK66</f>
        <v>52965</v>
      </c>
      <c r="LN66" s="200">
        <f t="shared" si="117"/>
        <v>0</v>
      </c>
      <c r="LO66" s="200">
        <f t="shared" si="118"/>
        <v>0</v>
      </c>
      <c r="LP66" s="200">
        <f t="shared" si="119"/>
        <v>0</v>
      </c>
      <c r="LQ66" s="200">
        <f t="shared" si="120"/>
        <v>0</v>
      </c>
      <c r="LR66" s="200">
        <f t="shared" si="145"/>
        <v>0</v>
      </c>
      <c r="LT66">
        <f t="shared" si="122"/>
        <v>-1</v>
      </c>
      <c r="LU66" s="244"/>
      <c r="LV66" s="218"/>
      <c r="LW66" s="245"/>
      <c r="LX66">
        <f t="shared" si="143"/>
        <v>0</v>
      </c>
      <c r="LY66">
        <f t="shared" si="124"/>
        <v>0</v>
      </c>
      <c r="LZ66" s="218"/>
      <c r="MA66">
        <f t="shared" si="140"/>
        <v>1</v>
      </c>
      <c r="MB66">
        <f t="shared" si="125"/>
        <v>1</v>
      </c>
      <c r="MC66">
        <f t="shared" si="126"/>
        <v>1</v>
      </c>
      <c r="MD66">
        <f t="shared" si="127"/>
        <v>1</v>
      </c>
      <c r="ME66" s="253"/>
      <c r="MF66" s="206"/>
      <c r="MG66">
        <v>60</v>
      </c>
      <c r="MH66" t="str">
        <f t="shared" si="88"/>
        <v>FALSE</v>
      </c>
      <c r="MI66">
        <f>VLOOKUP($A66,'FuturesInfo (3)'!$A$2:$V$80,22)</f>
        <v>1</v>
      </c>
      <c r="MJ66" s="257"/>
      <c r="MK66">
        <f t="shared" si="128"/>
        <v>1</v>
      </c>
      <c r="ML66" s="139">
        <f>VLOOKUP($A66,'FuturesInfo (3)'!$A$2:$O$80,15)*MI66</f>
        <v>52965</v>
      </c>
      <c r="MM66" s="139">
        <f>VLOOKUP($A66,'FuturesInfo (3)'!$A$2:$O$80,15)*MK66</f>
        <v>52965</v>
      </c>
      <c r="MN66" s="200">
        <f t="shared" si="129"/>
        <v>0</v>
      </c>
      <c r="MO66" s="200">
        <f t="shared" si="130"/>
        <v>0</v>
      </c>
      <c r="MP66" s="200">
        <f t="shared" si="131"/>
        <v>0</v>
      </c>
      <c r="MQ66" s="200">
        <f t="shared" si="132"/>
        <v>0</v>
      </c>
      <c r="MR66" s="200">
        <f t="shared" si="146"/>
        <v>0</v>
      </c>
    </row>
    <row r="67" spans="1:356"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96610</v>
      </c>
      <c r="BR67" s="145">
        <f t="shared" si="90"/>
        <v>1172.9581232630871</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96610</v>
      </c>
      <c r="CH67" s="145">
        <f t="shared" si="164"/>
        <v>-2193.623580875063</v>
      </c>
      <c r="CI67" s="145">
        <f t="shared" si="92"/>
        <v>-2193.623580875063</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96610</v>
      </c>
      <c r="CY67" s="200">
        <f t="shared" si="169"/>
        <v>1436.5067725840208</v>
      </c>
      <c r="CZ67" s="200">
        <f t="shared" si="95"/>
        <v>-1436.5067725840208</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96610</v>
      </c>
      <c r="DP67" s="200">
        <f t="shared" si="85"/>
        <v>281.15303562427971</v>
      </c>
      <c r="DQ67" s="200">
        <f t="shared" si="97"/>
        <v>-281.15303562427971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f t="shared" si="98"/>
        <v>1</v>
      </c>
      <c r="JU67" s="244">
        <v>1</v>
      </c>
      <c r="JV67" s="218">
        <v>-1</v>
      </c>
      <c r="JW67" s="245">
        <v>-10</v>
      </c>
      <c r="JX67">
        <f t="shared" si="141"/>
        <v>1</v>
      </c>
      <c r="JY67">
        <f t="shared" si="100"/>
        <v>1</v>
      </c>
      <c r="JZ67" s="218">
        <v>-1</v>
      </c>
      <c r="KA67">
        <f t="shared" si="138"/>
        <v>0</v>
      </c>
      <c r="KB67">
        <f t="shared" si="101"/>
        <v>1</v>
      </c>
      <c r="KC67">
        <f t="shared" si="102"/>
        <v>0</v>
      </c>
      <c r="KD67">
        <f t="shared" si="103"/>
        <v>0</v>
      </c>
      <c r="KE67" s="253">
        <v>-1.24706122866E-2</v>
      </c>
      <c r="KF67" s="206">
        <v>42492</v>
      </c>
      <c r="KG67">
        <v>60</v>
      </c>
      <c r="KH67" t="str">
        <f t="shared" si="86"/>
        <v>TRUE</v>
      </c>
      <c r="KI67">
        <f>VLOOKUP($A67,'FuturesInfo (3)'!$A$2:$V$80,22)</f>
        <v>2</v>
      </c>
      <c r="KJ67" s="257">
        <v>2</v>
      </c>
      <c r="KK67">
        <f t="shared" si="104"/>
        <v>3</v>
      </c>
      <c r="KL67" s="139">
        <f>VLOOKUP($A67,'FuturesInfo (3)'!$A$2:$O$80,15)*KI67</f>
        <v>96610</v>
      </c>
      <c r="KM67" s="139">
        <f>VLOOKUP($A67,'FuturesInfo (3)'!$A$2:$O$80,15)*KK67</f>
        <v>144915</v>
      </c>
      <c r="KN67" s="200">
        <f t="shared" si="105"/>
        <v>-1204.7858530084259</v>
      </c>
      <c r="KO67" s="200">
        <f t="shared" si="106"/>
        <v>-1807.178779512639</v>
      </c>
      <c r="KP67" s="200">
        <f t="shared" si="107"/>
        <v>1204.7858530084259</v>
      </c>
      <c r="KQ67" s="200">
        <f t="shared" si="108"/>
        <v>-1204.7858530084259</v>
      </c>
      <c r="KR67" s="200">
        <f t="shared" si="144"/>
        <v>-1204.7858530084259</v>
      </c>
      <c r="KT67">
        <f t="shared" si="110"/>
        <v>1</v>
      </c>
      <c r="KU67">
        <v>-1</v>
      </c>
      <c r="KV67" s="218">
        <v>-1</v>
      </c>
      <c r="KW67" s="245">
        <v>7</v>
      </c>
      <c r="KX67">
        <f t="shared" si="142"/>
        <v>1</v>
      </c>
      <c r="KY67">
        <f t="shared" si="112"/>
        <v>-1</v>
      </c>
      <c r="KZ67" s="218"/>
      <c r="LA67">
        <f t="shared" si="139"/>
        <v>0</v>
      </c>
      <c r="LB67">
        <f t="shared" si="113"/>
        <v>0</v>
      </c>
      <c r="LC67">
        <f t="shared" si="114"/>
        <v>0</v>
      </c>
      <c r="LD67">
        <f t="shared" si="115"/>
        <v>0</v>
      </c>
      <c r="LE67" s="253"/>
      <c r="LF67" s="206">
        <v>42523</v>
      </c>
      <c r="LG67">
        <v>60</v>
      </c>
      <c r="LH67" t="str">
        <f t="shared" si="87"/>
        <v>TRUE</v>
      </c>
      <c r="LI67">
        <f>VLOOKUP($A67,'FuturesInfo (3)'!$A$2:$V$80,22)</f>
        <v>2</v>
      </c>
      <c r="LJ67" s="257">
        <v>2</v>
      </c>
      <c r="LK67">
        <f t="shared" si="116"/>
        <v>3</v>
      </c>
      <c r="LL67" s="139">
        <f>VLOOKUP($A67,'FuturesInfo (3)'!$A$2:$O$80,15)*LI67</f>
        <v>96610</v>
      </c>
      <c r="LM67" s="139">
        <f>VLOOKUP($A67,'FuturesInfo (3)'!$A$2:$O$80,15)*LK67</f>
        <v>144915</v>
      </c>
      <c r="LN67" s="200">
        <f t="shared" si="117"/>
        <v>0</v>
      </c>
      <c r="LO67" s="200">
        <f t="shared" si="118"/>
        <v>0</v>
      </c>
      <c r="LP67" s="200">
        <f t="shared" si="119"/>
        <v>0</v>
      </c>
      <c r="LQ67" s="200">
        <f t="shared" si="120"/>
        <v>0</v>
      </c>
      <c r="LR67" s="200">
        <f t="shared" si="145"/>
        <v>0</v>
      </c>
      <c r="LT67">
        <f t="shared" si="122"/>
        <v>-1</v>
      </c>
      <c r="LU67" s="244"/>
      <c r="LV67" s="218"/>
      <c r="LW67" s="245"/>
      <c r="LX67">
        <f t="shared" si="143"/>
        <v>0</v>
      </c>
      <c r="LY67">
        <f t="shared" si="124"/>
        <v>0</v>
      </c>
      <c r="LZ67" s="218"/>
      <c r="MA67">
        <f t="shared" si="140"/>
        <v>1</v>
      </c>
      <c r="MB67">
        <f t="shared" si="125"/>
        <v>1</v>
      </c>
      <c r="MC67">
        <f t="shared" si="126"/>
        <v>1</v>
      </c>
      <c r="MD67">
        <f t="shared" si="127"/>
        <v>1</v>
      </c>
      <c r="ME67" s="253"/>
      <c r="MF67" s="206"/>
      <c r="MG67">
        <v>60</v>
      </c>
      <c r="MH67" t="str">
        <f t="shared" si="88"/>
        <v>FALSE</v>
      </c>
      <c r="MI67">
        <f>VLOOKUP($A67,'FuturesInfo (3)'!$A$2:$V$80,22)</f>
        <v>2</v>
      </c>
      <c r="MJ67" s="257"/>
      <c r="MK67">
        <f t="shared" si="128"/>
        <v>3</v>
      </c>
      <c r="ML67" s="139">
        <f>VLOOKUP($A67,'FuturesInfo (3)'!$A$2:$O$80,15)*MI67</f>
        <v>96610</v>
      </c>
      <c r="MM67" s="139">
        <f>VLOOKUP($A67,'FuturesInfo (3)'!$A$2:$O$80,15)*MK67</f>
        <v>144915</v>
      </c>
      <c r="MN67" s="200">
        <f t="shared" si="129"/>
        <v>0</v>
      </c>
      <c r="MO67" s="200">
        <f t="shared" si="130"/>
        <v>0</v>
      </c>
      <c r="MP67" s="200">
        <f t="shared" si="131"/>
        <v>0</v>
      </c>
      <c r="MQ67" s="200">
        <f t="shared" si="132"/>
        <v>0</v>
      </c>
      <c r="MR67" s="200">
        <f t="shared" si="146"/>
        <v>0</v>
      </c>
    </row>
    <row r="68" spans="1:356"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63848.4</v>
      </c>
      <c r="BR68" s="145">
        <f t="shared" si="90"/>
        <v>762.87632019033208</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63848.4</v>
      </c>
      <c r="CH68" s="145">
        <f t="shared" si="164"/>
        <v>1058.541318979258</v>
      </c>
      <c r="CI68" s="145">
        <f t="shared" si="92"/>
        <v>1058.541318979258</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63848.4</v>
      </c>
      <c r="CY68" s="200">
        <f t="shared" si="169"/>
        <v>746.71845722887645</v>
      </c>
      <c r="CZ68" s="200">
        <f t="shared" si="95"/>
        <v>746.71845722887645</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63848.4</v>
      </c>
      <c r="DP68" s="200">
        <f t="shared" si="85"/>
        <v>64.302536665094109</v>
      </c>
      <c r="DQ68" s="200">
        <f t="shared" si="97"/>
        <v>64.302536665094109</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f t="shared" si="98"/>
        <v>-1</v>
      </c>
      <c r="JU68" s="246">
        <v>-1</v>
      </c>
      <c r="JV68" s="218">
        <v>-1</v>
      </c>
      <c r="JW68" s="245">
        <v>16</v>
      </c>
      <c r="JX68">
        <f t="shared" si="141"/>
        <v>-1</v>
      </c>
      <c r="JY68">
        <f t="shared" si="100"/>
        <v>-1</v>
      </c>
      <c r="JZ68" s="250">
        <v>1</v>
      </c>
      <c r="KA68">
        <f t="shared" si="138"/>
        <v>0</v>
      </c>
      <c r="KB68">
        <f t="shared" si="101"/>
        <v>0</v>
      </c>
      <c r="KC68">
        <f t="shared" si="102"/>
        <v>0</v>
      </c>
      <c r="KD68">
        <f t="shared" si="103"/>
        <v>0</v>
      </c>
      <c r="KE68" s="251">
        <v>2.82042610754E-2</v>
      </c>
      <c r="KF68" s="206">
        <v>42514</v>
      </c>
      <c r="KG68">
        <v>60</v>
      </c>
      <c r="KH68" t="str">
        <f t="shared" si="86"/>
        <v>TRUE</v>
      </c>
      <c r="KI68">
        <f>VLOOKUP($A68,'FuturesInfo (3)'!$A$2:$V$80,22)</f>
        <v>1</v>
      </c>
      <c r="KJ68" s="257">
        <v>2</v>
      </c>
      <c r="KK68">
        <f t="shared" si="104"/>
        <v>1</v>
      </c>
      <c r="KL68" s="139">
        <f>VLOOKUP($A68,'FuturesInfo (3)'!$A$2:$O$80,15)*KI68</f>
        <v>63848.4</v>
      </c>
      <c r="KM68" s="139">
        <f>VLOOKUP($A68,'FuturesInfo (3)'!$A$2:$O$80,15)*KK68</f>
        <v>63848.4</v>
      </c>
      <c r="KN68" s="200">
        <f t="shared" si="105"/>
        <v>-1800.7969428465694</v>
      </c>
      <c r="KO68" s="200">
        <f t="shared" si="106"/>
        <v>-1800.7969428465694</v>
      </c>
      <c r="KP68" s="200">
        <f t="shared" si="107"/>
        <v>-1800.7969428465694</v>
      </c>
      <c r="KQ68" s="200">
        <f t="shared" si="108"/>
        <v>-1800.7969428465694</v>
      </c>
      <c r="KR68" s="200">
        <f t="shared" si="144"/>
        <v>-1800.7969428465694</v>
      </c>
      <c r="KT68">
        <f t="shared" si="110"/>
        <v>-1</v>
      </c>
      <c r="KU68">
        <v>1</v>
      </c>
      <c r="KV68" s="218">
        <v>-1</v>
      </c>
      <c r="KW68" s="245">
        <v>17</v>
      </c>
      <c r="KX68">
        <f t="shared" si="142"/>
        <v>1</v>
      </c>
      <c r="KY68">
        <f t="shared" si="112"/>
        <v>-1</v>
      </c>
      <c r="KZ68" s="250"/>
      <c r="LA68">
        <f t="shared" si="139"/>
        <v>0</v>
      </c>
      <c r="LB68">
        <f t="shared" si="113"/>
        <v>0</v>
      </c>
      <c r="LC68">
        <f t="shared" si="114"/>
        <v>0</v>
      </c>
      <c r="LD68">
        <f t="shared" si="115"/>
        <v>0</v>
      </c>
      <c r="LE68" s="251"/>
      <c r="LF68" s="206">
        <v>42514</v>
      </c>
      <c r="LG68">
        <v>60</v>
      </c>
      <c r="LH68" t="str">
        <f t="shared" si="87"/>
        <v>TRUE</v>
      </c>
      <c r="LI68">
        <f>VLOOKUP($A68,'FuturesInfo (3)'!$A$2:$V$80,22)</f>
        <v>1</v>
      </c>
      <c r="LJ68" s="257">
        <v>1</v>
      </c>
      <c r="LK68">
        <f t="shared" si="116"/>
        <v>1</v>
      </c>
      <c r="LL68" s="139">
        <f>VLOOKUP($A68,'FuturesInfo (3)'!$A$2:$O$80,15)*LI68</f>
        <v>63848.4</v>
      </c>
      <c r="LM68" s="139">
        <f>VLOOKUP($A68,'FuturesInfo (3)'!$A$2:$O$80,15)*LK68</f>
        <v>63848.4</v>
      </c>
      <c r="LN68" s="200">
        <f t="shared" si="117"/>
        <v>0</v>
      </c>
      <c r="LO68" s="200">
        <f t="shared" si="118"/>
        <v>0</v>
      </c>
      <c r="LP68" s="200">
        <f t="shared" si="119"/>
        <v>0</v>
      </c>
      <c r="LQ68" s="200">
        <f t="shared" si="120"/>
        <v>0</v>
      </c>
      <c r="LR68" s="200">
        <f t="shared" si="145"/>
        <v>0</v>
      </c>
      <c r="LT68">
        <f t="shared" si="122"/>
        <v>1</v>
      </c>
      <c r="LU68" s="246"/>
      <c r="LV68" s="218"/>
      <c r="LW68" s="245"/>
      <c r="LX68">
        <f t="shared" si="143"/>
        <v>0</v>
      </c>
      <c r="LY68">
        <f t="shared" si="124"/>
        <v>0</v>
      </c>
      <c r="LZ68" s="250"/>
      <c r="MA68">
        <f t="shared" si="140"/>
        <v>1</v>
      </c>
      <c r="MB68">
        <f t="shared" si="125"/>
        <v>1</v>
      </c>
      <c r="MC68">
        <f t="shared" si="126"/>
        <v>1</v>
      </c>
      <c r="MD68">
        <f t="shared" si="127"/>
        <v>1</v>
      </c>
      <c r="ME68" s="251"/>
      <c r="MF68" s="206"/>
      <c r="MG68">
        <v>60</v>
      </c>
      <c r="MH68" t="str">
        <f t="shared" si="88"/>
        <v>FALSE</v>
      </c>
      <c r="MI68">
        <f>VLOOKUP($A68,'FuturesInfo (3)'!$A$2:$V$80,22)</f>
        <v>1</v>
      </c>
      <c r="MJ68" s="257"/>
      <c r="MK68">
        <f t="shared" si="128"/>
        <v>1</v>
      </c>
      <c r="ML68" s="139">
        <f>VLOOKUP($A68,'FuturesInfo (3)'!$A$2:$O$80,15)*MI68</f>
        <v>63848.4</v>
      </c>
      <c r="MM68" s="139">
        <f>VLOOKUP($A68,'FuturesInfo (3)'!$A$2:$O$80,15)*MK68</f>
        <v>63848.4</v>
      </c>
      <c r="MN68" s="200">
        <f t="shared" si="129"/>
        <v>0</v>
      </c>
      <c r="MO68" s="200">
        <f t="shared" si="130"/>
        <v>0</v>
      </c>
      <c r="MP68" s="200">
        <f t="shared" si="131"/>
        <v>0</v>
      </c>
      <c r="MQ68" s="200">
        <f t="shared" si="132"/>
        <v>0</v>
      </c>
      <c r="MR68" s="200">
        <f t="shared" si="146"/>
        <v>0</v>
      </c>
    </row>
    <row r="69" spans="1:356"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92480</v>
      </c>
      <c r="BR69" s="145">
        <f t="shared" si="90"/>
        <v>3154.1609822686401</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92480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92480</v>
      </c>
      <c r="CY69" s="200">
        <f t="shared" si="169"/>
        <v>2724.7845206727038</v>
      </c>
      <c r="CZ69" s="200">
        <f t="shared" si="95"/>
        <v>2724.7845206727038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92480</v>
      </c>
      <c r="DP69" s="200">
        <f t="shared" si="85"/>
        <v>276.53139683899838</v>
      </c>
      <c r="DQ69" s="200">
        <f t="shared" si="97"/>
        <v>276.53139683899838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f t="shared" si="98"/>
        <v>1</v>
      </c>
      <c r="JU69" s="244">
        <v>-1</v>
      </c>
      <c r="JV69" s="218">
        <v>-1</v>
      </c>
      <c r="JW69" s="245">
        <v>11</v>
      </c>
      <c r="JX69">
        <f t="shared" si="141"/>
        <v>1</v>
      </c>
      <c r="JY69">
        <f t="shared" si="100"/>
        <v>-1</v>
      </c>
      <c r="JZ69" s="218">
        <v>-1</v>
      </c>
      <c r="KA69">
        <f t="shared" si="138"/>
        <v>1</v>
      </c>
      <c r="KB69">
        <f t="shared" si="101"/>
        <v>1</v>
      </c>
      <c r="KC69">
        <f t="shared" si="102"/>
        <v>0</v>
      </c>
      <c r="KD69">
        <f t="shared" si="103"/>
        <v>1</v>
      </c>
      <c r="KE69" s="253">
        <v>-2.1579628830399999E-3</v>
      </c>
      <c r="KF69" s="206">
        <v>42515</v>
      </c>
      <c r="KG69">
        <v>60</v>
      </c>
      <c r="KH69" t="str">
        <f t="shared" si="86"/>
        <v>TRUE</v>
      </c>
      <c r="KI69">
        <f>VLOOKUP($A69,'FuturesInfo (3)'!$A$2:$V$80,22)</f>
        <v>4</v>
      </c>
      <c r="KJ69" s="257">
        <v>2</v>
      </c>
      <c r="KK69">
        <f t="shared" si="104"/>
        <v>5</v>
      </c>
      <c r="KL69" s="139">
        <f>VLOOKUP($A69,'FuturesInfo (3)'!$A$2:$O$80,15)*KI69</f>
        <v>92480</v>
      </c>
      <c r="KM69" s="139">
        <f>VLOOKUP($A69,'FuturesInfo (3)'!$A$2:$O$80,15)*KK69</f>
        <v>115600</v>
      </c>
      <c r="KN69" s="200">
        <f t="shared" si="105"/>
        <v>199.56840742353918</v>
      </c>
      <c r="KO69" s="200">
        <f t="shared" si="106"/>
        <v>249.46050927942397</v>
      </c>
      <c r="KP69" s="200">
        <f t="shared" si="107"/>
        <v>199.56840742353918</v>
      </c>
      <c r="KQ69" s="200">
        <f t="shared" si="108"/>
        <v>-199.56840742353918</v>
      </c>
      <c r="KR69" s="200">
        <f t="shared" si="144"/>
        <v>199.56840742353918</v>
      </c>
      <c r="KT69">
        <f t="shared" si="110"/>
        <v>-1</v>
      </c>
      <c r="KU69">
        <v>-1</v>
      </c>
      <c r="KV69" s="218">
        <v>-1</v>
      </c>
      <c r="KW69" s="245">
        <v>12</v>
      </c>
      <c r="KX69">
        <f t="shared" si="142"/>
        <v>1</v>
      </c>
      <c r="KY69">
        <f t="shared" si="112"/>
        <v>-1</v>
      </c>
      <c r="KZ69" s="218"/>
      <c r="LA69">
        <f t="shared" si="139"/>
        <v>0</v>
      </c>
      <c r="LB69">
        <f t="shared" si="113"/>
        <v>0</v>
      </c>
      <c r="LC69">
        <f t="shared" si="114"/>
        <v>0</v>
      </c>
      <c r="LD69">
        <f t="shared" si="115"/>
        <v>0</v>
      </c>
      <c r="LE69" s="253"/>
      <c r="LF69" s="206">
        <v>42522</v>
      </c>
      <c r="LG69">
        <v>60</v>
      </c>
      <c r="LH69" t="str">
        <f t="shared" si="87"/>
        <v>TRUE</v>
      </c>
      <c r="LI69">
        <f>VLOOKUP($A69,'FuturesInfo (3)'!$A$2:$V$80,22)</f>
        <v>4</v>
      </c>
      <c r="LJ69" s="257">
        <v>2</v>
      </c>
      <c r="LK69">
        <f t="shared" si="116"/>
        <v>5</v>
      </c>
      <c r="LL69" s="139">
        <f>VLOOKUP($A69,'FuturesInfo (3)'!$A$2:$O$80,15)*LI69</f>
        <v>92480</v>
      </c>
      <c r="LM69" s="139">
        <f>VLOOKUP($A69,'FuturesInfo (3)'!$A$2:$O$80,15)*LK69</f>
        <v>115600</v>
      </c>
      <c r="LN69" s="200">
        <f t="shared" si="117"/>
        <v>0</v>
      </c>
      <c r="LO69" s="200">
        <f t="shared" si="118"/>
        <v>0</v>
      </c>
      <c r="LP69" s="200">
        <f t="shared" si="119"/>
        <v>0</v>
      </c>
      <c r="LQ69" s="200">
        <f t="shared" si="120"/>
        <v>0</v>
      </c>
      <c r="LR69" s="200">
        <f t="shared" si="145"/>
        <v>0</v>
      </c>
      <c r="LT69">
        <f t="shared" si="122"/>
        <v>-1</v>
      </c>
      <c r="LU69" s="244"/>
      <c r="LV69" s="218"/>
      <c r="LW69" s="245"/>
      <c r="LX69">
        <f t="shared" si="143"/>
        <v>0</v>
      </c>
      <c r="LY69">
        <f t="shared" si="124"/>
        <v>0</v>
      </c>
      <c r="LZ69" s="218"/>
      <c r="MA69">
        <f t="shared" si="140"/>
        <v>1</v>
      </c>
      <c r="MB69">
        <f t="shared" si="125"/>
        <v>1</v>
      </c>
      <c r="MC69">
        <f t="shared" si="126"/>
        <v>1</v>
      </c>
      <c r="MD69">
        <f t="shared" si="127"/>
        <v>1</v>
      </c>
      <c r="ME69" s="253"/>
      <c r="MF69" s="206"/>
      <c r="MG69">
        <v>60</v>
      </c>
      <c r="MH69" t="str">
        <f t="shared" si="88"/>
        <v>FALSE</v>
      </c>
      <c r="MI69">
        <f>VLOOKUP($A69,'FuturesInfo (3)'!$A$2:$V$80,22)</f>
        <v>4</v>
      </c>
      <c r="MJ69" s="257"/>
      <c r="MK69">
        <f t="shared" si="128"/>
        <v>5</v>
      </c>
      <c r="ML69" s="139">
        <f>VLOOKUP($A69,'FuturesInfo (3)'!$A$2:$O$80,15)*MI69</f>
        <v>92480</v>
      </c>
      <c r="MM69" s="139">
        <f>VLOOKUP($A69,'FuturesInfo (3)'!$A$2:$O$80,15)*MK69</f>
        <v>115600</v>
      </c>
      <c r="MN69" s="200">
        <f t="shared" si="129"/>
        <v>0</v>
      </c>
      <c r="MO69" s="200">
        <f t="shared" si="130"/>
        <v>0</v>
      </c>
      <c r="MP69" s="200">
        <f t="shared" si="131"/>
        <v>0</v>
      </c>
      <c r="MQ69" s="200">
        <f t="shared" si="132"/>
        <v>0</v>
      </c>
      <c r="MR69" s="200">
        <f t="shared" si="146"/>
        <v>0</v>
      </c>
    </row>
    <row r="70" spans="1:356"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15</v>
      </c>
      <c r="BP70">
        <f t="shared" si="160"/>
        <v>15</v>
      </c>
      <c r="BQ70" s="139">
        <f>VLOOKUP($A70,'FuturesInfo (3)'!$A$2:$O$80,15)*BP70</f>
        <v>120737.33434834621</v>
      </c>
      <c r="BR70" s="145">
        <f t="shared" si="90"/>
        <v>746.73264382487469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15</v>
      </c>
      <c r="CE70">
        <f t="shared" si="75"/>
        <v>15</v>
      </c>
      <c r="CF70">
        <f t="shared" si="75"/>
        <v>15</v>
      </c>
      <c r="CG70" s="139">
        <f>VLOOKUP($A70,'FuturesInfo (3)'!$A$2:$O$80,15)*CE70</f>
        <v>120737.33434834621</v>
      </c>
      <c r="CH70" s="145">
        <f t="shared" si="164"/>
        <v>-1507.4772824888819</v>
      </c>
      <c r="CI70" s="145">
        <f t="shared" si="92"/>
        <v>1507.4772824888819</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15</v>
      </c>
      <c r="CV70">
        <f t="shared" si="168"/>
        <v>11</v>
      </c>
      <c r="CW70">
        <f t="shared" si="93"/>
        <v>15</v>
      </c>
      <c r="CX70" s="139">
        <f>VLOOKUP($A70,'FuturesInfo (3)'!$A$2:$O$80,15)*CW70</f>
        <v>120737.33434834621</v>
      </c>
      <c r="CY70" s="200">
        <f t="shared" si="169"/>
        <v>704.55553946459304</v>
      </c>
      <c r="CZ70" s="200">
        <f t="shared" si="95"/>
        <v>-704.55553946459304</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15</v>
      </c>
      <c r="DM70">
        <f t="shared" si="84"/>
        <v>11</v>
      </c>
      <c r="DN70">
        <f t="shared" si="96"/>
        <v>15</v>
      </c>
      <c r="DO70" s="139">
        <f>VLOOKUP($A70,'FuturesInfo (3)'!$A$2:$O$80,15)*DN70</f>
        <v>120737.33434834621</v>
      </c>
      <c r="DP70" s="200">
        <f t="shared" si="85"/>
        <v>323.44482986492932</v>
      </c>
      <c r="DQ70" s="200">
        <f t="shared" si="97"/>
        <v>-323.44482986492932</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f t="shared" si="98"/>
        <v>1</v>
      </c>
      <c r="JU70" s="244">
        <v>1</v>
      </c>
      <c r="JV70" s="218">
        <v>1</v>
      </c>
      <c r="JW70" s="245">
        <v>18</v>
      </c>
      <c r="JX70">
        <f t="shared" si="141"/>
        <v>-1</v>
      </c>
      <c r="JY70">
        <f t="shared" si="100"/>
        <v>1</v>
      </c>
      <c r="JZ70" s="218">
        <v>1</v>
      </c>
      <c r="KA70">
        <f t="shared" si="138"/>
        <v>1</v>
      </c>
      <c r="KB70">
        <f t="shared" si="101"/>
        <v>1</v>
      </c>
      <c r="KC70">
        <f t="shared" si="102"/>
        <v>0</v>
      </c>
      <c r="KD70">
        <f t="shared" si="103"/>
        <v>1</v>
      </c>
      <c r="KE70" s="253">
        <v>6.0194174757299997E-3</v>
      </c>
      <c r="KF70" s="206">
        <v>42510</v>
      </c>
      <c r="KG70">
        <v>60</v>
      </c>
      <c r="KH70" t="str">
        <f t="shared" si="86"/>
        <v>TRUE</v>
      </c>
      <c r="KI70">
        <f>VLOOKUP($A70,'FuturesInfo (3)'!$A$2:$V$80,22)</f>
        <v>15</v>
      </c>
      <c r="KJ70" s="257">
        <v>2</v>
      </c>
      <c r="KK70">
        <f t="shared" si="104"/>
        <v>19</v>
      </c>
      <c r="KL70" s="139">
        <f>VLOOKUP($A70,'FuturesInfo (3)'!$A$2:$O$80,15)*KI70</f>
        <v>120737.33434834621</v>
      </c>
      <c r="KM70" s="139">
        <f>VLOOKUP($A70,'FuturesInfo (3)'!$A$2:$O$80,15)*KK70</f>
        <v>152933.95684123854</v>
      </c>
      <c r="KN70" s="200">
        <f t="shared" si="105"/>
        <v>726.76842034949107</v>
      </c>
      <c r="KO70" s="200">
        <f t="shared" si="106"/>
        <v>920.57333244268887</v>
      </c>
      <c r="KP70" s="200">
        <f t="shared" si="107"/>
        <v>726.76842034949107</v>
      </c>
      <c r="KQ70" s="200">
        <f t="shared" si="108"/>
        <v>-726.76842034949107</v>
      </c>
      <c r="KR70" s="200">
        <f t="shared" si="144"/>
        <v>726.76842034949107</v>
      </c>
      <c r="KT70">
        <f t="shared" si="110"/>
        <v>1</v>
      </c>
      <c r="KU70">
        <v>1</v>
      </c>
      <c r="KV70" s="218">
        <v>1</v>
      </c>
      <c r="KW70" s="245">
        <v>19</v>
      </c>
      <c r="KX70">
        <f t="shared" si="142"/>
        <v>-1</v>
      </c>
      <c r="KY70">
        <f t="shared" si="112"/>
        <v>1</v>
      </c>
      <c r="KZ70" s="218"/>
      <c r="LA70">
        <f t="shared" si="139"/>
        <v>0</v>
      </c>
      <c r="LB70">
        <f t="shared" si="113"/>
        <v>0</v>
      </c>
      <c r="LC70">
        <f t="shared" si="114"/>
        <v>0</v>
      </c>
      <c r="LD70">
        <f t="shared" si="115"/>
        <v>0</v>
      </c>
      <c r="LE70" s="253"/>
      <c r="LF70" s="206">
        <v>42510</v>
      </c>
      <c r="LG70">
        <v>60</v>
      </c>
      <c r="LH70" t="str">
        <f t="shared" si="87"/>
        <v>TRUE</v>
      </c>
      <c r="LI70">
        <f>VLOOKUP($A70,'FuturesInfo (3)'!$A$2:$V$80,22)</f>
        <v>15</v>
      </c>
      <c r="LJ70" s="257">
        <v>2</v>
      </c>
      <c r="LK70">
        <f t="shared" si="116"/>
        <v>19</v>
      </c>
      <c r="LL70" s="139">
        <f>VLOOKUP($A70,'FuturesInfo (3)'!$A$2:$O$80,15)*LI70</f>
        <v>120737.33434834621</v>
      </c>
      <c r="LM70" s="139">
        <f>VLOOKUP($A70,'FuturesInfo (3)'!$A$2:$O$80,15)*LK70</f>
        <v>152933.95684123854</v>
      </c>
      <c r="LN70" s="200">
        <f t="shared" si="117"/>
        <v>0</v>
      </c>
      <c r="LO70" s="200">
        <f t="shared" si="118"/>
        <v>0</v>
      </c>
      <c r="LP70" s="200">
        <f t="shared" si="119"/>
        <v>0</v>
      </c>
      <c r="LQ70" s="200">
        <f t="shared" si="120"/>
        <v>0</v>
      </c>
      <c r="LR70" s="200">
        <f t="shared" si="145"/>
        <v>0</v>
      </c>
      <c r="LT70">
        <f t="shared" si="122"/>
        <v>1</v>
      </c>
      <c r="LU70" s="244"/>
      <c r="LV70" s="218"/>
      <c r="LW70" s="245"/>
      <c r="LX70">
        <f t="shared" si="143"/>
        <v>0</v>
      </c>
      <c r="LY70">
        <f t="shared" si="124"/>
        <v>0</v>
      </c>
      <c r="LZ70" s="218"/>
      <c r="MA70">
        <f t="shared" si="140"/>
        <v>1</v>
      </c>
      <c r="MB70">
        <f t="shared" si="125"/>
        <v>1</v>
      </c>
      <c r="MC70">
        <f t="shared" si="126"/>
        <v>1</v>
      </c>
      <c r="MD70">
        <f t="shared" si="127"/>
        <v>1</v>
      </c>
      <c r="ME70" s="253"/>
      <c r="MF70" s="206"/>
      <c r="MG70">
        <v>60</v>
      </c>
      <c r="MH70" t="str">
        <f t="shared" si="88"/>
        <v>FALSE</v>
      </c>
      <c r="MI70">
        <f>VLOOKUP($A70,'FuturesInfo (3)'!$A$2:$V$80,22)</f>
        <v>15</v>
      </c>
      <c r="MJ70" s="257"/>
      <c r="MK70">
        <f t="shared" si="128"/>
        <v>19</v>
      </c>
      <c r="ML70" s="139">
        <f>VLOOKUP($A70,'FuturesInfo (3)'!$A$2:$O$80,15)*MI70</f>
        <v>120737.33434834621</v>
      </c>
      <c r="MM70" s="139">
        <f>VLOOKUP($A70,'FuturesInfo (3)'!$A$2:$O$80,15)*MK70</f>
        <v>152933.95684123854</v>
      </c>
      <c r="MN70" s="200">
        <f t="shared" si="129"/>
        <v>0</v>
      </c>
      <c r="MO70" s="200">
        <f t="shared" si="130"/>
        <v>0</v>
      </c>
      <c r="MP70" s="200">
        <f t="shared" si="131"/>
        <v>0</v>
      </c>
      <c r="MQ70" s="200">
        <f t="shared" si="132"/>
        <v>0</v>
      </c>
      <c r="MR70" s="200">
        <f t="shared" si="146"/>
        <v>0</v>
      </c>
    </row>
    <row r="71" spans="1:356"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57412.5</v>
      </c>
      <c r="BR71" s="145">
        <f t="shared" si="90"/>
        <v>2323.1245737672939</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57412.5</v>
      </c>
      <c r="CH71" s="145">
        <f t="shared" si="164"/>
        <v>-614.64114048679494</v>
      </c>
      <c r="CI71" s="145">
        <f t="shared" si="92"/>
        <v>614.64114048679494</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57412.5</v>
      </c>
      <c r="CY71" s="200">
        <f t="shared" si="169"/>
        <v>316.98597614854987</v>
      </c>
      <c r="CZ71" s="200">
        <f t="shared" si="95"/>
        <v>-316.98597614854987</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57412.5</v>
      </c>
      <c r="DP71" s="200">
        <f t="shared" si="85"/>
        <v>151.31781243148612</v>
      </c>
      <c r="DQ71" s="200">
        <f t="shared" si="97"/>
        <v>-151.31781243148612</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f t="shared" si="98"/>
        <v>1</v>
      </c>
      <c r="JU71" s="244">
        <v>-1</v>
      </c>
      <c r="JV71" s="218">
        <v>-1</v>
      </c>
      <c r="JW71" s="245">
        <v>-25</v>
      </c>
      <c r="JX71">
        <f t="shared" si="141"/>
        <v>1</v>
      </c>
      <c r="JY71">
        <f t="shared" si="100"/>
        <v>1</v>
      </c>
      <c r="JZ71" s="218">
        <v>1</v>
      </c>
      <c r="KA71">
        <f t="shared" si="138"/>
        <v>0</v>
      </c>
      <c r="KB71">
        <f t="shared" si="101"/>
        <v>0</v>
      </c>
      <c r="KC71">
        <f t="shared" si="102"/>
        <v>1</v>
      </c>
      <c r="KD71">
        <f t="shared" si="103"/>
        <v>1</v>
      </c>
      <c r="KE71" s="253">
        <v>2.5910207728400001E-2</v>
      </c>
      <c r="KF71" s="206">
        <v>42501</v>
      </c>
      <c r="KG71">
        <v>60</v>
      </c>
      <c r="KH71" t="str">
        <f t="shared" si="86"/>
        <v>TRUE</v>
      </c>
      <c r="KI71">
        <f>VLOOKUP($A71,'FuturesInfo (3)'!$A$2:$V$80,22)</f>
        <v>1</v>
      </c>
      <c r="KJ71" s="257">
        <v>2</v>
      </c>
      <c r="KK71">
        <f t="shared" si="104"/>
        <v>1</v>
      </c>
      <c r="KL71" s="139">
        <f>VLOOKUP($A71,'FuturesInfo (3)'!$A$2:$O$80,15)*KI71</f>
        <v>57412.5</v>
      </c>
      <c r="KM71" s="139">
        <f>VLOOKUP($A71,'FuturesInfo (3)'!$A$2:$O$80,15)*KK71</f>
        <v>57412.5</v>
      </c>
      <c r="KN71" s="200">
        <f t="shared" si="105"/>
        <v>-1487.5698012067651</v>
      </c>
      <c r="KO71" s="200">
        <f t="shared" si="106"/>
        <v>-1487.5698012067651</v>
      </c>
      <c r="KP71" s="200">
        <f t="shared" si="107"/>
        <v>-1487.5698012067651</v>
      </c>
      <c r="KQ71" s="200">
        <f t="shared" si="108"/>
        <v>1487.5698012067651</v>
      </c>
      <c r="KR71" s="200">
        <f t="shared" si="144"/>
        <v>1487.5698012067651</v>
      </c>
      <c r="KT71">
        <f t="shared" si="110"/>
        <v>-1</v>
      </c>
      <c r="KU71">
        <v>1</v>
      </c>
      <c r="KV71" s="218">
        <v>-1</v>
      </c>
      <c r="KW71" s="245">
        <v>9</v>
      </c>
      <c r="KX71">
        <f t="shared" si="142"/>
        <v>1</v>
      </c>
      <c r="KY71">
        <f t="shared" si="112"/>
        <v>-1</v>
      </c>
      <c r="KZ71" s="218"/>
      <c r="LA71">
        <f t="shared" si="139"/>
        <v>0</v>
      </c>
      <c r="LB71">
        <f t="shared" si="113"/>
        <v>0</v>
      </c>
      <c r="LC71">
        <f t="shared" si="114"/>
        <v>0</v>
      </c>
      <c r="LD71">
        <f t="shared" si="115"/>
        <v>0</v>
      </c>
      <c r="LE71" s="253"/>
      <c r="LF71" s="206">
        <v>42527</v>
      </c>
      <c r="LG71">
        <v>60</v>
      </c>
      <c r="LH71" t="str">
        <f t="shared" si="87"/>
        <v>TRUE</v>
      </c>
      <c r="LI71">
        <f>VLOOKUP($A71,'FuturesInfo (3)'!$A$2:$V$80,22)</f>
        <v>1</v>
      </c>
      <c r="LJ71" s="257">
        <v>1</v>
      </c>
      <c r="LK71">
        <f t="shared" si="116"/>
        <v>1</v>
      </c>
      <c r="LL71" s="139">
        <f>VLOOKUP($A71,'FuturesInfo (3)'!$A$2:$O$80,15)*LI71</f>
        <v>57412.5</v>
      </c>
      <c r="LM71" s="139">
        <f>VLOOKUP($A71,'FuturesInfo (3)'!$A$2:$O$80,15)*LK71</f>
        <v>57412.5</v>
      </c>
      <c r="LN71" s="200">
        <f t="shared" si="117"/>
        <v>0</v>
      </c>
      <c r="LO71" s="200">
        <f t="shared" si="118"/>
        <v>0</v>
      </c>
      <c r="LP71" s="200">
        <f t="shared" si="119"/>
        <v>0</v>
      </c>
      <c r="LQ71" s="200">
        <f t="shared" si="120"/>
        <v>0</v>
      </c>
      <c r="LR71" s="200">
        <f t="shared" si="145"/>
        <v>0</v>
      </c>
      <c r="LT71">
        <f t="shared" si="122"/>
        <v>1</v>
      </c>
      <c r="LU71" s="244"/>
      <c r="LV71" s="218"/>
      <c r="LW71" s="245"/>
      <c r="LX71">
        <f t="shared" si="143"/>
        <v>0</v>
      </c>
      <c r="LY71">
        <f t="shared" si="124"/>
        <v>0</v>
      </c>
      <c r="LZ71" s="218"/>
      <c r="MA71">
        <f t="shared" si="140"/>
        <v>1</v>
      </c>
      <c r="MB71">
        <f t="shared" si="125"/>
        <v>1</v>
      </c>
      <c r="MC71">
        <f t="shared" si="126"/>
        <v>1</v>
      </c>
      <c r="MD71">
        <f t="shared" si="127"/>
        <v>1</v>
      </c>
      <c r="ME71" s="253"/>
      <c r="MF71" s="206"/>
      <c r="MG71">
        <v>60</v>
      </c>
      <c r="MH71" t="str">
        <f t="shared" si="88"/>
        <v>FALSE</v>
      </c>
      <c r="MI71">
        <f>VLOOKUP($A71,'FuturesInfo (3)'!$A$2:$V$80,22)</f>
        <v>1</v>
      </c>
      <c r="MJ71" s="257"/>
      <c r="MK71">
        <f t="shared" si="128"/>
        <v>1</v>
      </c>
      <c r="ML71" s="139">
        <f>VLOOKUP($A71,'FuturesInfo (3)'!$A$2:$O$80,15)*MI71</f>
        <v>57412.5</v>
      </c>
      <c r="MM71" s="139">
        <f>VLOOKUP($A71,'FuturesInfo (3)'!$A$2:$O$80,15)*MK71</f>
        <v>57412.5</v>
      </c>
      <c r="MN71" s="200">
        <f t="shared" si="129"/>
        <v>0</v>
      </c>
      <c r="MO71" s="200">
        <f t="shared" si="130"/>
        <v>0</v>
      </c>
      <c r="MP71" s="200">
        <f t="shared" si="131"/>
        <v>0</v>
      </c>
      <c r="MQ71" s="200">
        <f t="shared" si="132"/>
        <v>0</v>
      </c>
      <c r="MR71" s="200">
        <f t="shared" si="146"/>
        <v>0</v>
      </c>
    </row>
    <row r="72" spans="1:356"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66864</v>
      </c>
      <c r="BR72" s="145">
        <f t="shared" si="90"/>
        <v>2573.1694428459264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66864</v>
      </c>
      <c r="CH72" s="145">
        <f t="shared" si="164"/>
        <v>2477.8141592924494</v>
      </c>
      <c r="CI72" s="145">
        <f t="shared" si="92"/>
        <v>2477.8141592924494</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66864</v>
      </c>
      <c r="CY72" s="200">
        <f t="shared" si="169"/>
        <v>106.9824</v>
      </c>
      <c r="CZ72" s="200">
        <f t="shared" si="95"/>
        <v>106.9824</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66864</v>
      </c>
      <c r="DP72" s="200">
        <f t="shared" si="85"/>
        <v>783.28434505124164</v>
      </c>
      <c r="DQ72" s="200">
        <f t="shared" si="97"/>
        <v>783.28434505124164</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f t="shared" si="98"/>
        <v>1</v>
      </c>
      <c r="JU72" s="244">
        <v>1</v>
      </c>
      <c r="JV72" s="218">
        <v>1</v>
      </c>
      <c r="JW72" s="245">
        <v>16</v>
      </c>
      <c r="JX72">
        <f t="shared" si="141"/>
        <v>-1</v>
      </c>
      <c r="JY72">
        <f t="shared" si="100"/>
        <v>1</v>
      </c>
      <c r="JZ72" s="218">
        <v>1</v>
      </c>
      <c r="KA72">
        <f t="shared" si="138"/>
        <v>1</v>
      </c>
      <c r="KB72">
        <f t="shared" si="101"/>
        <v>1</v>
      </c>
      <c r="KC72">
        <f t="shared" si="102"/>
        <v>0</v>
      </c>
      <c r="KD72">
        <f t="shared" si="103"/>
        <v>1</v>
      </c>
      <c r="KE72" s="253">
        <v>7.0850202429100003E-3</v>
      </c>
      <c r="KF72" s="206">
        <v>42514</v>
      </c>
      <c r="KG72">
        <v>60</v>
      </c>
      <c r="KH72" t="str">
        <f t="shared" si="86"/>
        <v>TRUE</v>
      </c>
      <c r="KI72">
        <f>VLOOKUP($A72,'FuturesInfo (3)'!$A$2:$V$80,22)</f>
        <v>3</v>
      </c>
      <c r="KJ72" s="257">
        <v>1</v>
      </c>
      <c r="KK72">
        <f t="shared" si="104"/>
        <v>3</v>
      </c>
      <c r="KL72" s="139">
        <f>VLOOKUP($A72,'FuturesInfo (3)'!$A$2:$O$80,15)*KI72</f>
        <v>66864</v>
      </c>
      <c r="KM72" s="139">
        <f>VLOOKUP($A72,'FuturesInfo (3)'!$A$2:$O$80,15)*KK72</f>
        <v>66864</v>
      </c>
      <c r="KN72" s="200">
        <f t="shared" si="105"/>
        <v>473.73279352193424</v>
      </c>
      <c r="KO72" s="200">
        <f t="shared" si="106"/>
        <v>473.73279352193424</v>
      </c>
      <c r="KP72" s="200">
        <f t="shared" si="107"/>
        <v>473.73279352193424</v>
      </c>
      <c r="KQ72" s="200">
        <f t="shared" si="108"/>
        <v>-473.73279352193424</v>
      </c>
      <c r="KR72" s="200">
        <f t="shared" si="144"/>
        <v>473.73279352193424</v>
      </c>
      <c r="KT72">
        <f t="shared" si="110"/>
        <v>1</v>
      </c>
      <c r="KU72">
        <v>1</v>
      </c>
      <c r="KV72" s="218">
        <v>1</v>
      </c>
      <c r="KW72" s="245">
        <v>17</v>
      </c>
      <c r="KX72">
        <f t="shared" si="142"/>
        <v>-1</v>
      </c>
      <c r="KY72">
        <f t="shared" si="112"/>
        <v>1</v>
      </c>
      <c r="KZ72" s="218"/>
      <c r="LA72">
        <f t="shared" si="139"/>
        <v>0</v>
      </c>
      <c r="LB72">
        <f t="shared" si="113"/>
        <v>0</v>
      </c>
      <c r="LC72">
        <f t="shared" si="114"/>
        <v>0</v>
      </c>
      <c r="LD72">
        <f t="shared" si="115"/>
        <v>0</v>
      </c>
      <c r="LE72" s="253"/>
      <c r="LF72" s="206">
        <v>42514</v>
      </c>
      <c r="LG72">
        <v>60</v>
      </c>
      <c r="LH72" t="str">
        <f t="shared" si="87"/>
        <v>TRUE</v>
      </c>
      <c r="LI72">
        <f>VLOOKUP($A72,'FuturesInfo (3)'!$A$2:$V$80,22)</f>
        <v>3</v>
      </c>
      <c r="LJ72" s="257">
        <v>2</v>
      </c>
      <c r="LK72">
        <f t="shared" si="116"/>
        <v>4</v>
      </c>
      <c r="LL72" s="139">
        <f>VLOOKUP($A72,'FuturesInfo (3)'!$A$2:$O$80,15)*LI72</f>
        <v>66864</v>
      </c>
      <c r="LM72" s="139">
        <f>VLOOKUP($A72,'FuturesInfo (3)'!$A$2:$O$80,15)*LK72</f>
        <v>89152</v>
      </c>
      <c r="LN72" s="200">
        <f t="shared" si="117"/>
        <v>0</v>
      </c>
      <c r="LO72" s="200">
        <f t="shared" si="118"/>
        <v>0</v>
      </c>
      <c r="LP72" s="200">
        <f t="shared" si="119"/>
        <v>0</v>
      </c>
      <c r="LQ72" s="200">
        <f t="shared" si="120"/>
        <v>0</v>
      </c>
      <c r="LR72" s="200">
        <f t="shared" si="145"/>
        <v>0</v>
      </c>
      <c r="LT72">
        <f t="shared" si="122"/>
        <v>1</v>
      </c>
      <c r="LU72" s="244"/>
      <c r="LV72" s="218"/>
      <c r="LW72" s="245"/>
      <c r="LX72">
        <f t="shared" si="143"/>
        <v>0</v>
      </c>
      <c r="LY72">
        <f t="shared" si="124"/>
        <v>0</v>
      </c>
      <c r="LZ72" s="218"/>
      <c r="MA72">
        <f t="shared" si="140"/>
        <v>1</v>
      </c>
      <c r="MB72">
        <f t="shared" si="125"/>
        <v>1</v>
      </c>
      <c r="MC72">
        <f t="shared" si="126"/>
        <v>1</v>
      </c>
      <c r="MD72">
        <f t="shared" si="127"/>
        <v>1</v>
      </c>
      <c r="ME72" s="253"/>
      <c r="MF72" s="206"/>
      <c r="MG72">
        <v>60</v>
      </c>
      <c r="MH72" t="str">
        <f t="shared" si="88"/>
        <v>FALSE</v>
      </c>
      <c r="MI72">
        <f>VLOOKUP($A72,'FuturesInfo (3)'!$A$2:$V$80,22)</f>
        <v>3</v>
      </c>
      <c r="MJ72" s="257"/>
      <c r="MK72">
        <f t="shared" si="128"/>
        <v>4</v>
      </c>
      <c r="ML72" s="139">
        <f>VLOOKUP($A72,'FuturesInfo (3)'!$A$2:$O$80,15)*MI72</f>
        <v>66864</v>
      </c>
      <c r="MM72" s="139">
        <f>VLOOKUP($A72,'FuturesInfo (3)'!$A$2:$O$80,15)*MK72</f>
        <v>89152</v>
      </c>
      <c r="MN72" s="200">
        <f t="shared" si="129"/>
        <v>0</v>
      </c>
      <c r="MO72" s="200">
        <f t="shared" si="130"/>
        <v>0</v>
      </c>
      <c r="MP72" s="200">
        <f t="shared" si="131"/>
        <v>0</v>
      </c>
      <c r="MQ72" s="200">
        <f t="shared" si="132"/>
        <v>0</v>
      </c>
      <c r="MR72" s="200">
        <f t="shared" si="146"/>
        <v>0</v>
      </c>
    </row>
    <row r="73" spans="1:356"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261500</v>
      </c>
      <c r="BR73" s="145">
        <f t="shared" si="90"/>
        <v>-542.85290628816506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261500</v>
      </c>
      <c r="CH73" s="145">
        <f t="shared" si="164"/>
        <v>3756.06736009115</v>
      </c>
      <c r="CI73" s="145">
        <f t="shared" si="92"/>
        <v>3756.06736009115</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261500</v>
      </c>
      <c r="CY73" s="200">
        <f t="shared" si="169"/>
        <v>1915.283203125</v>
      </c>
      <c r="CZ73" s="200">
        <f t="shared" si="95"/>
        <v>1915.283203125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261500</v>
      </c>
      <c r="DP73" s="200">
        <f t="shared" si="85"/>
        <v>-1216.8686379062549</v>
      </c>
      <c r="DQ73" s="200">
        <f t="shared" si="97"/>
        <v>1216.8686379062549</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f t="shared" si="98"/>
        <v>1</v>
      </c>
      <c r="JU73" s="244">
        <v>1</v>
      </c>
      <c r="JV73" s="218">
        <v>1</v>
      </c>
      <c r="JW73" s="245">
        <v>-6</v>
      </c>
      <c r="JX73">
        <f t="shared" si="141"/>
        <v>1</v>
      </c>
      <c r="JY73">
        <f t="shared" si="100"/>
        <v>-1</v>
      </c>
      <c r="JZ73" s="218">
        <v>1</v>
      </c>
      <c r="KA73">
        <f t="shared" si="138"/>
        <v>1</v>
      </c>
      <c r="KB73">
        <f t="shared" si="101"/>
        <v>1</v>
      </c>
      <c r="KC73">
        <f t="shared" si="102"/>
        <v>1</v>
      </c>
      <c r="KD73">
        <f t="shared" si="103"/>
        <v>0</v>
      </c>
      <c r="KE73" s="253">
        <v>3.5498416962500001E-3</v>
      </c>
      <c r="KF73" s="206">
        <v>42515</v>
      </c>
      <c r="KG73">
        <v>60</v>
      </c>
      <c r="KH73" t="str">
        <f t="shared" si="86"/>
        <v>TRUE</v>
      </c>
      <c r="KI73">
        <f>VLOOKUP($A73,'FuturesInfo (3)'!$A$2:$V$80,22)</f>
        <v>2</v>
      </c>
      <c r="KJ73" s="257">
        <v>2</v>
      </c>
      <c r="KK73">
        <f t="shared" si="104"/>
        <v>3</v>
      </c>
      <c r="KL73" s="139">
        <f>VLOOKUP($A73,'FuturesInfo (3)'!$A$2:$O$80,15)*KI73</f>
        <v>261500</v>
      </c>
      <c r="KM73" s="139">
        <f>VLOOKUP($A73,'FuturesInfo (3)'!$A$2:$O$80,15)*KK73</f>
        <v>392250</v>
      </c>
      <c r="KN73" s="200">
        <f t="shared" si="105"/>
        <v>928.28360356937503</v>
      </c>
      <c r="KO73" s="200">
        <f t="shared" si="106"/>
        <v>1392.4254053540626</v>
      </c>
      <c r="KP73" s="200">
        <f t="shared" si="107"/>
        <v>928.28360356937503</v>
      </c>
      <c r="KQ73" s="200">
        <f t="shared" si="108"/>
        <v>928.28360356937503</v>
      </c>
      <c r="KR73" s="200">
        <f t="shared" si="144"/>
        <v>-928.28360356937503</v>
      </c>
      <c r="KT73">
        <f t="shared" si="110"/>
        <v>1</v>
      </c>
      <c r="KU73">
        <v>1</v>
      </c>
      <c r="KV73" s="218">
        <v>1</v>
      </c>
      <c r="KW73" s="245">
        <v>-7</v>
      </c>
      <c r="KX73">
        <f t="shared" si="142"/>
        <v>-1</v>
      </c>
      <c r="KY73">
        <f t="shared" si="112"/>
        <v>-1</v>
      </c>
      <c r="KZ73" s="218"/>
      <c r="LA73">
        <f t="shared" si="139"/>
        <v>0</v>
      </c>
      <c r="LB73">
        <f t="shared" si="113"/>
        <v>0</v>
      </c>
      <c r="LC73">
        <f t="shared" si="114"/>
        <v>0</v>
      </c>
      <c r="LD73">
        <f t="shared" si="115"/>
        <v>0</v>
      </c>
      <c r="LE73" s="253"/>
      <c r="LF73" s="206">
        <v>42521</v>
      </c>
      <c r="LG73">
        <v>60</v>
      </c>
      <c r="LH73" t="str">
        <f t="shared" si="87"/>
        <v>TRUE</v>
      </c>
      <c r="LI73">
        <f>VLOOKUP($A73,'FuturesInfo (3)'!$A$2:$V$80,22)</f>
        <v>2</v>
      </c>
      <c r="LJ73" s="257">
        <v>2</v>
      </c>
      <c r="LK73">
        <f t="shared" si="116"/>
        <v>3</v>
      </c>
      <c r="LL73" s="139">
        <f>VLOOKUP($A73,'FuturesInfo (3)'!$A$2:$O$80,15)*LI73</f>
        <v>261500</v>
      </c>
      <c r="LM73" s="139">
        <f>VLOOKUP($A73,'FuturesInfo (3)'!$A$2:$O$80,15)*LK73</f>
        <v>392250</v>
      </c>
      <c r="LN73" s="200">
        <f t="shared" si="117"/>
        <v>0</v>
      </c>
      <c r="LO73" s="200">
        <f t="shared" si="118"/>
        <v>0</v>
      </c>
      <c r="LP73" s="200">
        <f t="shared" si="119"/>
        <v>0</v>
      </c>
      <c r="LQ73" s="200">
        <f t="shared" si="120"/>
        <v>0</v>
      </c>
      <c r="LR73" s="200">
        <f t="shared" si="145"/>
        <v>0</v>
      </c>
      <c r="LT73">
        <f t="shared" si="122"/>
        <v>1</v>
      </c>
      <c r="LU73" s="244"/>
      <c r="LV73" s="218"/>
      <c r="LW73" s="245"/>
      <c r="LX73">
        <f t="shared" si="143"/>
        <v>0</v>
      </c>
      <c r="LY73">
        <f t="shared" si="124"/>
        <v>0</v>
      </c>
      <c r="LZ73" s="218"/>
      <c r="MA73">
        <f t="shared" si="140"/>
        <v>1</v>
      </c>
      <c r="MB73">
        <f t="shared" si="125"/>
        <v>1</v>
      </c>
      <c r="MC73">
        <f t="shared" si="126"/>
        <v>1</v>
      </c>
      <c r="MD73">
        <f t="shared" si="127"/>
        <v>1</v>
      </c>
      <c r="ME73" s="253"/>
      <c r="MF73" s="206"/>
      <c r="MG73">
        <v>60</v>
      </c>
      <c r="MH73" t="str">
        <f t="shared" si="88"/>
        <v>FALSE</v>
      </c>
      <c r="MI73">
        <f>VLOOKUP($A73,'FuturesInfo (3)'!$A$2:$V$80,22)</f>
        <v>2</v>
      </c>
      <c r="MJ73" s="257"/>
      <c r="MK73">
        <f t="shared" si="128"/>
        <v>3</v>
      </c>
      <c r="ML73" s="139">
        <f>VLOOKUP($A73,'FuturesInfo (3)'!$A$2:$O$80,15)*MI73</f>
        <v>261500</v>
      </c>
      <c r="MM73" s="139">
        <f>VLOOKUP($A73,'FuturesInfo (3)'!$A$2:$O$80,15)*MK73</f>
        <v>392250</v>
      </c>
      <c r="MN73" s="200">
        <f t="shared" si="129"/>
        <v>0</v>
      </c>
      <c r="MO73" s="200">
        <f t="shared" si="130"/>
        <v>0</v>
      </c>
      <c r="MP73" s="200">
        <f t="shared" si="131"/>
        <v>0</v>
      </c>
      <c r="MQ73" s="200">
        <f t="shared" si="132"/>
        <v>0</v>
      </c>
      <c r="MR73" s="200">
        <f t="shared" si="146"/>
        <v>0</v>
      </c>
    </row>
    <row r="74" spans="1:356"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87055</v>
      </c>
      <c r="BR74" s="145">
        <f t="shared" si="90"/>
        <v>-535.6558046089159</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87055</v>
      </c>
      <c r="CH74" s="145">
        <f t="shared" si="164"/>
        <v>-1847.0327613063646</v>
      </c>
      <c r="CI74" s="145">
        <f t="shared" si="92"/>
        <v>-1847.0327613063646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87055</v>
      </c>
      <c r="CY74" s="200">
        <f t="shared" si="169"/>
        <v>436.2059272834021</v>
      </c>
      <c r="CZ74" s="200">
        <f t="shared" si="95"/>
        <v>-436.2059272834021</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87055</v>
      </c>
      <c r="DP74" s="200">
        <f t="shared" si="85"/>
        <v>-280.53231592414591</v>
      </c>
      <c r="DQ74" s="200">
        <f t="shared" si="97"/>
        <v>280.53231592414591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f t="shared" si="98"/>
        <v>1</v>
      </c>
      <c r="JU74" s="244">
        <v>1</v>
      </c>
      <c r="JV74" s="218">
        <v>-1</v>
      </c>
      <c r="JW74" s="245">
        <v>-11</v>
      </c>
      <c r="JX74">
        <f t="shared" si="141"/>
        <v>1</v>
      </c>
      <c r="JY74">
        <f t="shared" si="100"/>
        <v>1</v>
      </c>
      <c r="JZ74" s="218">
        <v>-1</v>
      </c>
      <c r="KA74">
        <f t="shared" si="138"/>
        <v>0</v>
      </c>
      <c r="KB74">
        <f t="shared" si="101"/>
        <v>1</v>
      </c>
      <c r="KC74">
        <f t="shared" si="102"/>
        <v>0</v>
      </c>
      <c r="KD74">
        <f t="shared" si="103"/>
        <v>0</v>
      </c>
      <c r="KE74" s="253">
        <v>-1.1131936161800001E-2</v>
      </c>
      <c r="KF74" s="206">
        <v>42489</v>
      </c>
      <c r="KG74">
        <v>60</v>
      </c>
      <c r="KH74" t="str">
        <f t="shared" si="86"/>
        <v>TRUE</v>
      </c>
      <c r="KI74">
        <f>VLOOKUP($A74,'FuturesInfo (3)'!$A$2:$V$80,22)</f>
        <v>1</v>
      </c>
      <c r="KJ74" s="257">
        <v>2</v>
      </c>
      <c r="KK74">
        <f t="shared" si="104"/>
        <v>1</v>
      </c>
      <c r="KL74" s="139">
        <f>VLOOKUP($A74,'FuturesInfo (3)'!$A$2:$O$80,15)*KI74</f>
        <v>87055</v>
      </c>
      <c r="KM74" s="139">
        <f>VLOOKUP($A74,'FuturesInfo (3)'!$A$2:$O$80,15)*KK74</f>
        <v>87055</v>
      </c>
      <c r="KN74" s="200">
        <f t="shared" si="105"/>
        <v>-969.0907025654991</v>
      </c>
      <c r="KO74" s="200">
        <f t="shared" si="106"/>
        <v>-969.0907025654991</v>
      </c>
      <c r="KP74" s="200">
        <f t="shared" si="107"/>
        <v>969.0907025654991</v>
      </c>
      <c r="KQ74" s="200">
        <f t="shared" si="108"/>
        <v>-969.0907025654991</v>
      </c>
      <c r="KR74" s="200">
        <f t="shared" si="144"/>
        <v>-969.0907025654991</v>
      </c>
      <c r="KT74">
        <f t="shared" si="110"/>
        <v>1</v>
      </c>
      <c r="KU74">
        <v>1</v>
      </c>
      <c r="KV74" s="218">
        <v>-1</v>
      </c>
      <c r="KW74" s="245">
        <v>-12</v>
      </c>
      <c r="KX74">
        <f t="shared" si="142"/>
        <v>1</v>
      </c>
      <c r="KY74">
        <f t="shared" si="112"/>
        <v>1</v>
      </c>
      <c r="KZ74" s="218"/>
      <c r="LA74">
        <f t="shared" si="139"/>
        <v>0</v>
      </c>
      <c r="LB74">
        <f t="shared" si="113"/>
        <v>0</v>
      </c>
      <c r="LC74">
        <f t="shared" si="114"/>
        <v>0</v>
      </c>
      <c r="LD74">
        <f t="shared" si="115"/>
        <v>0</v>
      </c>
      <c r="LE74" s="253"/>
      <c r="LF74" s="206">
        <v>42522</v>
      </c>
      <c r="LG74">
        <v>60</v>
      </c>
      <c r="LH74" t="str">
        <f t="shared" si="87"/>
        <v>TRUE</v>
      </c>
      <c r="LI74">
        <f>VLOOKUP($A74,'FuturesInfo (3)'!$A$2:$V$80,22)</f>
        <v>1</v>
      </c>
      <c r="LJ74" s="257">
        <v>1</v>
      </c>
      <c r="LK74">
        <f t="shared" si="116"/>
        <v>1</v>
      </c>
      <c r="LL74" s="139">
        <f>VLOOKUP($A74,'FuturesInfo (3)'!$A$2:$O$80,15)*LI74</f>
        <v>87055</v>
      </c>
      <c r="LM74" s="139">
        <f>VLOOKUP($A74,'FuturesInfo (3)'!$A$2:$O$80,15)*LK74</f>
        <v>87055</v>
      </c>
      <c r="LN74" s="200">
        <f t="shared" si="117"/>
        <v>0</v>
      </c>
      <c r="LO74" s="200">
        <f t="shared" si="118"/>
        <v>0</v>
      </c>
      <c r="LP74" s="200">
        <f t="shared" si="119"/>
        <v>0</v>
      </c>
      <c r="LQ74" s="200">
        <f t="shared" si="120"/>
        <v>0</v>
      </c>
      <c r="LR74" s="200">
        <f t="shared" si="145"/>
        <v>0</v>
      </c>
      <c r="LT74">
        <f t="shared" si="122"/>
        <v>1</v>
      </c>
      <c r="LU74" s="244"/>
      <c r="LV74" s="218"/>
      <c r="LW74" s="245"/>
      <c r="LX74">
        <f t="shared" si="143"/>
        <v>0</v>
      </c>
      <c r="LY74">
        <f t="shared" si="124"/>
        <v>0</v>
      </c>
      <c r="LZ74" s="218"/>
      <c r="MA74">
        <f t="shared" si="140"/>
        <v>1</v>
      </c>
      <c r="MB74">
        <f t="shared" si="125"/>
        <v>1</v>
      </c>
      <c r="MC74">
        <f t="shared" si="126"/>
        <v>1</v>
      </c>
      <c r="MD74">
        <f t="shared" si="127"/>
        <v>1</v>
      </c>
      <c r="ME74" s="253"/>
      <c r="MF74" s="206"/>
      <c r="MG74">
        <v>60</v>
      </c>
      <c r="MH74" t="str">
        <f t="shared" si="88"/>
        <v>FALSE</v>
      </c>
      <c r="MI74">
        <f>VLOOKUP($A74,'FuturesInfo (3)'!$A$2:$V$80,22)</f>
        <v>1</v>
      </c>
      <c r="MJ74" s="257"/>
      <c r="MK74">
        <f t="shared" si="128"/>
        <v>1</v>
      </c>
      <c r="ML74" s="139">
        <f>VLOOKUP($A74,'FuturesInfo (3)'!$A$2:$O$80,15)*MI74</f>
        <v>87055</v>
      </c>
      <c r="MM74" s="139">
        <f>VLOOKUP($A74,'FuturesInfo (3)'!$A$2:$O$80,15)*MK74</f>
        <v>87055</v>
      </c>
      <c r="MN74" s="200">
        <f t="shared" si="129"/>
        <v>0</v>
      </c>
      <c r="MO74" s="200">
        <f t="shared" si="130"/>
        <v>0</v>
      </c>
      <c r="MP74" s="200">
        <f t="shared" si="131"/>
        <v>0</v>
      </c>
      <c r="MQ74" s="200">
        <f t="shared" si="132"/>
        <v>0</v>
      </c>
      <c r="MR74" s="200">
        <f t="shared" si="146"/>
        <v>0</v>
      </c>
    </row>
    <row r="75" spans="1:356"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179443</v>
      </c>
      <c r="BR75" s="145">
        <f t="shared" si="90"/>
        <v>-678.13397537438664</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179443</v>
      </c>
      <c r="CH75" s="145">
        <f t="shared" si="164"/>
        <v>65.378795239303173</v>
      </c>
      <c r="CI75" s="145">
        <f t="shared" si="92"/>
        <v>-65.378795239303173</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179443</v>
      </c>
      <c r="CY75" s="200">
        <f t="shared" si="169"/>
        <v>-54.462486342049864</v>
      </c>
      <c r="CZ75" s="200">
        <f t="shared" si="95"/>
        <v>54.462486342049864</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179443</v>
      </c>
      <c r="DP75" s="200">
        <f t="shared" si="85"/>
        <v>-1198.5384662092506</v>
      </c>
      <c r="DQ75" s="200">
        <f t="shared" si="97"/>
        <v>1198.5384662092506</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f t="shared" si="98"/>
        <v>1</v>
      </c>
      <c r="JU75" s="244">
        <v>1</v>
      </c>
      <c r="JV75" s="218">
        <v>1</v>
      </c>
      <c r="JW75" s="245">
        <v>23</v>
      </c>
      <c r="JX75">
        <f t="shared" si="141"/>
        <v>1</v>
      </c>
      <c r="JY75">
        <f t="shared" si="100"/>
        <v>1</v>
      </c>
      <c r="JZ75" s="218">
        <v>1</v>
      </c>
      <c r="KA75">
        <f t="shared" si="138"/>
        <v>1</v>
      </c>
      <c r="KB75">
        <f t="shared" si="101"/>
        <v>1</v>
      </c>
      <c r="KC75">
        <f t="shared" si="102"/>
        <v>1</v>
      </c>
      <c r="KD75">
        <f t="shared" si="103"/>
        <v>1</v>
      </c>
      <c r="KE75" s="253">
        <v>3.0659798871700002E-4</v>
      </c>
      <c r="KF75" s="206">
        <v>42506</v>
      </c>
      <c r="KG75">
        <v>60</v>
      </c>
      <c r="KH75" t="str">
        <f t="shared" si="86"/>
        <v>TRUE</v>
      </c>
      <c r="KI75">
        <f>VLOOKUP($A75,'FuturesInfo (3)'!$A$2:$V$80,22)</f>
        <v>11</v>
      </c>
      <c r="KJ75" s="257">
        <v>1</v>
      </c>
      <c r="KK75">
        <f t="shared" si="104"/>
        <v>11</v>
      </c>
      <c r="KL75" s="139">
        <f>VLOOKUP($A75,'FuturesInfo (3)'!$A$2:$O$80,15)*KI75</f>
        <v>179443</v>
      </c>
      <c r="KM75" s="139">
        <f>VLOOKUP($A75,'FuturesInfo (3)'!$A$2:$O$80,15)*KK75</f>
        <v>179443</v>
      </c>
      <c r="KN75" s="200">
        <f t="shared" si="105"/>
        <v>55.016862889344637</v>
      </c>
      <c r="KO75" s="200">
        <f t="shared" si="106"/>
        <v>55.016862889344637</v>
      </c>
      <c r="KP75" s="200">
        <f t="shared" si="107"/>
        <v>55.016862889344637</v>
      </c>
      <c r="KQ75" s="200">
        <f t="shared" si="108"/>
        <v>55.016862889344637</v>
      </c>
      <c r="KR75" s="200">
        <f t="shared" si="144"/>
        <v>55.016862889344637</v>
      </c>
      <c r="KT75">
        <f t="shared" si="110"/>
        <v>1</v>
      </c>
      <c r="KU75">
        <v>1</v>
      </c>
      <c r="KV75" s="218">
        <v>1</v>
      </c>
      <c r="KW75" s="245">
        <v>24</v>
      </c>
      <c r="KX75">
        <f t="shared" si="142"/>
        <v>-1</v>
      </c>
      <c r="KY75">
        <f t="shared" si="112"/>
        <v>1</v>
      </c>
      <c r="KZ75" s="218"/>
      <c r="LA75">
        <f t="shared" si="139"/>
        <v>0</v>
      </c>
      <c r="LB75">
        <f t="shared" si="113"/>
        <v>0</v>
      </c>
      <c r="LC75">
        <f t="shared" si="114"/>
        <v>0</v>
      </c>
      <c r="LD75">
        <f t="shared" si="115"/>
        <v>0</v>
      </c>
      <c r="LE75" s="253"/>
      <c r="LF75" s="206">
        <v>42506</v>
      </c>
      <c r="LG75">
        <v>60</v>
      </c>
      <c r="LH75" t="str">
        <f t="shared" si="87"/>
        <v>TRUE</v>
      </c>
      <c r="LI75">
        <f>VLOOKUP($A75,'FuturesInfo (3)'!$A$2:$V$80,22)</f>
        <v>11</v>
      </c>
      <c r="LJ75" s="257">
        <v>1</v>
      </c>
      <c r="LK75">
        <f t="shared" si="116"/>
        <v>11</v>
      </c>
      <c r="LL75" s="139">
        <f>VLOOKUP($A75,'FuturesInfo (3)'!$A$2:$O$80,15)*LI75</f>
        <v>179443</v>
      </c>
      <c r="LM75" s="139">
        <f>VLOOKUP($A75,'FuturesInfo (3)'!$A$2:$O$80,15)*LK75</f>
        <v>179443</v>
      </c>
      <c r="LN75" s="200">
        <f t="shared" si="117"/>
        <v>0</v>
      </c>
      <c r="LO75" s="200">
        <f t="shared" si="118"/>
        <v>0</v>
      </c>
      <c r="LP75" s="200">
        <f t="shared" si="119"/>
        <v>0</v>
      </c>
      <c r="LQ75" s="200">
        <f t="shared" si="120"/>
        <v>0</v>
      </c>
      <c r="LR75" s="200">
        <f t="shared" si="145"/>
        <v>0</v>
      </c>
      <c r="LT75">
        <f t="shared" si="122"/>
        <v>1</v>
      </c>
      <c r="LU75" s="244"/>
      <c r="LV75" s="218"/>
      <c r="LW75" s="245"/>
      <c r="LX75">
        <f t="shared" si="143"/>
        <v>0</v>
      </c>
      <c r="LY75">
        <f t="shared" si="124"/>
        <v>0</v>
      </c>
      <c r="LZ75" s="218"/>
      <c r="MA75">
        <f t="shared" si="140"/>
        <v>1</v>
      </c>
      <c r="MB75">
        <f t="shared" si="125"/>
        <v>1</v>
      </c>
      <c r="MC75">
        <f t="shared" si="126"/>
        <v>1</v>
      </c>
      <c r="MD75">
        <f t="shared" si="127"/>
        <v>1</v>
      </c>
      <c r="ME75" s="253"/>
      <c r="MF75" s="206"/>
      <c r="MG75">
        <v>60</v>
      </c>
      <c r="MH75" t="str">
        <f t="shared" si="88"/>
        <v>FALSE</v>
      </c>
      <c r="MI75">
        <f>VLOOKUP($A75,'FuturesInfo (3)'!$A$2:$V$80,22)</f>
        <v>11</v>
      </c>
      <c r="MJ75" s="257"/>
      <c r="MK75">
        <f t="shared" si="128"/>
        <v>14</v>
      </c>
      <c r="ML75" s="139">
        <f>VLOOKUP($A75,'FuturesInfo (3)'!$A$2:$O$80,15)*MI75</f>
        <v>179443</v>
      </c>
      <c r="MM75" s="139">
        <f>VLOOKUP($A75,'FuturesInfo (3)'!$A$2:$O$80,15)*MK75</f>
        <v>228382</v>
      </c>
      <c r="MN75" s="200">
        <f t="shared" si="129"/>
        <v>0</v>
      </c>
      <c r="MO75" s="200">
        <f t="shared" si="130"/>
        <v>0</v>
      </c>
      <c r="MP75" s="200">
        <f t="shared" si="131"/>
        <v>0</v>
      </c>
      <c r="MQ75" s="200">
        <f t="shared" si="132"/>
        <v>0</v>
      </c>
      <c r="MR75" s="200">
        <f t="shared" si="146"/>
        <v>0</v>
      </c>
    </row>
    <row r="76" spans="1:356"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1461015.9083494849</v>
      </c>
      <c r="BR76" s="145">
        <f t="shared" si="90"/>
        <v>1056.8969480361391</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1461015.9083494849</v>
      </c>
      <c r="CH76" s="145">
        <f t="shared" si="164"/>
        <v>480.7554815231282</v>
      </c>
      <c r="CI76" s="145">
        <f t="shared" si="92"/>
        <v>480.7554815231282</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1461015.9083494849</v>
      </c>
      <c r="CY76" s="200">
        <f t="shared" si="169"/>
        <v>1634.0309501254067</v>
      </c>
      <c r="CZ76" s="200">
        <f t="shared" si="95"/>
        <v>1634.0309501254067</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1461015.9083494849</v>
      </c>
      <c r="DP76" s="200">
        <f t="shared" si="85"/>
        <v>-768.09668573241584</v>
      </c>
      <c r="DQ76" s="200">
        <f t="shared" si="97"/>
        <v>-768.09668573241584</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f t="shared" si="98"/>
        <v>1</v>
      </c>
      <c r="JU76" s="244">
        <v>1</v>
      </c>
      <c r="JV76" s="218">
        <v>-1</v>
      </c>
      <c r="JW76" s="245">
        <v>6</v>
      </c>
      <c r="JX76">
        <f t="shared" si="141"/>
        <v>-1</v>
      </c>
      <c r="JY76">
        <f t="shared" si="100"/>
        <v>-1</v>
      </c>
      <c r="JZ76" s="218">
        <v>-1</v>
      </c>
      <c r="KA76">
        <f t="shared" si="138"/>
        <v>0</v>
      </c>
      <c r="KB76">
        <f t="shared" si="101"/>
        <v>1</v>
      </c>
      <c r="KC76">
        <f t="shared" si="102"/>
        <v>1</v>
      </c>
      <c r="KD76">
        <f t="shared" si="103"/>
        <v>1</v>
      </c>
      <c r="KE76" s="253">
        <v>-2.5546967116500002E-3</v>
      </c>
      <c r="KF76" s="206">
        <v>42487</v>
      </c>
      <c r="KG76">
        <v>60</v>
      </c>
      <c r="KH76" t="str">
        <f t="shared" si="86"/>
        <v>TRUE</v>
      </c>
      <c r="KI76">
        <f>VLOOKUP($A76,'FuturesInfo (3)'!$A$2:$V$80,22)</f>
        <v>10</v>
      </c>
      <c r="KJ76" s="257">
        <v>2</v>
      </c>
      <c r="KK76">
        <f t="shared" si="104"/>
        <v>13</v>
      </c>
      <c r="KL76" s="139">
        <f>VLOOKUP($A76,'FuturesInfo (3)'!$A$2:$O$80,15)*KI76</f>
        <v>1461015.9083494849</v>
      </c>
      <c r="KM76" s="139">
        <f>VLOOKUP($A76,'FuturesInfo (3)'!$A$2:$O$80,15)*KK76</f>
        <v>1899320.6808543305</v>
      </c>
      <c r="KN76" s="200">
        <f t="shared" si="105"/>
        <v>-3732.452536728767</v>
      </c>
      <c r="KO76" s="200">
        <f t="shared" si="106"/>
        <v>-4852.1882977473979</v>
      </c>
      <c r="KP76" s="200">
        <f t="shared" si="107"/>
        <v>3732.452536728767</v>
      </c>
      <c r="KQ76" s="200">
        <f t="shared" si="108"/>
        <v>3732.452536728767</v>
      </c>
      <c r="KR76" s="200">
        <f t="shared" si="144"/>
        <v>3732.452536728767</v>
      </c>
      <c r="KT76">
        <f t="shared" si="110"/>
        <v>1</v>
      </c>
      <c r="KU76">
        <v>1</v>
      </c>
      <c r="KV76" s="218">
        <v>-1</v>
      </c>
      <c r="KW76" s="245">
        <v>37</v>
      </c>
      <c r="KX76">
        <f t="shared" si="142"/>
        <v>1</v>
      </c>
      <c r="KY76">
        <f t="shared" si="112"/>
        <v>-1</v>
      </c>
      <c r="KZ76" s="218"/>
      <c r="LA76">
        <f t="shared" si="139"/>
        <v>0</v>
      </c>
      <c r="LB76">
        <f t="shared" si="113"/>
        <v>0</v>
      </c>
      <c r="LC76">
        <f t="shared" si="114"/>
        <v>0</v>
      </c>
      <c r="LD76">
        <f t="shared" si="115"/>
        <v>0</v>
      </c>
      <c r="LE76" s="253"/>
      <c r="LF76" s="206">
        <v>42487</v>
      </c>
      <c r="LG76">
        <v>60</v>
      </c>
      <c r="LH76" t="str">
        <f t="shared" si="87"/>
        <v>TRUE</v>
      </c>
      <c r="LI76">
        <f>VLOOKUP($A76,'FuturesInfo (3)'!$A$2:$V$80,22)</f>
        <v>10</v>
      </c>
      <c r="LJ76" s="257">
        <v>1</v>
      </c>
      <c r="LK76">
        <f t="shared" si="116"/>
        <v>10</v>
      </c>
      <c r="LL76" s="139">
        <f>VLOOKUP($A76,'FuturesInfo (3)'!$A$2:$O$80,15)*LI76</f>
        <v>1461015.9083494849</v>
      </c>
      <c r="LM76" s="139">
        <f>VLOOKUP($A76,'FuturesInfo (3)'!$A$2:$O$80,15)*LK76</f>
        <v>1461015.9083494849</v>
      </c>
      <c r="LN76" s="200">
        <f t="shared" si="117"/>
        <v>0</v>
      </c>
      <c r="LO76" s="200">
        <f t="shared" si="118"/>
        <v>0</v>
      </c>
      <c r="LP76" s="200">
        <f t="shared" si="119"/>
        <v>0</v>
      </c>
      <c r="LQ76" s="200">
        <f t="shared" si="120"/>
        <v>0</v>
      </c>
      <c r="LR76" s="200">
        <f t="shared" si="145"/>
        <v>0</v>
      </c>
      <c r="LT76">
        <f t="shared" si="122"/>
        <v>1</v>
      </c>
      <c r="LU76" s="244"/>
      <c r="LV76" s="218"/>
      <c r="LW76" s="245"/>
      <c r="LX76">
        <f t="shared" si="143"/>
        <v>0</v>
      </c>
      <c r="LY76">
        <f t="shared" si="124"/>
        <v>0</v>
      </c>
      <c r="LZ76" s="218"/>
      <c r="MA76">
        <f t="shared" si="140"/>
        <v>1</v>
      </c>
      <c r="MB76">
        <f t="shared" si="125"/>
        <v>1</v>
      </c>
      <c r="MC76">
        <f t="shared" si="126"/>
        <v>1</v>
      </c>
      <c r="MD76">
        <f t="shared" si="127"/>
        <v>1</v>
      </c>
      <c r="ME76" s="253"/>
      <c r="MF76" s="206"/>
      <c r="MG76">
        <v>60</v>
      </c>
      <c r="MH76" t="str">
        <f t="shared" si="88"/>
        <v>FALSE</v>
      </c>
      <c r="MI76">
        <f>VLOOKUP($A76,'FuturesInfo (3)'!$A$2:$V$80,22)</f>
        <v>10</v>
      </c>
      <c r="MJ76" s="257"/>
      <c r="MK76">
        <f t="shared" si="128"/>
        <v>13</v>
      </c>
      <c r="ML76" s="139">
        <f>VLOOKUP($A76,'FuturesInfo (3)'!$A$2:$O$80,15)*MI76</f>
        <v>1461015.9083494849</v>
      </c>
      <c r="MM76" s="139">
        <f>VLOOKUP($A76,'FuturesInfo (3)'!$A$2:$O$80,15)*MK76</f>
        <v>1899320.6808543305</v>
      </c>
      <c r="MN76" s="200">
        <f t="shared" si="129"/>
        <v>0</v>
      </c>
      <c r="MO76" s="200">
        <f t="shared" si="130"/>
        <v>0</v>
      </c>
      <c r="MP76" s="200">
        <f t="shared" si="131"/>
        <v>0</v>
      </c>
      <c r="MQ76" s="200">
        <f t="shared" si="132"/>
        <v>0</v>
      </c>
      <c r="MR76" s="200">
        <f t="shared" si="146"/>
        <v>0</v>
      </c>
    </row>
    <row r="77" spans="1:356"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81060</v>
      </c>
      <c r="BR77" s="145">
        <f t="shared" si="90"/>
        <v>3899.6542220008801</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81060</v>
      </c>
      <c r="CH77" s="145">
        <f t="shared" si="164"/>
        <v>-775.13746115231572</v>
      </c>
      <c r="CI77" s="145">
        <f t="shared" si="92"/>
        <v>775.13746115231572</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81060</v>
      </c>
      <c r="CY77" s="200">
        <f t="shared" si="169"/>
        <v>508.7038377986334</v>
      </c>
      <c r="CZ77" s="200">
        <f t="shared" si="95"/>
        <v>508.7038377986334</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81060</v>
      </c>
      <c r="DP77" s="200">
        <f t="shared" si="85"/>
        <v>767.87466601906192</v>
      </c>
      <c r="DQ77" s="200">
        <f t="shared" si="97"/>
        <v>767.87466601906192</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f t="shared" si="98"/>
        <v>1</v>
      </c>
      <c r="JU77" s="244">
        <v>1</v>
      </c>
      <c r="JV77" s="218">
        <v>-1</v>
      </c>
      <c r="JW77" s="245">
        <v>10</v>
      </c>
      <c r="JX77">
        <f t="shared" si="141"/>
        <v>1</v>
      </c>
      <c r="JY77">
        <f t="shared" si="100"/>
        <v>-1</v>
      </c>
      <c r="JZ77" s="218">
        <v>1</v>
      </c>
      <c r="KA77">
        <f t="shared" si="138"/>
        <v>1</v>
      </c>
      <c r="KB77">
        <f t="shared" si="101"/>
        <v>0</v>
      </c>
      <c r="KC77">
        <f t="shared" si="102"/>
        <v>1</v>
      </c>
      <c r="KD77">
        <f t="shared" si="103"/>
        <v>0</v>
      </c>
      <c r="KE77" s="253">
        <v>2.7116066903199999E-2</v>
      </c>
      <c r="KF77" s="206">
        <v>42509</v>
      </c>
      <c r="KG77">
        <v>60</v>
      </c>
      <c r="KH77" t="str">
        <f t="shared" si="86"/>
        <v>TRUE</v>
      </c>
      <c r="KI77">
        <f>VLOOKUP($A77,'FuturesInfo (3)'!$A$2:$V$80,22)</f>
        <v>2</v>
      </c>
      <c r="KJ77" s="257">
        <v>1</v>
      </c>
      <c r="KK77">
        <f t="shared" si="104"/>
        <v>2</v>
      </c>
      <c r="KL77" s="139">
        <f>VLOOKUP($A77,'FuturesInfo (3)'!$A$2:$O$80,15)*KI77</f>
        <v>81060</v>
      </c>
      <c r="KM77" s="139">
        <f>VLOOKUP($A77,'FuturesInfo (3)'!$A$2:$O$80,15)*KK77</f>
        <v>81060</v>
      </c>
      <c r="KN77" s="200">
        <f t="shared" si="105"/>
        <v>2198.0283831733918</v>
      </c>
      <c r="KO77" s="200">
        <f t="shared" si="106"/>
        <v>2198.0283831733918</v>
      </c>
      <c r="KP77" s="200">
        <f t="shared" si="107"/>
        <v>-2198.0283831733918</v>
      </c>
      <c r="KQ77" s="200">
        <f t="shared" si="108"/>
        <v>2198.0283831733918</v>
      </c>
      <c r="KR77" s="200">
        <f t="shared" si="144"/>
        <v>-2198.0283831733918</v>
      </c>
      <c r="KT77">
        <f t="shared" si="110"/>
        <v>1</v>
      </c>
      <c r="KU77">
        <v>1</v>
      </c>
      <c r="KV77" s="218">
        <v>-1</v>
      </c>
      <c r="KW77" s="245">
        <v>11</v>
      </c>
      <c r="KX77">
        <f t="shared" si="142"/>
        <v>1</v>
      </c>
      <c r="KY77">
        <f t="shared" si="112"/>
        <v>-1</v>
      </c>
      <c r="KZ77" s="218"/>
      <c r="LA77">
        <f t="shared" si="139"/>
        <v>0</v>
      </c>
      <c r="LB77">
        <f t="shared" si="113"/>
        <v>0</v>
      </c>
      <c r="LC77">
        <f t="shared" si="114"/>
        <v>0</v>
      </c>
      <c r="LD77">
        <f t="shared" si="115"/>
        <v>0</v>
      </c>
      <c r="LE77" s="253"/>
      <c r="LF77" s="206">
        <v>42523</v>
      </c>
      <c r="LG77">
        <v>60</v>
      </c>
      <c r="LH77" t="str">
        <f t="shared" si="87"/>
        <v>TRUE</v>
      </c>
      <c r="LI77">
        <f>VLOOKUP($A77,'FuturesInfo (3)'!$A$2:$V$80,22)</f>
        <v>2</v>
      </c>
      <c r="LJ77" s="257">
        <v>1</v>
      </c>
      <c r="LK77">
        <f t="shared" si="116"/>
        <v>2</v>
      </c>
      <c r="LL77" s="139">
        <f>VLOOKUP($A77,'FuturesInfo (3)'!$A$2:$O$80,15)*LI77</f>
        <v>81060</v>
      </c>
      <c r="LM77" s="139">
        <f>VLOOKUP($A77,'FuturesInfo (3)'!$A$2:$O$80,15)*LK77</f>
        <v>81060</v>
      </c>
      <c r="LN77" s="200">
        <f t="shared" si="117"/>
        <v>0</v>
      </c>
      <c r="LO77" s="200">
        <f t="shared" si="118"/>
        <v>0</v>
      </c>
      <c r="LP77" s="200">
        <f t="shared" si="119"/>
        <v>0</v>
      </c>
      <c r="LQ77" s="200">
        <f t="shared" si="120"/>
        <v>0</v>
      </c>
      <c r="LR77" s="200">
        <f t="shared" si="145"/>
        <v>0</v>
      </c>
      <c r="LT77">
        <f t="shared" si="122"/>
        <v>1</v>
      </c>
      <c r="LU77" s="244"/>
      <c r="LV77" s="218"/>
      <c r="LW77" s="245"/>
      <c r="LX77">
        <f t="shared" si="143"/>
        <v>0</v>
      </c>
      <c r="LY77">
        <f t="shared" si="124"/>
        <v>0</v>
      </c>
      <c r="LZ77" s="218"/>
      <c r="MA77">
        <f t="shared" si="140"/>
        <v>1</v>
      </c>
      <c r="MB77">
        <f t="shared" si="125"/>
        <v>1</v>
      </c>
      <c r="MC77">
        <f t="shared" si="126"/>
        <v>1</v>
      </c>
      <c r="MD77">
        <f t="shared" si="127"/>
        <v>1</v>
      </c>
      <c r="ME77" s="253"/>
      <c r="MF77" s="206"/>
      <c r="MG77">
        <v>60</v>
      </c>
      <c r="MH77" t="str">
        <f t="shared" si="88"/>
        <v>FALSE</v>
      </c>
      <c r="MI77">
        <f>VLOOKUP($A77,'FuturesInfo (3)'!$A$2:$V$80,22)</f>
        <v>2</v>
      </c>
      <c r="MJ77" s="257"/>
      <c r="MK77">
        <f t="shared" si="128"/>
        <v>3</v>
      </c>
      <c r="ML77" s="139">
        <f>VLOOKUP($A77,'FuturesInfo (3)'!$A$2:$O$80,15)*MI77</f>
        <v>81060</v>
      </c>
      <c r="MM77" s="139">
        <f>VLOOKUP($A77,'FuturesInfo (3)'!$A$2:$O$80,15)*MK77</f>
        <v>121590</v>
      </c>
      <c r="MN77" s="200">
        <f t="shared" si="129"/>
        <v>0</v>
      </c>
      <c r="MO77" s="200">
        <f t="shared" si="130"/>
        <v>0</v>
      </c>
      <c r="MP77" s="200">
        <f t="shared" si="131"/>
        <v>0</v>
      </c>
      <c r="MQ77" s="200">
        <f t="shared" si="132"/>
        <v>0</v>
      </c>
      <c r="MR77" s="200">
        <f t="shared" si="146"/>
        <v>0</v>
      </c>
    </row>
    <row r="78" spans="1:356"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160460.12461708378</v>
      </c>
      <c r="BR78" s="145">
        <f t="shared" si="90"/>
        <v>-587.90959190355716</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160460.12461708378</v>
      </c>
      <c r="CH78" s="145">
        <f t="shared" ref="CH78:CH92" si="187">IF(BX78=1,ABS(CG78*BZ78),-ABS(CG78*BZ78))</f>
        <v>-1444.8830885457935</v>
      </c>
      <c r="CI78" s="145">
        <f t="shared" si="92"/>
        <v>1444.8830885457935</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160460.12461708378</v>
      </c>
      <c r="CY78" s="200">
        <f t="shared" ref="CY78:CY92" si="192">IF(CO78=1,ABS(CX78*CQ78),-ABS(CX78*CQ78))</f>
        <v>-650.19451281490819</v>
      </c>
      <c r="CZ78" s="200">
        <f t="shared" si="95"/>
        <v>-650.19451281490819</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160460.12461708378</v>
      </c>
      <c r="DP78" s="200">
        <f t="shared" ref="DP78:DP92" si="197">IF(DF78=1,ABS(DO78*DH78),-ABS(DO78*DH78))</f>
        <v>-510.20707350363637</v>
      </c>
      <c r="DQ78" s="200">
        <f t="shared" si="97"/>
        <v>-510.20707350363637</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f t="shared" si="98"/>
        <v>-1</v>
      </c>
      <c r="JU78" s="244">
        <v>-1</v>
      </c>
      <c r="JV78" s="218">
        <v>-1</v>
      </c>
      <c r="JW78" s="245">
        <v>14</v>
      </c>
      <c r="JX78">
        <f t="shared" si="141"/>
        <v>-1</v>
      </c>
      <c r="JY78">
        <f t="shared" si="100"/>
        <v>-1</v>
      </c>
      <c r="JZ78" s="218">
        <v>1</v>
      </c>
      <c r="KA78">
        <f t="shared" si="138"/>
        <v>0</v>
      </c>
      <c r="KB78">
        <f t="shared" si="101"/>
        <v>0</v>
      </c>
      <c r="KC78">
        <f t="shared" si="102"/>
        <v>0</v>
      </c>
      <c r="KD78">
        <f t="shared" si="103"/>
        <v>0</v>
      </c>
      <c r="KE78" s="253">
        <v>1.6099234626600002E-2</v>
      </c>
      <c r="KF78" s="206">
        <v>42517</v>
      </c>
      <c r="KG78">
        <v>60</v>
      </c>
      <c r="KH78" t="str">
        <f t="shared" ref="KH78:KH92" si="198">IF(JU78="","FALSE","TRUE")</f>
        <v>TRUE</v>
      </c>
      <c r="KI78">
        <f>VLOOKUP($A78,'FuturesInfo (3)'!$A$2:$V$80,22)</f>
        <v>2</v>
      </c>
      <c r="KJ78" s="257">
        <v>2</v>
      </c>
      <c r="KK78">
        <f t="shared" si="104"/>
        <v>3</v>
      </c>
      <c r="KL78" s="139">
        <f>VLOOKUP($A78,'FuturesInfo (3)'!$A$2:$O$80,15)*KI78</f>
        <v>160460.12461708378</v>
      </c>
      <c r="KM78" s="139">
        <f>VLOOKUP($A78,'FuturesInfo (3)'!$A$2:$O$80,15)*KK78</f>
        <v>240690.18692562566</v>
      </c>
      <c r="KN78" s="200">
        <f t="shared" ref="KN78:KN92" si="199">IF(KA78=1,ABS(KL78*KE78),-ABS(KL78*KE78))</f>
        <v>-2583.2851944239064</v>
      </c>
      <c r="KO78" s="200">
        <f t="shared" si="106"/>
        <v>-3874.9277916358596</v>
      </c>
      <c r="KP78" s="200">
        <f t="shared" si="107"/>
        <v>-2583.2851944239064</v>
      </c>
      <c r="KQ78" s="200">
        <f t="shared" si="108"/>
        <v>-2583.2851944239064</v>
      </c>
      <c r="KR78" s="200">
        <f t="shared" si="144"/>
        <v>-2583.2851944239064</v>
      </c>
      <c r="KT78">
        <f t="shared" si="110"/>
        <v>-1</v>
      </c>
      <c r="KU78">
        <v>1</v>
      </c>
      <c r="KV78" s="218">
        <v>-1</v>
      </c>
      <c r="KW78" s="245">
        <v>15</v>
      </c>
      <c r="KX78">
        <f t="shared" si="142"/>
        <v>1</v>
      </c>
      <c r="KY78">
        <f t="shared" si="112"/>
        <v>-1</v>
      </c>
      <c r="KZ78" s="218"/>
      <c r="LA78">
        <f t="shared" si="139"/>
        <v>0</v>
      </c>
      <c r="LB78">
        <f t="shared" si="113"/>
        <v>0</v>
      </c>
      <c r="LC78">
        <f t="shared" si="114"/>
        <v>0</v>
      </c>
      <c r="LD78">
        <f t="shared" si="115"/>
        <v>0</v>
      </c>
      <c r="LE78" s="253"/>
      <c r="LF78" s="206">
        <v>42517</v>
      </c>
      <c r="LG78">
        <v>60</v>
      </c>
      <c r="LH78" t="str">
        <f t="shared" ref="LH78:LH92" si="200">IF(KU78="","FALSE","TRUE")</f>
        <v>TRUE</v>
      </c>
      <c r="LI78">
        <f>VLOOKUP($A78,'FuturesInfo (3)'!$A$2:$V$80,22)</f>
        <v>2</v>
      </c>
      <c r="LJ78" s="257">
        <v>2</v>
      </c>
      <c r="LK78">
        <f t="shared" si="116"/>
        <v>3</v>
      </c>
      <c r="LL78" s="139">
        <f>VLOOKUP($A78,'FuturesInfo (3)'!$A$2:$O$80,15)*LI78</f>
        <v>160460.12461708378</v>
      </c>
      <c r="LM78" s="139">
        <f>VLOOKUP($A78,'FuturesInfo (3)'!$A$2:$O$80,15)*LK78</f>
        <v>240690.18692562566</v>
      </c>
      <c r="LN78" s="200">
        <f t="shared" si="117"/>
        <v>0</v>
      </c>
      <c r="LO78" s="200">
        <f t="shared" si="118"/>
        <v>0</v>
      </c>
      <c r="LP78" s="200">
        <f t="shared" si="119"/>
        <v>0</v>
      </c>
      <c r="LQ78" s="200">
        <f t="shared" si="120"/>
        <v>0</v>
      </c>
      <c r="LR78" s="200">
        <f t="shared" si="145"/>
        <v>0</v>
      </c>
      <c r="LT78">
        <f t="shared" si="122"/>
        <v>1</v>
      </c>
      <c r="LU78" s="244"/>
      <c r="LV78" s="218"/>
      <c r="LW78" s="245"/>
      <c r="LX78">
        <f t="shared" si="143"/>
        <v>0</v>
      </c>
      <c r="LY78">
        <f t="shared" si="124"/>
        <v>0</v>
      </c>
      <c r="LZ78" s="218"/>
      <c r="MA78">
        <f t="shared" si="140"/>
        <v>1</v>
      </c>
      <c r="MB78">
        <f t="shared" si="125"/>
        <v>1</v>
      </c>
      <c r="MC78">
        <f t="shared" si="126"/>
        <v>1</v>
      </c>
      <c r="MD78">
        <f t="shared" si="127"/>
        <v>1</v>
      </c>
      <c r="ME78" s="253"/>
      <c r="MF78" s="206"/>
      <c r="MG78">
        <v>60</v>
      </c>
      <c r="MH78" t="str">
        <f t="shared" ref="MH78:MH92" si="201">IF(LU78="","FALSE","TRUE")</f>
        <v>FALSE</v>
      </c>
      <c r="MI78">
        <f>VLOOKUP($A78,'FuturesInfo (3)'!$A$2:$V$80,22)</f>
        <v>2</v>
      </c>
      <c r="MJ78" s="257"/>
      <c r="MK78">
        <f t="shared" si="128"/>
        <v>3</v>
      </c>
      <c r="ML78" s="139">
        <f>VLOOKUP($A78,'FuturesInfo (3)'!$A$2:$O$80,15)*MI78</f>
        <v>160460.12461708378</v>
      </c>
      <c r="MM78" s="139">
        <f>VLOOKUP($A78,'FuturesInfo (3)'!$A$2:$O$80,15)*MK78</f>
        <v>240690.18692562566</v>
      </c>
      <c r="MN78" s="200">
        <f t="shared" si="129"/>
        <v>0</v>
      </c>
      <c r="MO78" s="200">
        <f t="shared" si="130"/>
        <v>0</v>
      </c>
      <c r="MP78" s="200">
        <f t="shared" si="131"/>
        <v>0</v>
      </c>
      <c r="MQ78" s="200">
        <f t="shared" si="132"/>
        <v>0</v>
      </c>
      <c r="MR78" s="200">
        <f t="shared" si="146"/>
        <v>0</v>
      </c>
    </row>
    <row r="79" spans="1:356"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2">IF(BH79=BI79,1,0)</f>
        <v>0</v>
      </c>
      <c r="BK79" s="1">
        <v>2.4201355275899998E-3</v>
      </c>
      <c r="BL79" s="2">
        <v>10</v>
      </c>
      <c r="BM79">
        <v>60</v>
      </c>
      <c r="BN79" t="str">
        <f t="shared" si="135"/>
        <v>TRUE</v>
      </c>
      <c r="BO79">
        <f>VLOOKUP($A79,'FuturesInfo (3)'!$A$2:$V$80,22)</f>
        <v>4</v>
      </c>
      <c r="BP79">
        <f t="shared" si="160"/>
        <v>4</v>
      </c>
      <c r="BQ79" s="139">
        <f>VLOOKUP($A79,'FuturesInfo (3)'!$A$2:$O$80,15)*BP79</f>
        <v>180352.9411764706</v>
      </c>
      <c r="BR79" s="145">
        <f t="shared" ref="BR79:BR92" si="203">IF(BJ79=1,ABS(BQ79*BK79),-ABS(BQ79*BK79))</f>
        <v>-436.47856044652588</v>
      </c>
      <c r="BT79">
        <f t="shared" ref="BT79:BT92" si="204">BH79</f>
        <v>-1</v>
      </c>
      <c r="BU79">
        <v>-1</v>
      </c>
      <c r="BV79">
        <v>-1</v>
      </c>
      <c r="BW79">
        <v>1</v>
      </c>
      <c r="BX79">
        <f t="shared" si="183"/>
        <v>0</v>
      </c>
      <c r="BY79">
        <f t="shared" si="184"/>
        <v>0</v>
      </c>
      <c r="BZ79" s="188">
        <v>5.6333494286199999E-3</v>
      </c>
      <c r="CA79" s="2">
        <v>10</v>
      </c>
      <c r="CB79">
        <v>60</v>
      </c>
      <c r="CC79" t="str">
        <f t="shared" si="185"/>
        <v>TRUE</v>
      </c>
      <c r="CD79">
        <f>VLOOKUP($A79,'FuturesInfo (3)'!$A$2:$V$80,22)</f>
        <v>4</v>
      </c>
      <c r="CE79">
        <f t="shared" si="186"/>
        <v>4</v>
      </c>
      <c r="CF79">
        <f t="shared" si="186"/>
        <v>4</v>
      </c>
      <c r="CG79" s="139">
        <f>VLOOKUP($A79,'FuturesInfo (3)'!$A$2:$O$80,15)*CE79</f>
        <v>180352.9411764706</v>
      </c>
      <c r="CH79" s="145">
        <f t="shared" si="187"/>
        <v>-1015.9911381264071</v>
      </c>
      <c r="CI79" s="145">
        <f t="shared" ref="CI79:CI92" si="205">IF(BY79=1,ABS(CG79*BZ79),-ABS(CG79*BZ79))</f>
        <v>-1015.9911381264071</v>
      </c>
      <c r="CK79">
        <f t="shared" si="188"/>
        <v>-1</v>
      </c>
      <c r="CL79">
        <v>1</v>
      </c>
      <c r="CM79">
        <v>-1</v>
      </c>
      <c r="CN79">
        <v>1</v>
      </c>
      <c r="CO79">
        <f t="shared" ref="CO79:CO92" si="206">IF(CL79=CN79,1,0)</f>
        <v>1</v>
      </c>
      <c r="CP79">
        <f t="shared" si="189"/>
        <v>0</v>
      </c>
      <c r="CQ79" s="1">
        <v>6.7221510883500001E-3</v>
      </c>
      <c r="CR79" s="2">
        <v>10</v>
      </c>
      <c r="CS79">
        <v>60</v>
      </c>
      <c r="CT79" t="str">
        <f t="shared" si="190"/>
        <v>TRUE</v>
      </c>
      <c r="CU79">
        <f>VLOOKUP($A79,'FuturesInfo (3)'!$A$2:$V$80,22)</f>
        <v>4</v>
      </c>
      <c r="CV79">
        <f t="shared" si="191"/>
        <v>3</v>
      </c>
      <c r="CW79">
        <f t="shared" ref="CW79:CW92" si="207">CU79</f>
        <v>4</v>
      </c>
      <c r="CX79" s="139">
        <f>VLOOKUP($A79,'FuturesInfo (3)'!$A$2:$O$80,15)*CW79</f>
        <v>180352.9411764706</v>
      </c>
      <c r="CY79" s="200">
        <f t="shared" si="192"/>
        <v>1212.3597198165353</v>
      </c>
      <c r="CZ79" s="200">
        <f t="shared" ref="CZ79:CZ92" si="208">IF(CP79=1,ABS(CX79*CQ79),-ABS(CX79*CQ79))</f>
        <v>-1212.3597198165353</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4</v>
      </c>
      <c r="DM79">
        <f t="shared" si="196"/>
        <v>3</v>
      </c>
      <c r="DN79">
        <f t="shared" ref="DN79:DN92" si="209">DL79</f>
        <v>4</v>
      </c>
      <c r="DO79" s="139">
        <f>VLOOKUP($A79,'FuturesInfo (3)'!$A$2:$O$80,15)*DN79</f>
        <v>180352.9411764706</v>
      </c>
      <c r="DP79" s="200">
        <f t="shared" si="197"/>
        <v>1462.3211446744272</v>
      </c>
      <c r="DQ79" s="200">
        <f t="shared" ref="DQ79:DQ92" si="210">IF(DG79=1,ABS(DO79*DH79),-ABS(DO79*DH79))</f>
        <v>-1462.3211446744272</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f t="shared" ref="JT79:JT92" si="211">IU79</f>
        <v>1</v>
      </c>
      <c r="JU79" s="244">
        <v>-1</v>
      </c>
      <c r="JV79" s="218">
        <v>-1</v>
      </c>
      <c r="JW79" s="245">
        <v>6</v>
      </c>
      <c r="JX79">
        <f t="shared" si="141"/>
        <v>-1</v>
      </c>
      <c r="JY79">
        <f t="shared" ref="JY79:JY92" si="212">IF(JW79&lt;0,JV79*-1,JV79)</f>
        <v>-1</v>
      </c>
      <c r="JZ79" s="218">
        <v>1</v>
      </c>
      <c r="KA79">
        <f t="shared" si="138"/>
        <v>0</v>
      </c>
      <c r="KB79">
        <f t="shared" ref="KB79:KB92" si="213">IF(JZ79=JV79,1,0)</f>
        <v>0</v>
      </c>
      <c r="KC79">
        <f t="shared" ref="KC79:KC92" si="214">IF(JZ79=JX79,1,0)</f>
        <v>0</v>
      </c>
      <c r="KD79">
        <f t="shared" ref="KD79:KD92" si="215">IF(JZ79=JY79,1,0)</f>
        <v>0</v>
      </c>
      <c r="KE79" s="253">
        <v>5.4107230693599996E-3</v>
      </c>
      <c r="KF79" s="206">
        <v>42509</v>
      </c>
      <c r="KG79">
        <v>60</v>
      </c>
      <c r="KH79" t="str">
        <f t="shared" si="198"/>
        <v>TRUE</v>
      </c>
      <c r="KI79">
        <f>VLOOKUP($A79,'FuturesInfo (3)'!$A$2:$V$80,22)</f>
        <v>4</v>
      </c>
      <c r="KJ79" s="257">
        <v>2</v>
      </c>
      <c r="KK79">
        <f t="shared" ref="KK79:KK92" si="216">IF(KJ79=1,KI79,ROUND(KI79*(1+$IK$13),0))</f>
        <v>5</v>
      </c>
      <c r="KL79" s="139">
        <f>VLOOKUP($A79,'FuturesInfo (3)'!$A$2:$O$80,15)*KI79</f>
        <v>180352.9411764706</v>
      </c>
      <c r="KM79" s="139">
        <f>VLOOKUP($A79,'FuturesInfo (3)'!$A$2:$O$80,15)*KK79</f>
        <v>225441.17647058825</v>
      </c>
      <c r="KN79" s="200">
        <f t="shared" si="199"/>
        <v>-975.8398194504565</v>
      </c>
      <c r="KO79" s="200">
        <f t="shared" ref="KO79:KO92" si="217">IF(KA79=1,ABS(KM79*KE79),-ABS(KM79*KE79))</f>
        <v>-1219.7997743130707</v>
      </c>
      <c r="KP79" s="200">
        <f t="shared" ref="KP79:KP92" si="218">IF(KB79=1,ABS(KL79*KE79),-ABS(KL79*KE79))</f>
        <v>-975.8398194504565</v>
      </c>
      <c r="KQ79" s="200">
        <f t="shared" ref="KQ79:KQ92" si="219">IF(KC79=1,ABS(KL79*KE79),-ABS(KL79*KE79))</f>
        <v>-975.8398194504565</v>
      </c>
      <c r="KR79" s="200">
        <f t="shared" si="144"/>
        <v>-975.8398194504565</v>
      </c>
      <c r="KT79">
        <f t="shared" ref="KT79:KT92" si="220">JU79</f>
        <v>-1</v>
      </c>
      <c r="KU79">
        <v>-1</v>
      </c>
      <c r="KV79" s="218">
        <v>-1</v>
      </c>
      <c r="KW79" s="245">
        <v>7</v>
      </c>
      <c r="KX79">
        <f t="shared" si="142"/>
        <v>1</v>
      </c>
      <c r="KY79">
        <f t="shared" ref="KY79:KY92" si="221">IF(KW79&lt;0,KV79*-1,KV79)</f>
        <v>-1</v>
      </c>
      <c r="KZ79" s="218"/>
      <c r="LA79">
        <f t="shared" si="139"/>
        <v>0</v>
      </c>
      <c r="LB79">
        <f t="shared" ref="LB79:LB92" si="222">IF(KZ79=KV79,1,0)</f>
        <v>0</v>
      </c>
      <c r="LC79">
        <f t="shared" ref="LC79:LC92" si="223">IF(KZ79=KX79,1,0)</f>
        <v>0</v>
      </c>
      <c r="LD79">
        <f t="shared" ref="LD79:LD92" si="224">IF(KZ79=KY79,1,0)</f>
        <v>0</v>
      </c>
      <c r="LE79" s="253"/>
      <c r="LF79" s="206">
        <v>42509</v>
      </c>
      <c r="LG79">
        <v>60</v>
      </c>
      <c r="LH79" t="str">
        <f t="shared" si="200"/>
        <v>TRUE</v>
      </c>
      <c r="LI79">
        <f>VLOOKUP($A79,'FuturesInfo (3)'!$A$2:$V$80,22)</f>
        <v>4</v>
      </c>
      <c r="LJ79" s="257">
        <v>1</v>
      </c>
      <c r="LK79">
        <f t="shared" ref="LK79:LK92" si="225">IF(LJ79=1,LI79,ROUND(LI79*(1+$IK$13),0))</f>
        <v>4</v>
      </c>
      <c r="LL79" s="139">
        <f>VLOOKUP($A79,'FuturesInfo (3)'!$A$2:$O$80,15)*LI79</f>
        <v>180352.9411764706</v>
      </c>
      <c r="LM79" s="139">
        <f>VLOOKUP($A79,'FuturesInfo (3)'!$A$2:$O$80,15)*LK79</f>
        <v>180352.9411764706</v>
      </c>
      <c r="LN79" s="200">
        <f t="shared" ref="LN79:LN92" si="226">IF(LA79=1,ABS(LL79*LE79),-ABS(LL79*LE79))</f>
        <v>0</v>
      </c>
      <c r="LO79" s="200">
        <f t="shared" ref="LO79:LO92" si="227">IF(LA79=1,ABS(LM79*LE79),-ABS(LM79*LE79))</f>
        <v>0</v>
      </c>
      <c r="LP79" s="200">
        <f t="shared" ref="LP79:LP92" si="228">IF(LB79=1,ABS(LL79*LE79),-ABS(LL79*LE79))</f>
        <v>0</v>
      </c>
      <c r="LQ79" s="200">
        <f t="shared" ref="LQ79:LQ92" si="229">IF(LC79=1,ABS(LL79*LE79),-ABS(LL79*LE79))</f>
        <v>0</v>
      </c>
      <c r="LR79" s="200">
        <f t="shared" si="145"/>
        <v>0</v>
      </c>
      <c r="LT79">
        <f t="shared" ref="LT79:LT92" si="230">KU79</f>
        <v>-1</v>
      </c>
      <c r="LU79" s="244"/>
      <c r="LV79" s="218"/>
      <c r="LW79" s="245"/>
      <c r="LX79">
        <f t="shared" si="143"/>
        <v>0</v>
      </c>
      <c r="LY79">
        <f t="shared" ref="LY79:LY92" si="231">IF(LW79&lt;0,LV79*-1,LV79)</f>
        <v>0</v>
      </c>
      <c r="LZ79" s="218"/>
      <c r="MA79">
        <f t="shared" si="140"/>
        <v>1</v>
      </c>
      <c r="MB79">
        <f t="shared" ref="MB79:MB92" si="232">IF(LZ79=LV79,1,0)</f>
        <v>1</v>
      </c>
      <c r="MC79">
        <f t="shared" ref="MC79:MC92" si="233">IF(LZ79=LX79,1,0)</f>
        <v>1</v>
      </c>
      <c r="MD79">
        <f t="shared" ref="MD79:MD92" si="234">IF(LZ79=LY79,1,0)</f>
        <v>1</v>
      </c>
      <c r="ME79" s="253"/>
      <c r="MF79" s="206"/>
      <c r="MG79">
        <v>60</v>
      </c>
      <c r="MH79" t="str">
        <f t="shared" si="201"/>
        <v>FALSE</v>
      </c>
      <c r="MI79">
        <f>VLOOKUP($A79,'FuturesInfo (3)'!$A$2:$V$80,22)</f>
        <v>4</v>
      </c>
      <c r="MJ79" s="257"/>
      <c r="MK79">
        <f t="shared" ref="MK79:MK92" si="235">IF(MJ79=1,MI79,ROUND(MI79*(1+$IK$13),0))</f>
        <v>5</v>
      </c>
      <c r="ML79" s="139">
        <f>VLOOKUP($A79,'FuturesInfo (3)'!$A$2:$O$80,15)*MI79</f>
        <v>180352.9411764706</v>
      </c>
      <c r="MM79" s="139">
        <f>VLOOKUP($A79,'FuturesInfo (3)'!$A$2:$O$80,15)*MK79</f>
        <v>225441.17647058825</v>
      </c>
      <c r="MN79" s="200">
        <f t="shared" ref="MN79:MN92" si="236">IF(MA79=1,ABS(ML79*ME79),-ABS(ML79*ME79))</f>
        <v>0</v>
      </c>
      <c r="MO79" s="200">
        <f t="shared" ref="MO79:MO92" si="237">IF(MA79=1,ABS(MM79*ME79),-ABS(MM79*ME79))</f>
        <v>0</v>
      </c>
      <c r="MP79" s="200">
        <f t="shared" ref="MP79:MP92" si="238">IF(MB79=1,ABS(ML79*ME79),-ABS(ML79*ME79))</f>
        <v>0</v>
      </c>
      <c r="MQ79" s="200">
        <f t="shared" ref="MQ79:MQ92" si="239">IF(MC79=1,ABS(ML79*ME79),-ABS(ML79*ME79))</f>
        <v>0</v>
      </c>
      <c r="MR79" s="200">
        <f t="shared" si="146"/>
        <v>0</v>
      </c>
    </row>
    <row r="80" spans="1:356"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2"/>
        <v>0</v>
      </c>
      <c r="BK80" s="1">
        <v>-9.5328884652100005E-4</v>
      </c>
      <c r="BL80" s="2">
        <v>10</v>
      </c>
      <c r="BM80">
        <v>60</v>
      </c>
      <c r="BN80" t="str">
        <f t="shared" ref="BN80:BN92" si="241">IF(BH80="","FALSE","TRUE")</f>
        <v>TRUE</v>
      </c>
      <c r="BO80">
        <f>VLOOKUP($A80,'FuturesInfo (3)'!$A$2:$V$80,22)</f>
        <v>4</v>
      </c>
      <c r="BP80">
        <f t="shared" si="160"/>
        <v>4</v>
      </c>
      <c r="BQ80" s="139">
        <f>VLOOKUP($A80,'FuturesInfo (3)'!$A$2:$O$80,15)*BP80</f>
        <v>125880</v>
      </c>
      <c r="BR80" s="145">
        <f t="shared" si="203"/>
        <v>-120.00000000006348</v>
      </c>
      <c r="BT80">
        <f t="shared" si="204"/>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125880</v>
      </c>
      <c r="CH80" s="145">
        <f t="shared" si="187"/>
        <v>640.61068702251964</v>
      </c>
      <c r="CI80" s="145">
        <f t="shared" si="205"/>
        <v>640.61068702251964</v>
      </c>
      <c r="CK80">
        <f t="shared" si="188"/>
        <v>1</v>
      </c>
      <c r="CL80">
        <v>1</v>
      </c>
      <c r="CM80">
        <v>1</v>
      </c>
      <c r="CN80">
        <v>-1</v>
      </c>
      <c r="CO80">
        <f t="shared" si="206"/>
        <v>0</v>
      </c>
      <c r="CP80">
        <f t="shared" si="189"/>
        <v>0</v>
      </c>
      <c r="CQ80" s="1">
        <v>-1.89873417722E-3</v>
      </c>
      <c r="CR80" s="2">
        <v>20</v>
      </c>
      <c r="CS80">
        <v>60</v>
      </c>
      <c r="CT80" t="str">
        <f t="shared" si="190"/>
        <v>TRUE</v>
      </c>
      <c r="CU80">
        <f>VLOOKUP($A80,'FuturesInfo (3)'!$A$2:$V$80,22)</f>
        <v>4</v>
      </c>
      <c r="CV80">
        <f t="shared" si="191"/>
        <v>5</v>
      </c>
      <c r="CW80">
        <f t="shared" si="207"/>
        <v>4</v>
      </c>
      <c r="CX80" s="139">
        <f>VLOOKUP($A80,'FuturesInfo (3)'!$A$2:$O$80,15)*CW80</f>
        <v>125880</v>
      </c>
      <c r="CY80" s="200">
        <f t="shared" si="192"/>
        <v>-239.0126582284536</v>
      </c>
      <c r="CZ80" s="200">
        <f t="shared" si="208"/>
        <v>-239.0126582284536</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9"/>
        <v>4</v>
      </c>
      <c r="DO80" s="139">
        <f>VLOOKUP($A80,'FuturesInfo (3)'!$A$2:$O$80,15)*DN80</f>
        <v>125880</v>
      </c>
      <c r="DP80" s="200">
        <f t="shared" si="197"/>
        <v>1596.448953710988</v>
      </c>
      <c r="DQ80" s="200">
        <f t="shared" si="210"/>
        <v>-1596.448953710988</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f t="shared" si="211"/>
        <v>1</v>
      </c>
      <c r="JU80" s="244">
        <v>1</v>
      </c>
      <c r="JV80" s="218">
        <v>1</v>
      </c>
      <c r="JW80" s="245">
        <v>-22</v>
      </c>
      <c r="JX80">
        <f t="shared" si="141"/>
        <v>1</v>
      </c>
      <c r="JY80">
        <f t="shared" si="212"/>
        <v>-1</v>
      </c>
      <c r="JZ80" s="218">
        <v>1</v>
      </c>
      <c r="KA80">
        <f t="shared" si="138"/>
        <v>1</v>
      </c>
      <c r="KB80">
        <f t="shared" si="213"/>
        <v>1</v>
      </c>
      <c r="KC80">
        <f t="shared" si="214"/>
        <v>1</v>
      </c>
      <c r="KD80">
        <f t="shared" si="215"/>
        <v>0</v>
      </c>
      <c r="KE80" s="253">
        <v>1.1897106109300001E-2</v>
      </c>
      <c r="KF80" s="206">
        <v>42503</v>
      </c>
      <c r="KG80">
        <v>60</v>
      </c>
      <c r="KH80" t="str">
        <f t="shared" si="198"/>
        <v>TRUE</v>
      </c>
      <c r="KI80">
        <f>VLOOKUP($A80,'FuturesInfo (3)'!$A$2:$V$80,22)</f>
        <v>4</v>
      </c>
      <c r="KJ80" s="257">
        <v>1</v>
      </c>
      <c r="KK80">
        <f t="shared" si="216"/>
        <v>4</v>
      </c>
      <c r="KL80" s="139">
        <f>VLOOKUP($A80,'FuturesInfo (3)'!$A$2:$O$80,15)*KI80</f>
        <v>125880</v>
      </c>
      <c r="KM80" s="139">
        <f>VLOOKUP($A80,'FuturesInfo (3)'!$A$2:$O$80,15)*KK80</f>
        <v>125880</v>
      </c>
      <c r="KN80" s="200">
        <f t="shared" si="199"/>
        <v>1497.6077170386841</v>
      </c>
      <c r="KO80" s="200">
        <f t="shared" si="217"/>
        <v>1497.6077170386841</v>
      </c>
      <c r="KP80" s="200">
        <f t="shared" si="218"/>
        <v>1497.6077170386841</v>
      </c>
      <c r="KQ80" s="200">
        <f t="shared" si="219"/>
        <v>1497.6077170386841</v>
      </c>
      <c r="KR80" s="200">
        <f t="shared" si="144"/>
        <v>-1497.6077170386841</v>
      </c>
      <c r="KT80">
        <f t="shared" si="220"/>
        <v>1</v>
      </c>
      <c r="KU80">
        <v>-1</v>
      </c>
      <c r="KV80" s="218">
        <v>1</v>
      </c>
      <c r="KW80" s="245">
        <v>-23</v>
      </c>
      <c r="KX80">
        <f t="shared" si="142"/>
        <v>-1</v>
      </c>
      <c r="KY80">
        <f t="shared" si="221"/>
        <v>-1</v>
      </c>
      <c r="KZ80" s="218"/>
      <c r="LA80">
        <f t="shared" si="139"/>
        <v>0</v>
      </c>
      <c r="LB80">
        <f t="shared" si="222"/>
        <v>0</v>
      </c>
      <c r="LC80">
        <f t="shared" si="223"/>
        <v>0</v>
      </c>
      <c r="LD80">
        <f t="shared" si="224"/>
        <v>0</v>
      </c>
      <c r="LE80" s="253"/>
      <c r="LF80" s="206">
        <v>42503</v>
      </c>
      <c r="LG80">
        <v>60</v>
      </c>
      <c r="LH80" t="str">
        <f t="shared" si="200"/>
        <v>TRUE</v>
      </c>
      <c r="LI80">
        <f>VLOOKUP($A80,'FuturesInfo (3)'!$A$2:$V$80,22)</f>
        <v>4</v>
      </c>
      <c r="LJ80" s="257">
        <v>1</v>
      </c>
      <c r="LK80">
        <f t="shared" si="225"/>
        <v>4</v>
      </c>
      <c r="LL80" s="139">
        <f>VLOOKUP($A80,'FuturesInfo (3)'!$A$2:$O$80,15)*LI80</f>
        <v>125880</v>
      </c>
      <c r="LM80" s="139">
        <f>VLOOKUP($A80,'FuturesInfo (3)'!$A$2:$O$80,15)*LK80</f>
        <v>125880</v>
      </c>
      <c r="LN80" s="200">
        <f t="shared" si="226"/>
        <v>0</v>
      </c>
      <c r="LO80" s="200">
        <f t="shared" si="227"/>
        <v>0</v>
      </c>
      <c r="LP80" s="200">
        <f t="shared" si="228"/>
        <v>0</v>
      </c>
      <c r="LQ80" s="200">
        <f t="shared" si="229"/>
        <v>0</v>
      </c>
      <c r="LR80" s="200">
        <f t="shared" si="145"/>
        <v>0</v>
      </c>
      <c r="LT80">
        <f t="shared" si="230"/>
        <v>-1</v>
      </c>
      <c r="LU80" s="244"/>
      <c r="LV80" s="218"/>
      <c r="LW80" s="245"/>
      <c r="LX80">
        <f t="shared" si="143"/>
        <v>0</v>
      </c>
      <c r="LY80">
        <f t="shared" si="231"/>
        <v>0</v>
      </c>
      <c r="LZ80" s="218"/>
      <c r="MA80">
        <f t="shared" si="140"/>
        <v>1</v>
      </c>
      <c r="MB80">
        <f t="shared" si="232"/>
        <v>1</v>
      </c>
      <c r="MC80">
        <f t="shared" si="233"/>
        <v>1</v>
      </c>
      <c r="MD80">
        <f t="shared" si="234"/>
        <v>1</v>
      </c>
      <c r="ME80" s="253"/>
      <c r="MF80" s="206"/>
      <c r="MG80">
        <v>60</v>
      </c>
      <c r="MH80" t="str">
        <f t="shared" si="201"/>
        <v>FALSE</v>
      </c>
      <c r="MI80">
        <f>VLOOKUP($A80,'FuturesInfo (3)'!$A$2:$V$80,22)</f>
        <v>4</v>
      </c>
      <c r="MJ80" s="257"/>
      <c r="MK80">
        <f t="shared" si="235"/>
        <v>5</v>
      </c>
      <c r="ML80" s="139">
        <f>VLOOKUP($A80,'FuturesInfo (3)'!$A$2:$O$80,15)*MI80</f>
        <v>125880</v>
      </c>
      <c r="MM80" s="139">
        <f>VLOOKUP($A80,'FuturesInfo (3)'!$A$2:$O$80,15)*MK80</f>
        <v>157350</v>
      </c>
      <c r="MN80" s="200">
        <f t="shared" si="236"/>
        <v>0</v>
      </c>
      <c r="MO80" s="200">
        <f t="shared" si="237"/>
        <v>0</v>
      </c>
      <c r="MP80" s="200">
        <f t="shared" si="238"/>
        <v>0</v>
      </c>
      <c r="MQ80" s="200">
        <f t="shared" si="239"/>
        <v>0</v>
      </c>
      <c r="MR80" s="200">
        <f t="shared" si="146"/>
        <v>0</v>
      </c>
    </row>
    <row r="81" spans="1:356"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2"/>
        <v>0</v>
      </c>
      <c r="BK81" s="1">
        <v>1.6523463317900001E-3</v>
      </c>
      <c r="BL81" s="2">
        <v>10</v>
      </c>
      <c r="BM81">
        <v>60</v>
      </c>
      <c r="BN81" t="str">
        <f t="shared" si="241"/>
        <v>TRUE</v>
      </c>
      <c r="BO81">
        <f>VLOOKUP($A81,'FuturesInfo (3)'!$A$2:$V$80,22)</f>
        <v>4</v>
      </c>
      <c r="BP81">
        <f t="shared" si="160"/>
        <v>4</v>
      </c>
      <c r="BQ81" s="139">
        <f>VLOOKUP($A81,'FuturesInfo (3)'!$A$2:$O$80,15)*BP81</f>
        <v>127620.1152</v>
      </c>
      <c r="BR81" s="145">
        <f t="shared" si="203"/>
        <v>-210.87262921333723</v>
      </c>
      <c r="BT81">
        <f t="shared" si="204"/>
        <v>-1</v>
      </c>
      <c r="BU81">
        <v>-1</v>
      </c>
      <c r="BV81">
        <v>-1</v>
      </c>
      <c r="BW81">
        <v>-1</v>
      </c>
      <c r="BX81">
        <f t="shared" si="183"/>
        <v>1</v>
      </c>
      <c r="BY81">
        <f t="shared" si="184"/>
        <v>1</v>
      </c>
      <c r="BZ81" s="188">
        <v>-1.3856812933E-2</v>
      </c>
      <c r="CA81" s="2">
        <v>10</v>
      </c>
      <c r="CB81">
        <v>60</v>
      </c>
      <c r="CC81" t="str">
        <f t="shared" si="185"/>
        <v>TRUE</v>
      </c>
      <c r="CD81">
        <f>VLOOKUP($A81,'FuturesInfo (3)'!$A$2:$V$80,22)</f>
        <v>4</v>
      </c>
      <c r="CE81">
        <f t="shared" si="186"/>
        <v>4</v>
      </c>
      <c r="CF81">
        <f t="shared" si="186"/>
        <v>4</v>
      </c>
      <c r="CG81" s="139">
        <f>VLOOKUP($A81,'FuturesInfo (3)'!$A$2:$O$80,15)*CE81</f>
        <v>127620.1152</v>
      </c>
      <c r="CH81" s="145">
        <f t="shared" si="187"/>
        <v>1768.4080628143099</v>
      </c>
      <c r="CI81" s="145">
        <f t="shared" si="205"/>
        <v>1768.4080628143099</v>
      </c>
      <c r="CK81">
        <f t="shared" si="188"/>
        <v>-1</v>
      </c>
      <c r="CL81">
        <v>-1</v>
      </c>
      <c r="CM81">
        <v>-1</v>
      </c>
      <c r="CN81">
        <v>1</v>
      </c>
      <c r="CO81">
        <f t="shared" si="206"/>
        <v>0</v>
      </c>
      <c r="CP81">
        <f t="shared" si="189"/>
        <v>0</v>
      </c>
      <c r="CQ81" s="1">
        <v>4.0147206423599997E-3</v>
      </c>
      <c r="CR81" s="2">
        <v>10</v>
      </c>
      <c r="CS81">
        <v>60</v>
      </c>
      <c r="CT81" t="str">
        <f t="shared" si="190"/>
        <v>TRUE</v>
      </c>
      <c r="CU81">
        <f>VLOOKUP($A81,'FuturesInfo (3)'!$A$2:$V$80,22)</f>
        <v>4</v>
      </c>
      <c r="CV81">
        <f t="shared" si="191"/>
        <v>5</v>
      </c>
      <c r="CW81">
        <f t="shared" si="207"/>
        <v>4</v>
      </c>
      <c r="CX81" s="139">
        <f>VLOOKUP($A81,'FuturesInfo (3)'!$A$2:$O$80,15)*CW81</f>
        <v>127620.1152</v>
      </c>
      <c r="CY81" s="200">
        <f t="shared" si="192"/>
        <v>-512.35911087380111</v>
      </c>
      <c r="CZ81" s="200">
        <f t="shared" si="208"/>
        <v>-512.35911087380111</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4</v>
      </c>
      <c r="DM81">
        <f t="shared" si="196"/>
        <v>3</v>
      </c>
      <c r="DN81">
        <f t="shared" si="209"/>
        <v>4</v>
      </c>
      <c r="DO81" s="139">
        <f>VLOOKUP($A81,'FuturesInfo (3)'!$A$2:$O$80,15)*DN81</f>
        <v>127620.1152</v>
      </c>
      <c r="DP81" s="200">
        <f t="shared" si="197"/>
        <v>1615.9827982694301</v>
      </c>
      <c r="DQ81" s="200">
        <f t="shared" si="210"/>
        <v>-1615.9827982694301</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f t="shared" si="211"/>
        <v>1</v>
      </c>
      <c r="JU81" s="244">
        <v>-1</v>
      </c>
      <c r="JV81" s="218">
        <v>1</v>
      </c>
      <c r="JW81" s="245">
        <v>12</v>
      </c>
      <c r="JX81">
        <f t="shared" si="141"/>
        <v>1</v>
      </c>
      <c r="JY81">
        <f t="shared" si="212"/>
        <v>1</v>
      </c>
      <c r="JZ81" s="218">
        <v>1</v>
      </c>
      <c r="KA81">
        <f t="shared" ref="KA81:KA92" si="243">IF(JU81=JZ81,1,0)</f>
        <v>0</v>
      </c>
      <c r="KB81">
        <f t="shared" si="213"/>
        <v>1</v>
      </c>
      <c r="KC81">
        <f t="shared" si="214"/>
        <v>1</v>
      </c>
      <c r="KD81">
        <f t="shared" si="215"/>
        <v>1</v>
      </c>
      <c r="KE81" s="253">
        <v>7.4706510138699998E-3</v>
      </c>
      <c r="KF81" s="206">
        <v>42513</v>
      </c>
      <c r="KG81">
        <v>60</v>
      </c>
      <c r="KH81" t="str">
        <f t="shared" si="198"/>
        <v>TRUE</v>
      </c>
      <c r="KI81">
        <f>VLOOKUP($A81,'FuturesInfo (3)'!$A$2:$V$80,22)</f>
        <v>4</v>
      </c>
      <c r="KJ81" s="257">
        <v>2</v>
      </c>
      <c r="KK81">
        <f t="shared" si="216"/>
        <v>5</v>
      </c>
      <c r="KL81" s="139">
        <f>VLOOKUP($A81,'FuturesInfo (3)'!$A$2:$O$80,15)*KI81</f>
        <v>127620.1152</v>
      </c>
      <c r="KM81" s="139">
        <f>VLOOKUP($A81,'FuturesInfo (3)'!$A$2:$O$80,15)*KK81</f>
        <v>159525.144</v>
      </c>
      <c r="KN81" s="200">
        <f t="shared" si="199"/>
        <v>-953.40534300908621</v>
      </c>
      <c r="KO81" s="200">
        <f t="shared" si="217"/>
        <v>-1191.7566787613578</v>
      </c>
      <c r="KP81" s="200">
        <f t="shared" si="218"/>
        <v>953.40534300908621</v>
      </c>
      <c r="KQ81" s="200">
        <f t="shared" si="219"/>
        <v>953.40534300908621</v>
      </c>
      <c r="KR81" s="200">
        <f t="shared" si="144"/>
        <v>953.40534300908621</v>
      </c>
      <c r="KT81">
        <f t="shared" si="220"/>
        <v>-1</v>
      </c>
      <c r="KU81">
        <v>-1</v>
      </c>
      <c r="KV81" s="218">
        <v>1</v>
      </c>
      <c r="KW81" s="245">
        <v>13</v>
      </c>
      <c r="KX81">
        <f t="shared" si="142"/>
        <v>-1</v>
      </c>
      <c r="KY81">
        <f t="shared" si="221"/>
        <v>1</v>
      </c>
      <c r="KZ81" s="218"/>
      <c r="LA81">
        <f t="shared" ref="LA81:LA92" si="244">IF(KU81=KZ81,1,0)</f>
        <v>0</v>
      </c>
      <c r="LB81">
        <f t="shared" si="222"/>
        <v>0</v>
      </c>
      <c r="LC81">
        <f t="shared" si="223"/>
        <v>0</v>
      </c>
      <c r="LD81">
        <f t="shared" si="224"/>
        <v>0</v>
      </c>
      <c r="LE81" s="253"/>
      <c r="LF81" s="206">
        <v>42521</v>
      </c>
      <c r="LG81">
        <v>60</v>
      </c>
      <c r="LH81" t="str">
        <f t="shared" si="200"/>
        <v>TRUE</v>
      </c>
      <c r="LI81">
        <f>VLOOKUP($A81,'FuturesInfo (3)'!$A$2:$V$80,22)</f>
        <v>4</v>
      </c>
      <c r="LJ81" s="257">
        <v>1</v>
      </c>
      <c r="LK81">
        <f t="shared" si="225"/>
        <v>4</v>
      </c>
      <c r="LL81" s="139">
        <f>VLOOKUP($A81,'FuturesInfo (3)'!$A$2:$O$80,15)*LI81</f>
        <v>127620.1152</v>
      </c>
      <c r="LM81" s="139">
        <f>VLOOKUP($A81,'FuturesInfo (3)'!$A$2:$O$80,15)*LK81</f>
        <v>127620.1152</v>
      </c>
      <c r="LN81" s="200">
        <f t="shared" si="226"/>
        <v>0</v>
      </c>
      <c r="LO81" s="200">
        <f t="shared" si="227"/>
        <v>0</v>
      </c>
      <c r="LP81" s="200">
        <f t="shared" si="228"/>
        <v>0</v>
      </c>
      <c r="LQ81" s="200">
        <f t="shared" si="229"/>
        <v>0</v>
      </c>
      <c r="LR81" s="200">
        <f t="shared" si="145"/>
        <v>0</v>
      </c>
      <c r="LT81">
        <f t="shared" si="230"/>
        <v>-1</v>
      </c>
      <c r="LU81" s="244"/>
      <c r="LV81" s="218"/>
      <c r="LW81" s="245"/>
      <c r="LX81">
        <f t="shared" si="143"/>
        <v>0</v>
      </c>
      <c r="LY81">
        <f t="shared" si="231"/>
        <v>0</v>
      </c>
      <c r="LZ81" s="218"/>
      <c r="MA81">
        <f t="shared" ref="MA81:MA92" si="245">IF(LU81=LZ81,1,0)</f>
        <v>1</v>
      </c>
      <c r="MB81">
        <f t="shared" si="232"/>
        <v>1</v>
      </c>
      <c r="MC81">
        <f t="shared" si="233"/>
        <v>1</v>
      </c>
      <c r="MD81">
        <f t="shared" si="234"/>
        <v>1</v>
      </c>
      <c r="ME81" s="253"/>
      <c r="MF81" s="206"/>
      <c r="MG81">
        <v>60</v>
      </c>
      <c r="MH81" t="str">
        <f t="shared" si="201"/>
        <v>FALSE</v>
      </c>
      <c r="MI81">
        <f>VLOOKUP($A81,'FuturesInfo (3)'!$A$2:$V$80,22)</f>
        <v>4</v>
      </c>
      <c r="MJ81" s="257"/>
      <c r="MK81">
        <f t="shared" si="235"/>
        <v>5</v>
      </c>
      <c r="ML81" s="139">
        <f>VLOOKUP($A81,'FuturesInfo (3)'!$A$2:$O$80,15)*MI81</f>
        <v>127620.1152</v>
      </c>
      <c r="MM81" s="139">
        <f>VLOOKUP($A81,'FuturesInfo (3)'!$A$2:$O$80,15)*MK81</f>
        <v>159525.144</v>
      </c>
      <c r="MN81" s="200">
        <f t="shared" si="236"/>
        <v>0</v>
      </c>
      <c r="MO81" s="200">
        <f t="shared" si="237"/>
        <v>0</v>
      </c>
      <c r="MP81" s="200">
        <f t="shared" si="238"/>
        <v>0</v>
      </c>
      <c r="MQ81" s="200">
        <f t="shared" si="239"/>
        <v>0</v>
      </c>
      <c r="MR81" s="200">
        <f t="shared" si="146"/>
        <v>0</v>
      </c>
    </row>
    <row r="82" spans="1:356"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2"/>
        <v>1</v>
      </c>
      <c r="BK82" s="1">
        <v>8.2651743435200008E-3</v>
      </c>
      <c r="BL82" s="2">
        <v>10</v>
      </c>
      <c r="BM82">
        <v>60</v>
      </c>
      <c r="BN82" t="str">
        <f t="shared" si="241"/>
        <v>TRUE</v>
      </c>
      <c r="BO82">
        <f>VLOOKUP($A82,'FuturesInfo (3)'!$A$2:$V$80,22)</f>
        <v>1</v>
      </c>
      <c r="BP82">
        <f t="shared" si="160"/>
        <v>1</v>
      </c>
      <c r="BQ82" s="139">
        <f>VLOOKUP($A82,'FuturesInfo (3)'!$A$2:$O$80,15)*BP82</f>
        <v>113780</v>
      </c>
      <c r="BR82" s="145">
        <f t="shared" si="203"/>
        <v>940.41153680570574</v>
      </c>
      <c r="BT82">
        <f t="shared" si="204"/>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113780</v>
      </c>
      <c r="CH82" s="145">
        <f t="shared" si="187"/>
        <v>-884.12432755544353</v>
      </c>
      <c r="CI82" s="145">
        <f t="shared" si="205"/>
        <v>884.12432755544353</v>
      </c>
      <c r="CK82">
        <f t="shared" si="188"/>
        <v>1</v>
      </c>
      <c r="CL82">
        <v>1</v>
      </c>
      <c r="CM82">
        <v>-1</v>
      </c>
      <c r="CN82">
        <v>1</v>
      </c>
      <c r="CO82">
        <f t="shared" si="206"/>
        <v>1</v>
      </c>
      <c r="CP82">
        <f t="shared" si="189"/>
        <v>0</v>
      </c>
      <c r="CQ82" s="1">
        <v>1.23063683305E-2</v>
      </c>
      <c r="CR82" s="2">
        <v>10</v>
      </c>
      <c r="CS82">
        <v>60</v>
      </c>
      <c r="CT82" t="str">
        <f t="shared" si="190"/>
        <v>TRUE</v>
      </c>
      <c r="CU82">
        <f>VLOOKUP($A82,'FuturesInfo (3)'!$A$2:$V$80,22)</f>
        <v>1</v>
      </c>
      <c r="CV82">
        <f t="shared" si="191"/>
        <v>1</v>
      </c>
      <c r="CW82">
        <f t="shared" si="207"/>
        <v>1</v>
      </c>
      <c r="CX82" s="139">
        <f>VLOOKUP($A82,'FuturesInfo (3)'!$A$2:$O$80,15)*CW82</f>
        <v>113780</v>
      </c>
      <c r="CY82" s="200">
        <f t="shared" si="192"/>
        <v>1400.2185886442901</v>
      </c>
      <c r="CZ82" s="200">
        <f t="shared" si="208"/>
        <v>-1400.2185886442901</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9"/>
        <v>1</v>
      </c>
      <c r="DO82" s="139">
        <f>VLOOKUP($A82,'FuturesInfo (3)'!$A$2:$O$80,15)*DN82</f>
        <v>113780</v>
      </c>
      <c r="DP82" s="200">
        <f t="shared" si="197"/>
        <v>299.8537787980498</v>
      </c>
      <c r="DQ82" s="200">
        <f t="shared" si="210"/>
        <v>-299.8537787980498</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f t="shared" si="211"/>
        <v>1</v>
      </c>
      <c r="JU82" s="244">
        <v>-1</v>
      </c>
      <c r="JV82" s="218">
        <v>1</v>
      </c>
      <c r="JW82" s="245">
        <v>-13</v>
      </c>
      <c r="JX82">
        <f t="shared" si="141"/>
        <v>1</v>
      </c>
      <c r="JY82">
        <f t="shared" si="212"/>
        <v>-1</v>
      </c>
      <c r="JZ82" s="218">
        <v>-1</v>
      </c>
      <c r="KA82">
        <f t="shared" si="243"/>
        <v>1</v>
      </c>
      <c r="KB82">
        <f t="shared" si="213"/>
        <v>0</v>
      </c>
      <c r="KC82">
        <f t="shared" si="214"/>
        <v>0</v>
      </c>
      <c r="KD82">
        <f t="shared" si="215"/>
        <v>1</v>
      </c>
      <c r="KE82" s="253">
        <v>-6.2882096069900003E-3</v>
      </c>
      <c r="KF82" s="206">
        <v>42509</v>
      </c>
      <c r="KG82">
        <v>60</v>
      </c>
      <c r="KH82" t="str">
        <f t="shared" si="198"/>
        <v>TRUE</v>
      </c>
      <c r="KI82">
        <f>VLOOKUP($A82,'FuturesInfo (3)'!$A$2:$V$80,22)</f>
        <v>1</v>
      </c>
      <c r="KJ82" s="257">
        <v>1</v>
      </c>
      <c r="KK82">
        <f t="shared" si="216"/>
        <v>1</v>
      </c>
      <c r="KL82" s="139">
        <f>VLOOKUP($A82,'FuturesInfo (3)'!$A$2:$O$80,15)*KI82</f>
        <v>113780</v>
      </c>
      <c r="KM82" s="139">
        <f>VLOOKUP($A82,'FuturesInfo (3)'!$A$2:$O$80,15)*KK82</f>
        <v>113780</v>
      </c>
      <c r="KN82" s="200">
        <f t="shared" si="199"/>
        <v>715.47248908332222</v>
      </c>
      <c r="KO82" s="200">
        <f t="shared" si="217"/>
        <v>715.47248908332222</v>
      </c>
      <c r="KP82" s="200">
        <f t="shared" si="218"/>
        <v>-715.47248908332222</v>
      </c>
      <c r="KQ82" s="200">
        <f t="shared" si="219"/>
        <v>-715.47248908332222</v>
      </c>
      <c r="KR82" s="200">
        <f t="shared" si="144"/>
        <v>715.47248908332222</v>
      </c>
      <c r="KT82">
        <f t="shared" si="220"/>
        <v>-1</v>
      </c>
      <c r="KU82">
        <v>-1</v>
      </c>
      <c r="KV82" s="218">
        <v>1</v>
      </c>
      <c r="KW82" s="245">
        <v>7</v>
      </c>
      <c r="KX82">
        <f t="shared" si="142"/>
        <v>-1</v>
      </c>
      <c r="KY82">
        <f t="shared" si="221"/>
        <v>1</v>
      </c>
      <c r="KZ82" s="218"/>
      <c r="LA82">
        <f t="shared" si="244"/>
        <v>0</v>
      </c>
      <c r="LB82">
        <f t="shared" si="222"/>
        <v>0</v>
      </c>
      <c r="LC82">
        <f t="shared" si="223"/>
        <v>0</v>
      </c>
      <c r="LD82">
        <f t="shared" si="224"/>
        <v>0</v>
      </c>
      <c r="LE82" s="253"/>
      <c r="LF82" s="206">
        <v>42520</v>
      </c>
      <c r="LG82">
        <v>60</v>
      </c>
      <c r="LH82" t="str">
        <f t="shared" si="200"/>
        <v>TRUE</v>
      </c>
      <c r="LI82">
        <f>VLOOKUP($A82,'FuturesInfo (3)'!$A$2:$V$80,22)</f>
        <v>1</v>
      </c>
      <c r="LJ82" s="257">
        <v>1</v>
      </c>
      <c r="LK82">
        <f t="shared" si="225"/>
        <v>1</v>
      </c>
      <c r="LL82" s="139">
        <f>VLOOKUP($A82,'FuturesInfo (3)'!$A$2:$O$80,15)*LI82</f>
        <v>113780</v>
      </c>
      <c r="LM82" s="139">
        <f>VLOOKUP($A82,'FuturesInfo (3)'!$A$2:$O$80,15)*LK82</f>
        <v>113780</v>
      </c>
      <c r="LN82" s="200">
        <f t="shared" si="226"/>
        <v>0</v>
      </c>
      <c r="LO82" s="200">
        <f t="shared" si="227"/>
        <v>0</v>
      </c>
      <c r="LP82" s="200">
        <f t="shared" si="228"/>
        <v>0</v>
      </c>
      <c r="LQ82" s="200">
        <f t="shared" si="229"/>
        <v>0</v>
      </c>
      <c r="LR82" s="200">
        <f t="shared" si="145"/>
        <v>0</v>
      </c>
      <c r="LT82">
        <f t="shared" si="230"/>
        <v>-1</v>
      </c>
      <c r="LU82" s="244"/>
      <c r="LV82" s="218"/>
      <c r="LW82" s="245"/>
      <c r="LX82">
        <f t="shared" si="143"/>
        <v>0</v>
      </c>
      <c r="LY82">
        <f t="shared" si="231"/>
        <v>0</v>
      </c>
      <c r="LZ82" s="218"/>
      <c r="MA82">
        <f t="shared" si="245"/>
        <v>1</v>
      </c>
      <c r="MB82">
        <f t="shared" si="232"/>
        <v>1</v>
      </c>
      <c r="MC82">
        <f t="shared" si="233"/>
        <v>1</v>
      </c>
      <c r="MD82">
        <f t="shared" si="234"/>
        <v>1</v>
      </c>
      <c r="ME82" s="253"/>
      <c r="MF82" s="206"/>
      <c r="MG82">
        <v>60</v>
      </c>
      <c r="MH82" t="str">
        <f t="shared" si="201"/>
        <v>FALSE</v>
      </c>
      <c r="MI82">
        <f>VLOOKUP($A82,'FuturesInfo (3)'!$A$2:$V$80,22)</f>
        <v>1</v>
      </c>
      <c r="MJ82" s="257"/>
      <c r="MK82">
        <f t="shared" si="235"/>
        <v>1</v>
      </c>
      <c r="ML82" s="139">
        <f>VLOOKUP($A82,'FuturesInfo (3)'!$A$2:$O$80,15)*MI82</f>
        <v>113780</v>
      </c>
      <c r="MM82" s="139">
        <f>VLOOKUP($A82,'FuturesInfo (3)'!$A$2:$O$80,15)*MK82</f>
        <v>113780</v>
      </c>
      <c r="MN82" s="200">
        <f t="shared" si="236"/>
        <v>0</v>
      </c>
      <c r="MO82" s="200">
        <f t="shared" si="237"/>
        <v>0</v>
      </c>
      <c r="MP82" s="200">
        <f t="shared" si="238"/>
        <v>0</v>
      </c>
      <c r="MQ82" s="200">
        <f t="shared" si="239"/>
        <v>0</v>
      </c>
      <c r="MR82" s="200">
        <f t="shared" si="146"/>
        <v>0</v>
      </c>
    </row>
    <row r="83" spans="1:356"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2"/>
        <v>0</v>
      </c>
      <c r="BK83" s="1">
        <v>2.86985220261E-4</v>
      </c>
      <c r="BL83" s="2">
        <v>10</v>
      </c>
      <c r="BM83">
        <v>60</v>
      </c>
      <c r="BN83" t="str">
        <f t="shared" si="241"/>
        <v>TRUE</v>
      </c>
      <c r="BO83">
        <f>VLOOKUP($A83,'FuturesInfo (3)'!$A$2:$V$80,22)</f>
        <v>9</v>
      </c>
      <c r="BP83">
        <f t="shared" si="160"/>
        <v>9</v>
      </c>
      <c r="BQ83" s="139">
        <f>VLOOKUP($A83,'FuturesInfo (3)'!$A$2:$O$80,15)*BP83</f>
        <v>1969312.5</v>
      </c>
      <c r="BR83" s="145">
        <f t="shared" si="203"/>
        <v>-565.16358157524053</v>
      </c>
      <c r="BT83">
        <f t="shared" si="204"/>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1969312.5</v>
      </c>
      <c r="CH83" s="145">
        <f t="shared" si="187"/>
        <v>-4661.2618347531597</v>
      </c>
      <c r="CI83" s="145">
        <f t="shared" si="205"/>
        <v>4661.2618347531597</v>
      </c>
      <c r="CK83">
        <f t="shared" si="188"/>
        <v>-1</v>
      </c>
      <c r="CL83">
        <v>1</v>
      </c>
      <c r="CM83">
        <v>1</v>
      </c>
      <c r="CN83">
        <v>-1</v>
      </c>
      <c r="CO83">
        <f t="shared" si="206"/>
        <v>0</v>
      </c>
      <c r="CP83">
        <f t="shared" si="189"/>
        <v>0</v>
      </c>
      <c r="CQ83" s="1">
        <v>-2.86225402504E-4</v>
      </c>
      <c r="CR83" s="2">
        <v>10</v>
      </c>
      <c r="CS83">
        <v>60</v>
      </c>
      <c r="CT83" t="str">
        <f t="shared" si="190"/>
        <v>TRUE</v>
      </c>
      <c r="CU83">
        <f>VLOOKUP($A83,'FuturesInfo (3)'!$A$2:$V$80,22)</f>
        <v>9</v>
      </c>
      <c r="CV83">
        <f t="shared" si="191"/>
        <v>11</v>
      </c>
      <c r="CW83">
        <f t="shared" si="207"/>
        <v>9</v>
      </c>
      <c r="CX83" s="139">
        <f>VLOOKUP($A83,'FuturesInfo (3)'!$A$2:$O$80,15)*CW83</f>
        <v>1969312.5</v>
      </c>
      <c r="CY83" s="200">
        <f t="shared" si="192"/>
        <v>-563.66726296865852</v>
      </c>
      <c r="CZ83" s="200">
        <f t="shared" si="208"/>
        <v>-563.66726296865852</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9"/>
        <v>9</v>
      </c>
      <c r="DO83" s="139">
        <f>VLOOKUP($A83,'FuturesInfo (3)'!$A$2:$O$80,15)*DN83</f>
        <v>1969312.5</v>
      </c>
      <c r="DP83" s="200">
        <f t="shared" si="197"/>
        <v>-563.82864504999816</v>
      </c>
      <c r="DQ83" s="200">
        <f t="shared" si="210"/>
        <v>563.82864504999816</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f t="shared" si="211"/>
        <v>1</v>
      </c>
      <c r="JU83" s="244">
        <v>1</v>
      </c>
      <c r="JV83" s="218">
        <v>-1</v>
      </c>
      <c r="JW83" s="245">
        <v>4</v>
      </c>
      <c r="JX83">
        <f t="shared" si="141"/>
        <v>-1</v>
      </c>
      <c r="JY83">
        <f t="shared" si="212"/>
        <v>-1</v>
      </c>
      <c r="JZ83" s="218">
        <v>-1</v>
      </c>
      <c r="KA83">
        <f t="shared" si="243"/>
        <v>0</v>
      </c>
      <c r="KB83">
        <f t="shared" si="213"/>
        <v>1</v>
      </c>
      <c r="KC83">
        <f t="shared" si="214"/>
        <v>1</v>
      </c>
      <c r="KD83">
        <f t="shared" si="215"/>
        <v>1</v>
      </c>
      <c r="KE83" s="253">
        <v>-2.8555111364899998E-4</v>
      </c>
      <c r="KF83" s="206">
        <v>42508</v>
      </c>
      <c r="KG83">
        <v>60</v>
      </c>
      <c r="KH83" t="str">
        <f t="shared" si="198"/>
        <v>TRUE</v>
      </c>
      <c r="KI83">
        <f>VLOOKUP($A83,'FuturesInfo (3)'!$A$2:$V$80,22)</f>
        <v>9</v>
      </c>
      <c r="KJ83" s="257">
        <v>2</v>
      </c>
      <c r="KK83">
        <f t="shared" si="216"/>
        <v>11</v>
      </c>
      <c r="KL83" s="139">
        <f>VLOOKUP($A83,'FuturesInfo (3)'!$A$2:$O$80,15)*KI83</f>
        <v>1969312.5</v>
      </c>
      <c r="KM83" s="139">
        <f>VLOOKUP($A83,'FuturesInfo (3)'!$A$2:$O$80,15)*KK83</f>
        <v>2406937.5</v>
      </c>
      <c r="KN83" s="200">
        <f t="shared" si="199"/>
        <v>-562.33937749789629</v>
      </c>
      <c r="KO83" s="200">
        <f t="shared" si="217"/>
        <v>-687.30368360853993</v>
      </c>
      <c r="KP83" s="200">
        <f t="shared" si="218"/>
        <v>562.33937749789629</v>
      </c>
      <c r="KQ83" s="200">
        <f t="shared" si="219"/>
        <v>562.33937749789629</v>
      </c>
      <c r="KR83" s="200">
        <f t="shared" si="144"/>
        <v>562.33937749789629</v>
      </c>
      <c r="KT83">
        <f t="shared" si="220"/>
        <v>1</v>
      </c>
      <c r="KU83">
        <v>1</v>
      </c>
      <c r="KV83" s="218">
        <v>-1</v>
      </c>
      <c r="KW83" s="245">
        <v>5</v>
      </c>
      <c r="KX83">
        <f t="shared" si="142"/>
        <v>1</v>
      </c>
      <c r="KY83">
        <f t="shared" si="221"/>
        <v>-1</v>
      </c>
      <c r="KZ83" s="218"/>
      <c r="LA83">
        <f t="shared" si="244"/>
        <v>0</v>
      </c>
      <c r="LB83">
        <f t="shared" si="222"/>
        <v>0</v>
      </c>
      <c r="LC83">
        <f t="shared" si="223"/>
        <v>0</v>
      </c>
      <c r="LD83">
        <f t="shared" si="224"/>
        <v>0</v>
      </c>
      <c r="LE83" s="253"/>
      <c r="LF83" s="206">
        <v>42524</v>
      </c>
      <c r="LG83">
        <v>60</v>
      </c>
      <c r="LH83" t="str">
        <f t="shared" si="200"/>
        <v>TRUE</v>
      </c>
      <c r="LI83">
        <f>VLOOKUP($A83,'FuturesInfo (3)'!$A$2:$V$80,22)</f>
        <v>9</v>
      </c>
      <c r="LJ83" s="257">
        <v>2</v>
      </c>
      <c r="LK83">
        <f t="shared" si="225"/>
        <v>11</v>
      </c>
      <c r="LL83" s="139">
        <f>VLOOKUP($A83,'FuturesInfo (3)'!$A$2:$O$80,15)*LI83</f>
        <v>1969312.5</v>
      </c>
      <c r="LM83" s="139">
        <f>VLOOKUP($A83,'FuturesInfo (3)'!$A$2:$O$80,15)*LK83</f>
        <v>2406937.5</v>
      </c>
      <c r="LN83" s="200">
        <f t="shared" si="226"/>
        <v>0</v>
      </c>
      <c r="LO83" s="200">
        <f t="shared" si="227"/>
        <v>0</v>
      </c>
      <c r="LP83" s="200">
        <f t="shared" si="228"/>
        <v>0</v>
      </c>
      <c r="LQ83" s="200">
        <f t="shared" si="229"/>
        <v>0</v>
      </c>
      <c r="LR83" s="200">
        <f t="shared" si="145"/>
        <v>0</v>
      </c>
      <c r="LT83">
        <f t="shared" si="230"/>
        <v>1</v>
      </c>
      <c r="LU83" s="244"/>
      <c r="LV83" s="218"/>
      <c r="LW83" s="245"/>
      <c r="LX83">
        <f t="shared" si="143"/>
        <v>0</v>
      </c>
      <c r="LY83">
        <f t="shared" si="231"/>
        <v>0</v>
      </c>
      <c r="LZ83" s="218"/>
      <c r="MA83">
        <f t="shared" si="245"/>
        <v>1</v>
      </c>
      <c r="MB83">
        <f t="shared" si="232"/>
        <v>1</v>
      </c>
      <c r="MC83">
        <f t="shared" si="233"/>
        <v>1</v>
      </c>
      <c r="MD83">
        <f t="shared" si="234"/>
        <v>1</v>
      </c>
      <c r="ME83" s="253"/>
      <c r="MF83" s="206"/>
      <c r="MG83">
        <v>60</v>
      </c>
      <c r="MH83" t="str">
        <f t="shared" si="201"/>
        <v>FALSE</v>
      </c>
      <c r="MI83">
        <f>VLOOKUP($A83,'FuturesInfo (3)'!$A$2:$V$80,22)</f>
        <v>9</v>
      </c>
      <c r="MJ83" s="257"/>
      <c r="MK83">
        <f t="shared" si="235"/>
        <v>11</v>
      </c>
      <c r="ML83" s="139">
        <f>VLOOKUP($A83,'FuturesInfo (3)'!$A$2:$O$80,15)*MI83</f>
        <v>1969312.5</v>
      </c>
      <c r="MM83" s="139">
        <f>VLOOKUP($A83,'FuturesInfo (3)'!$A$2:$O$80,15)*MK83</f>
        <v>2406937.5</v>
      </c>
      <c r="MN83" s="200">
        <f t="shared" si="236"/>
        <v>0</v>
      </c>
      <c r="MO83" s="200">
        <f t="shared" si="237"/>
        <v>0</v>
      </c>
      <c r="MP83" s="200">
        <f t="shared" si="238"/>
        <v>0</v>
      </c>
      <c r="MQ83" s="200">
        <f t="shared" si="239"/>
        <v>0</v>
      </c>
      <c r="MR83" s="200">
        <f t="shared" si="146"/>
        <v>0</v>
      </c>
    </row>
    <row r="84" spans="1:356"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2"/>
        <v>0</v>
      </c>
      <c r="BK84" s="1">
        <v>2.5328669641800001E-3</v>
      </c>
      <c r="BL84" s="2">
        <v>10</v>
      </c>
      <c r="BM84">
        <v>60</v>
      </c>
      <c r="BN84" t="str">
        <f t="shared" si="241"/>
        <v>TRUE</v>
      </c>
      <c r="BO84">
        <f>VLOOKUP($A84,'FuturesInfo (3)'!$A$2:$V$80,22)</f>
        <v>4</v>
      </c>
      <c r="BP84">
        <f t="shared" ref="BP84:BP92" si="246">BO84</f>
        <v>4</v>
      </c>
      <c r="BQ84" s="139">
        <f>VLOOKUP($A84,'FuturesInfo (3)'!$A$2:$O$80,15)*BP84</f>
        <v>527437.5</v>
      </c>
      <c r="BR84" s="145">
        <f t="shared" si="203"/>
        <v>-1335.9290194196888</v>
      </c>
      <c r="BT84">
        <f t="shared" si="204"/>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527437.5</v>
      </c>
      <c r="CH84" s="145">
        <f t="shared" si="187"/>
        <v>-4441.8461260826043</v>
      </c>
      <c r="CI84" s="145">
        <f t="shared" si="205"/>
        <v>4441.8461260826043</v>
      </c>
      <c r="CK84">
        <f t="shared" si="188"/>
        <v>-1</v>
      </c>
      <c r="CL84">
        <v>1</v>
      </c>
      <c r="CM84">
        <v>1</v>
      </c>
      <c r="CN84">
        <v>-1</v>
      </c>
      <c r="CO84">
        <f t="shared" si="206"/>
        <v>0</v>
      </c>
      <c r="CP84">
        <f t="shared" si="189"/>
        <v>0</v>
      </c>
      <c r="CQ84" s="1">
        <v>-7.1581961345699996E-4</v>
      </c>
      <c r="CR84" s="2">
        <v>10</v>
      </c>
      <c r="CS84">
        <v>60</v>
      </c>
      <c r="CT84" t="str">
        <f t="shared" si="190"/>
        <v>TRUE</v>
      </c>
      <c r="CU84">
        <f>VLOOKUP($A84,'FuturesInfo (3)'!$A$2:$V$80,22)</f>
        <v>4</v>
      </c>
      <c r="CV84">
        <f t="shared" si="191"/>
        <v>5</v>
      </c>
      <c r="CW84">
        <f t="shared" si="207"/>
        <v>4</v>
      </c>
      <c r="CX84" s="139">
        <f>VLOOKUP($A84,'FuturesInfo (3)'!$A$2:$O$80,15)*CW84</f>
        <v>527437.5</v>
      </c>
      <c r="CY84" s="200">
        <f t="shared" si="192"/>
        <v>-377.55010737272642</v>
      </c>
      <c r="CZ84" s="200">
        <f t="shared" si="208"/>
        <v>-377.55010737272642</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9"/>
        <v>4</v>
      </c>
      <c r="DO84" s="139">
        <f>VLOOKUP($A84,'FuturesInfo (3)'!$A$2:$O$80,15)*DN84</f>
        <v>527437.5</v>
      </c>
      <c r="DP84" s="200">
        <f t="shared" si="197"/>
        <v>314.85046561626751</v>
      </c>
      <c r="DQ84" s="200">
        <f t="shared" si="210"/>
        <v>314.85046561626751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f t="shared" si="211"/>
        <v>1</v>
      </c>
      <c r="JU84" s="244">
        <v>1</v>
      </c>
      <c r="JV84" s="218">
        <v>1</v>
      </c>
      <c r="JW84" s="245">
        <v>-1</v>
      </c>
      <c r="JX84">
        <f t="shared" si="141"/>
        <v>1</v>
      </c>
      <c r="JY84">
        <f t="shared" si="212"/>
        <v>-1</v>
      </c>
      <c r="JZ84" s="218">
        <v>-1</v>
      </c>
      <c r="KA84">
        <f t="shared" si="243"/>
        <v>0</v>
      </c>
      <c r="KB84">
        <f t="shared" si="213"/>
        <v>0</v>
      </c>
      <c r="KC84">
        <f t="shared" si="214"/>
        <v>0</v>
      </c>
      <c r="KD84">
        <f t="shared" si="215"/>
        <v>1</v>
      </c>
      <c r="KE84" s="253">
        <v>-3.18922749823E-3</v>
      </c>
      <c r="KF84" s="206">
        <v>42508</v>
      </c>
      <c r="KG84">
        <v>60</v>
      </c>
      <c r="KH84" t="str">
        <f t="shared" si="198"/>
        <v>TRUE</v>
      </c>
      <c r="KI84">
        <f>VLOOKUP($A84,'FuturesInfo (3)'!$A$2:$V$80,22)</f>
        <v>4</v>
      </c>
      <c r="KJ84" s="257">
        <v>2</v>
      </c>
      <c r="KK84">
        <f t="shared" si="216"/>
        <v>5</v>
      </c>
      <c r="KL84" s="139">
        <f>VLOOKUP($A84,'FuturesInfo (3)'!$A$2:$O$80,15)*KI84</f>
        <v>527437.5</v>
      </c>
      <c r="KM84" s="139">
        <f>VLOOKUP($A84,'FuturesInfo (3)'!$A$2:$O$80,15)*KK84</f>
        <v>659296.875</v>
      </c>
      <c r="KN84" s="200">
        <f t="shared" si="199"/>
        <v>-1682.1181785976855</v>
      </c>
      <c r="KO84" s="200">
        <f t="shared" si="217"/>
        <v>-2102.647723247107</v>
      </c>
      <c r="KP84" s="200">
        <f t="shared" si="218"/>
        <v>-1682.1181785976855</v>
      </c>
      <c r="KQ84" s="200">
        <f t="shared" si="219"/>
        <v>-1682.1181785976855</v>
      </c>
      <c r="KR84" s="200">
        <f t="shared" si="144"/>
        <v>1682.1181785976855</v>
      </c>
      <c r="KT84">
        <f t="shared" si="220"/>
        <v>1</v>
      </c>
      <c r="KU84">
        <v>1</v>
      </c>
      <c r="KV84" s="218">
        <v>1</v>
      </c>
      <c r="KW84" s="245">
        <v>21</v>
      </c>
      <c r="KX84">
        <f t="shared" si="142"/>
        <v>-1</v>
      </c>
      <c r="KY84">
        <f t="shared" si="221"/>
        <v>1</v>
      </c>
      <c r="KZ84" s="218"/>
      <c r="LA84">
        <f t="shared" si="244"/>
        <v>0</v>
      </c>
      <c r="LB84">
        <f t="shared" si="222"/>
        <v>0</v>
      </c>
      <c r="LC84">
        <f t="shared" si="223"/>
        <v>0</v>
      </c>
      <c r="LD84">
        <f t="shared" si="224"/>
        <v>0</v>
      </c>
      <c r="LE84" s="253"/>
      <c r="LF84" s="206">
        <v>42508</v>
      </c>
      <c r="LG84">
        <v>60</v>
      </c>
      <c r="LH84" t="str">
        <f t="shared" si="200"/>
        <v>TRUE</v>
      </c>
      <c r="LI84">
        <f>VLOOKUP($A84,'FuturesInfo (3)'!$A$2:$V$80,22)</f>
        <v>4</v>
      </c>
      <c r="LJ84" s="257">
        <v>2</v>
      </c>
      <c r="LK84">
        <f t="shared" si="225"/>
        <v>5</v>
      </c>
      <c r="LL84" s="139">
        <f>VLOOKUP($A84,'FuturesInfo (3)'!$A$2:$O$80,15)*LI84</f>
        <v>527437.5</v>
      </c>
      <c r="LM84" s="139">
        <f>VLOOKUP($A84,'FuturesInfo (3)'!$A$2:$O$80,15)*LK84</f>
        <v>659296.875</v>
      </c>
      <c r="LN84" s="200">
        <f t="shared" si="226"/>
        <v>0</v>
      </c>
      <c r="LO84" s="200">
        <f t="shared" si="227"/>
        <v>0</v>
      </c>
      <c r="LP84" s="200">
        <f t="shared" si="228"/>
        <v>0</v>
      </c>
      <c r="LQ84" s="200">
        <f t="shared" si="229"/>
        <v>0</v>
      </c>
      <c r="LR84" s="200">
        <f t="shared" si="145"/>
        <v>0</v>
      </c>
      <c r="LT84">
        <f t="shared" si="230"/>
        <v>1</v>
      </c>
      <c r="LU84" s="244"/>
      <c r="LV84" s="218"/>
      <c r="LW84" s="245"/>
      <c r="LX84">
        <f t="shared" si="143"/>
        <v>0</v>
      </c>
      <c r="LY84">
        <f t="shared" si="231"/>
        <v>0</v>
      </c>
      <c r="LZ84" s="218"/>
      <c r="MA84">
        <f t="shared" si="245"/>
        <v>1</v>
      </c>
      <c r="MB84">
        <f t="shared" si="232"/>
        <v>1</v>
      </c>
      <c r="MC84">
        <f t="shared" si="233"/>
        <v>1</v>
      </c>
      <c r="MD84">
        <f t="shared" si="234"/>
        <v>1</v>
      </c>
      <c r="ME84" s="253"/>
      <c r="MF84" s="206"/>
      <c r="MG84">
        <v>60</v>
      </c>
      <c r="MH84" t="str">
        <f t="shared" si="201"/>
        <v>FALSE</v>
      </c>
      <c r="MI84">
        <f>VLOOKUP($A84,'FuturesInfo (3)'!$A$2:$V$80,22)</f>
        <v>4</v>
      </c>
      <c r="MJ84" s="257"/>
      <c r="MK84">
        <f t="shared" si="235"/>
        <v>5</v>
      </c>
      <c r="ML84" s="139">
        <f>VLOOKUP($A84,'FuturesInfo (3)'!$A$2:$O$80,15)*MI84</f>
        <v>527437.5</v>
      </c>
      <c r="MM84" s="139">
        <f>VLOOKUP($A84,'FuturesInfo (3)'!$A$2:$O$80,15)*MK84</f>
        <v>659296.875</v>
      </c>
      <c r="MN84" s="200">
        <f t="shared" si="236"/>
        <v>0</v>
      </c>
      <c r="MO84" s="200">
        <f t="shared" si="237"/>
        <v>0</v>
      </c>
      <c r="MP84" s="200">
        <f t="shared" si="238"/>
        <v>0</v>
      </c>
      <c r="MQ84" s="200">
        <f t="shared" si="239"/>
        <v>0</v>
      </c>
      <c r="MR84" s="200">
        <f t="shared" si="146"/>
        <v>0</v>
      </c>
    </row>
    <row r="85" spans="1:356"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2"/>
        <v>1</v>
      </c>
      <c r="BK85" s="1">
        <v>6.8794190712799996E-3</v>
      </c>
      <c r="BL85" s="2">
        <v>10</v>
      </c>
      <c r="BM85">
        <v>60</v>
      </c>
      <c r="BN85" t="str">
        <f t="shared" si="241"/>
        <v>TRUE</v>
      </c>
      <c r="BO85">
        <f>VLOOKUP($A85,'FuturesInfo (3)'!$A$2:$V$80,22)</f>
        <v>2</v>
      </c>
      <c r="BP85">
        <f t="shared" si="246"/>
        <v>2</v>
      </c>
      <c r="BQ85" s="139">
        <f>VLOOKUP($A85,'FuturesInfo (3)'!$A$2:$O$80,15)*BP85</f>
        <v>338312.5</v>
      </c>
      <c r="BR85" s="145">
        <f t="shared" si="203"/>
        <v>2327.393464552415</v>
      </c>
      <c r="BT85">
        <f t="shared" si="204"/>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338312.5</v>
      </c>
      <c r="CH85" s="145">
        <f t="shared" si="187"/>
        <v>3980.9024482671248</v>
      </c>
      <c r="CI85" s="145">
        <f t="shared" si="205"/>
        <v>3980.9024482671248</v>
      </c>
      <c r="CK85">
        <f t="shared" si="188"/>
        <v>1</v>
      </c>
      <c r="CL85">
        <v>1</v>
      </c>
      <c r="CM85">
        <v>1</v>
      </c>
      <c r="CN85">
        <v>-1</v>
      </c>
      <c r="CO85">
        <f t="shared" si="206"/>
        <v>0</v>
      </c>
      <c r="CP85">
        <f t="shared" si="189"/>
        <v>0</v>
      </c>
      <c r="CQ85" s="1">
        <v>-3.0013130744699999E-3</v>
      </c>
      <c r="CR85" s="2">
        <v>10</v>
      </c>
      <c r="CS85">
        <v>60</v>
      </c>
      <c r="CT85" t="str">
        <f t="shared" si="190"/>
        <v>TRUE</v>
      </c>
      <c r="CU85">
        <f>VLOOKUP($A85,'FuturesInfo (3)'!$A$2:$V$80,22)</f>
        <v>2</v>
      </c>
      <c r="CV85">
        <f t="shared" si="191"/>
        <v>3</v>
      </c>
      <c r="CW85">
        <f t="shared" si="207"/>
        <v>2</v>
      </c>
      <c r="CX85" s="139">
        <f>VLOOKUP($A85,'FuturesInfo (3)'!$A$2:$O$80,15)*CW85</f>
        <v>338312.5</v>
      </c>
      <c r="CY85" s="200">
        <f t="shared" si="192"/>
        <v>-1015.3817295066318</v>
      </c>
      <c r="CZ85" s="200">
        <f t="shared" si="208"/>
        <v>-1015.3817295066318</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9"/>
        <v>2</v>
      </c>
      <c r="DO85" s="139">
        <f>VLOOKUP($A85,'FuturesInfo (3)'!$A$2:$O$80,15)*DN85</f>
        <v>338312.5</v>
      </c>
      <c r="DP85" s="200">
        <f t="shared" si="197"/>
        <v>-763.8287864528163</v>
      </c>
      <c r="DQ85" s="200">
        <f t="shared" si="210"/>
        <v>763.8287864528163</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f t="shared" si="211"/>
        <v>1</v>
      </c>
      <c r="JU85" s="244">
        <v>1</v>
      </c>
      <c r="JV85" s="218">
        <v>1</v>
      </c>
      <c r="JW85" s="245">
        <v>34</v>
      </c>
      <c r="JX85">
        <f t="shared" ref="JX85:JX92" si="247">IF(VLOOKUP($C85,JT$2:JU$9,2)="normal",JV85,-JV85)</f>
        <v>1</v>
      </c>
      <c r="JY85">
        <f t="shared" si="212"/>
        <v>1</v>
      </c>
      <c r="JZ85" s="218">
        <v>-1</v>
      </c>
      <c r="KA85">
        <f t="shared" si="243"/>
        <v>0</v>
      </c>
      <c r="KB85">
        <f t="shared" si="213"/>
        <v>0</v>
      </c>
      <c r="KC85">
        <f t="shared" si="214"/>
        <v>0</v>
      </c>
      <c r="KD85">
        <f t="shared" si="215"/>
        <v>0</v>
      </c>
      <c r="KE85" s="253">
        <v>-6.0594932060199997E-3</v>
      </c>
      <c r="KF85" s="206">
        <v>42488</v>
      </c>
      <c r="KG85">
        <v>60</v>
      </c>
      <c r="KH85" t="str">
        <f t="shared" si="198"/>
        <v>TRUE</v>
      </c>
      <c r="KI85">
        <f>VLOOKUP($A85,'FuturesInfo (3)'!$A$2:$V$80,22)</f>
        <v>2</v>
      </c>
      <c r="KJ85" s="257">
        <v>1</v>
      </c>
      <c r="KK85">
        <f t="shared" si="216"/>
        <v>2</v>
      </c>
      <c r="KL85" s="139">
        <f>VLOOKUP($A85,'FuturesInfo (3)'!$A$2:$O$80,15)*KI85</f>
        <v>338312.5</v>
      </c>
      <c r="KM85" s="139">
        <f>VLOOKUP($A85,'FuturesInfo (3)'!$A$2:$O$80,15)*KK85</f>
        <v>338312.5</v>
      </c>
      <c r="KN85" s="200">
        <f t="shared" si="199"/>
        <v>-2050.0022952616409</v>
      </c>
      <c r="KO85" s="200">
        <f t="shared" si="217"/>
        <v>-2050.0022952616409</v>
      </c>
      <c r="KP85" s="200">
        <f t="shared" si="218"/>
        <v>-2050.0022952616409</v>
      </c>
      <c r="KQ85" s="200">
        <f t="shared" si="219"/>
        <v>-2050.0022952616409</v>
      </c>
      <c r="KR85" s="200">
        <f t="shared" si="144"/>
        <v>-2050.0022952616409</v>
      </c>
      <c r="KT85">
        <f t="shared" si="220"/>
        <v>1</v>
      </c>
      <c r="KU85">
        <v>-1</v>
      </c>
      <c r="KV85" s="218">
        <v>1</v>
      </c>
      <c r="KW85" s="245">
        <v>35</v>
      </c>
      <c r="KX85">
        <f t="shared" ref="KX85:KX92" si="248">IF(VLOOKUP($C85,KT$2:KU$9,2)="normal",KV85,-KV85)</f>
        <v>-1</v>
      </c>
      <c r="KY85">
        <f t="shared" si="221"/>
        <v>1</v>
      </c>
      <c r="KZ85" s="218"/>
      <c r="LA85">
        <f t="shared" si="244"/>
        <v>0</v>
      </c>
      <c r="LB85">
        <f t="shared" si="222"/>
        <v>0</v>
      </c>
      <c r="LC85">
        <f t="shared" si="223"/>
        <v>0</v>
      </c>
      <c r="LD85">
        <f t="shared" si="224"/>
        <v>0</v>
      </c>
      <c r="LE85" s="253"/>
      <c r="LF85" s="206">
        <v>42488</v>
      </c>
      <c r="LG85">
        <v>60</v>
      </c>
      <c r="LH85" t="str">
        <f t="shared" si="200"/>
        <v>TRUE</v>
      </c>
      <c r="LI85">
        <f>VLOOKUP($A85,'FuturesInfo (3)'!$A$2:$V$80,22)</f>
        <v>2</v>
      </c>
      <c r="LJ85" s="257">
        <v>1</v>
      </c>
      <c r="LK85">
        <f t="shared" si="225"/>
        <v>2</v>
      </c>
      <c r="LL85" s="139">
        <f>VLOOKUP($A85,'FuturesInfo (3)'!$A$2:$O$80,15)*LI85</f>
        <v>338312.5</v>
      </c>
      <c r="LM85" s="139">
        <f>VLOOKUP($A85,'FuturesInfo (3)'!$A$2:$O$80,15)*LK85</f>
        <v>338312.5</v>
      </c>
      <c r="LN85" s="200">
        <f t="shared" si="226"/>
        <v>0</v>
      </c>
      <c r="LO85" s="200">
        <f t="shared" si="227"/>
        <v>0</v>
      </c>
      <c r="LP85" s="200">
        <f t="shared" si="228"/>
        <v>0</v>
      </c>
      <c r="LQ85" s="200">
        <f t="shared" si="229"/>
        <v>0</v>
      </c>
      <c r="LR85" s="200">
        <f t="shared" si="145"/>
        <v>0</v>
      </c>
      <c r="LT85">
        <f t="shared" si="230"/>
        <v>-1</v>
      </c>
      <c r="LU85" s="244"/>
      <c r="LV85" s="218"/>
      <c r="LW85" s="245"/>
      <c r="LX85">
        <f t="shared" ref="LX85:LX92" si="249">IF(VLOOKUP($C85,LT$2:LU$9,2)="normal",LV85,-LV85)</f>
        <v>0</v>
      </c>
      <c r="LY85">
        <f t="shared" si="231"/>
        <v>0</v>
      </c>
      <c r="LZ85" s="218"/>
      <c r="MA85">
        <f t="shared" si="245"/>
        <v>1</v>
      </c>
      <c r="MB85">
        <f t="shared" si="232"/>
        <v>1</v>
      </c>
      <c r="MC85">
        <f t="shared" si="233"/>
        <v>1</v>
      </c>
      <c r="MD85">
        <f t="shared" si="234"/>
        <v>1</v>
      </c>
      <c r="ME85" s="253"/>
      <c r="MF85" s="206"/>
      <c r="MG85">
        <v>60</v>
      </c>
      <c r="MH85" t="str">
        <f t="shared" si="201"/>
        <v>FALSE</v>
      </c>
      <c r="MI85">
        <f>VLOOKUP($A85,'FuturesInfo (3)'!$A$2:$V$80,22)</f>
        <v>2</v>
      </c>
      <c r="MJ85" s="257"/>
      <c r="MK85">
        <f t="shared" si="235"/>
        <v>3</v>
      </c>
      <c r="ML85" s="139">
        <f>VLOOKUP($A85,'FuturesInfo (3)'!$A$2:$O$80,15)*MI85</f>
        <v>338312.5</v>
      </c>
      <c r="MM85" s="139">
        <f>VLOOKUP($A85,'FuturesInfo (3)'!$A$2:$O$80,15)*MK85</f>
        <v>507468.75</v>
      </c>
      <c r="MN85" s="200">
        <f t="shared" si="236"/>
        <v>0</v>
      </c>
      <c r="MO85" s="200">
        <f t="shared" si="237"/>
        <v>0</v>
      </c>
      <c r="MP85" s="200">
        <f t="shared" si="238"/>
        <v>0</v>
      </c>
      <c r="MQ85" s="200">
        <f t="shared" si="239"/>
        <v>0</v>
      </c>
      <c r="MR85" s="200">
        <f t="shared" si="146"/>
        <v>0</v>
      </c>
    </row>
    <row r="86" spans="1:356"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2"/>
        <v>1</v>
      </c>
      <c r="BK86" s="1">
        <v>-2.94599018003E-2</v>
      </c>
      <c r="BL86" s="2">
        <v>10</v>
      </c>
      <c r="BM86">
        <v>60</v>
      </c>
      <c r="BN86" t="str">
        <f t="shared" si="241"/>
        <v>TRUE</v>
      </c>
      <c r="BO86">
        <f>VLOOKUP($A86,'FuturesInfo (3)'!$A$2:$V$80,22)</f>
        <v>2</v>
      </c>
      <c r="BP86">
        <f t="shared" si="246"/>
        <v>2</v>
      </c>
      <c r="BQ86" s="139">
        <f>VLOOKUP($A86,'FuturesInfo (3)'!$A$2:$O$80,15)*BP86</f>
        <v>40150</v>
      </c>
      <c r="BR86" s="145">
        <f t="shared" si="203"/>
        <v>1182.815057282045</v>
      </c>
      <c r="BT86">
        <f t="shared" si="204"/>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40150</v>
      </c>
      <c r="CH86" s="145">
        <f t="shared" si="187"/>
        <v>270.82630691408599</v>
      </c>
      <c r="CI86" s="145">
        <f t="shared" si="205"/>
        <v>-270.82630691408599</v>
      </c>
      <c r="CK86">
        <f t="shared" si="188"/>
        <v>-1</v>
      </c>
      <c r="CL86">
        <v>-1</v>
      </c>
      <c r="CM86">
        <v>1</v>
      </c>
      <c r="CN86">
        <v>-1</v>
      </c>
      <c r="CO86">
        <f t="shared" si="206"/>
        <v>1</v>
      </c>
      <c r="CP86">
        <f t="shared" si="189"/>
        <v>0</v>
      </c>
      <c r="CQ86" s="1">
        <v>-1.6977928692700001E-2</v>
      </c>
      <c r="CR86" s="2">
        <v>10</v>
      </c>
      <c r="CS86">
        <v>60</v>
      </c>
      <c r="CT86" t="str">
        <f t="shared" si="190"/>
        <v>TRUE</v>
      </c>
      <c r="CU86">
        <f>VLOOKUP($A86,'FuturesInfo (3)'!$A$2:$V$80,22)</f>
        <v>2</v>
      </c>
      <c r="CV86">
        <f t="shared" si="191"/>
        <v>2</v>
      </c>
      <c r="CW86">
        <f t="shared" si="207"/>
        <v>2</v>
      </c>
      <c r="CX86" s="139">
        <f>VLOOKUP($A86,'FuturesInfo (3)'!$A$2:$O$80,15)*CW86</f>
        <v>40150</v>
      </c>
      <c r="CY86" s="200">
        <f t="shared" si="192"/>
        <v>681.663837011905</v>
      </c>
      <c r="CZ86" s="200">
        <f t="shared" si="208"/>
        <v>-681.663837011905</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9"/>
        <v>2</v>
      </c>
      <c r="DO86" s="139">
        <f>VLOOKUP($A86,'FuturesInfo (3)'!$A$2:$O$80,15)*DN86</f>
        <v>40150</v>
      </c>
      <c r="DP86" s="200">
        <f t="shared" si="197"/>
        <v>-693.43696027512499</v>
      </c>
      <c r="DQ86" s="200">
        <f t="shared" si="210"/>
        <v>693.43696027512499</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f t="shared" si="211"/>
        <v>-1</v>
      </c>
      <c r="JU86" s="244">
        <v>-1</v>
      </c>
      <c r="JV86" s="218">
        <v>-1</v>
      </c>
      <c r="JW86" s="245">
        <v>8</v>
      </c>
      <c r="JX86">
        <f t="shared" si="247"/>
        <v>-1</v>
      </c>
      <c r="JY86">
        <f t="shared" si="212"/>
        <v>-1</v>
      </c>
      <c r="JZ86" s="218">
        <v>1</v>
      </c>
      <c r="KA86">
        <f t="shared" si="243"/>
        <v>0</v>
      </c>
      <c r="KB86">
        <f t="shared" si="213"/>
        <v>0</v>
      </c>
      <c r="KC86">
        <f t="shared" si="214"/>
        <v>0</v>
      </c>
      <c r="KD86">
        <f t="shared" si="215"/>
        <v>0</v>
      </c>
      <c r="KE86" s="253">
        <v>2.49687890137E-3</v>
      </c>
      <c r="KF86" s="206">
        <v>42468</v>
      </c>
      <c r="KG86">
        <v>60</v>
      </c>
      <c r="KH86" t="str">
        <f t="shared" si="198"/>
        <v>TRUE</v>
      </c>
      <c r="KI86">
        <f>VLOOKUP($A86,'FuturesInfo (3)'!$A$2:$V$80,22)</f>
        <v>2</v>
      </c>
      <c r="KJ86" s="257">
        <v>1</v>
      </c>
      <c r="KK86">
        <f t="shared" si="216"/>
        <v>2</v>
      </c>
      <c r="KL86" s="139">
        <f>VLOOKUP($A86,'FuturesInfo (3)'!$A$2:$O$80,15)*KI86</f>
        <v>40150</v>
      </c>
      <c r="KM86" s="139">
        <f>VLOOKUP($A86,'FuturesInfo (3)'!$A$2:$O$80,15)*KK86</f>
        <v>40150</v>
      </c>
      <c r="KN86" s="200">
        <f t="shared" si="199"/>
        <v>-100.2496878900055</v>
      </c>
      <c r="KO86" s="200">
        <f t="shared" si="217"/>
        <v>-100.2496878900055</v>
      </c>
      <c r="KP86" s="200">
        <f t="shared" si="218"/>
        <v>-100.2496878900055</v>
      </c>
      <c r="KQ86" s="200">
        <f t="shared" si="219"/>
        <v>-100.2496878900055</v>
      </c>
      <c r="KR86" s="200">
        <f t="shared" ref="KR86:KR92" si="250">IF(KD86=1,ABS(KL86*KE86),-ABS(KL86*KE86))</f>
        <v>-100.2496878900055</v>
      </c>
      <c r="KT86">
        <f t="shared" si="220"/>
        <v>-1</v>
      </c>
      <c r="KU86">
        <v>-1</v>
      </c>
      <c r="KV86" s="218">
        <v>-1</v>
      </c>
      <c r="KW86" s="245">
        <v>9</v>
      </c>
      <c r="KX86">
        <f t="shared" si="248"/>
        <v>1</v>
      </c>
      <c r="KY86">
        <f t="shared" si="221"/>
        <v>-1</v>
      </c>
      <c r="KZ86" s="218"/>
      <c r="LA86">
        <f t="shared" si="244"/>
        <v>0</v>
      </c>
      <c r="LB86">
        <f t="shared" si="222"/>
        <v>0</v>
      </c>
      <c r="LC86">
        <f t="shared" si="223"/>
        <v>0</v>
      </c>
      <c r="LD86">
        <f t="shared" si="224"/>
        <v>0</v>
      </c>
      <c r="LE86" s="253"/>
      <c r="LF86" s="206">
        <v>42527</v>
      </c>
      <c r="LG86">
        <v>60</v>
      </c>
      <c r="LH86" t="str">
        <f t="shared" si="200"/>
        <v>TRUE</v>
      </c>
      <c r="LI86">
        <f>VLOOKUP($A86,'FuturesInfo (3)'!$A$2:$V$80,22)</f>
        <v>2</v>
      </c>
      <c r="LJ86" s="257">
        <v>1</v>
      </c>
      <c r="LK86">
        <f t="shared" si="225"/>
        <v>2</v>
      </c>
      <c r="LL86" s="139">
        <f>VLOOKUP($A86,'FuturesInfo (3)'!$A$2:$O$80,15)*LI86</f>
        <v>40150</v>
      </c>
      <c r="LM86" s="139">
        <f>VLOOKUP($A86,'FuturesInfo (3)'!$A$2:$O$80,15)*LK86</f>
        <v>40150</v>
      </c>
      <c r="LN86" s="200">
        <f t="shared" si="226"/>
        <v>0</v>
      </c>
      <c r="LO86" s="200">
        <f t="shared" si="227"/>
        <v>0</v>
      </c>
      <c r="LP86" s="200">
        <f t="shared" si="228"/>
        <v>0</v>
      </c>
      <c r="LQ86" s="200">
        <f t="shared" si="229"/>
        <v>0</v>
      </c>
      <c r="LR86" s="200">
        <f t="shared" ref="LR86:LR92" si="251">IF(LD86=1,ABS(LL86*LE86),-ABS(LL86*LE86))</f>
        <v>0</v>
      </c>
      <c r="LT86">
        <f t="shared" si="230"/>
        <v>-1</v>
      </c>
      <c r="LU86" s="244"/>
      <c r="LV86" s="218"/>
      <c r="LW86" s="245"/>
      <c r="LX86">
        <f t="shared" si="249"/>
        <v>0</v>
      </c>
      <c r="LY86">
        <f t="shared" si="231"/>
        <v>0</v>
      </c>
      <c r="LZ86" s="218"/>
      <c r="MA86">
        <f t="shared" si="245"/>
        <v>1</v>
      </c>
      <c r="MB86">
        <f t="shared" si="232"/>
        <v>1</v>
      </c>
      <c r="MC86">
        <f t="shared" si="233"/>
        <v>1</v>
      </c>
      <c r="MD86">
        <f t="shared" si="234"/>
        <v>1</v>
      </c>
      <c r="ME86" s="253"/>
      <c r="MF86" s="206"/>
      <c r="MG86">
        <v>60</v>
      </c>
      <c r="MH86" t="str">
        <f t="shared" si="201"/>
        <v>FALSE</v>
      </c>
      <c r="MI86">
        <f>VLOOKUP($A86,'FuturesInfo (3)'!$A$2:$V$80,22)</f>
        <v>2</v>
      </c>
      <c r="MJ86" s="257"/>
      <c r="MK86">
        <f t="shared" si="235"/>
        <v>3</v>
      </c>
      <c r="ML86" s="139">
        <f>VLOOKUP($A86,'FuturesInfo (3)'!$A$2:$O$80,15)*MI86</f>
        <v>40150</v>
      </c>
      <c r="MM86" s="139">
        <f>VLOOKUP($A86,'FuturesInfo (3)'!$A$2:$O$80,15)*MK86</f>
        <v>60225</v>
      </c>
      <c r="MN86" s="200">
        <f t="shared" si="236"/>
        <v>0</v>
      </c>
      <c r="MO86" s="200">
        <f t="shared" si="237"/>
        <v>0</v>
      </c>
      <c r="MP86" s="200">
        <f t="shared" si="238"/>
        <v>0</v>
      </c>
      <c r="MQ86" s="200">
        <f t="shared" si="239"/>
        <v>0</v>
      </c>
      <c r="MR86" s="200">
        <f t="shared" ref="MR86:MR92" si="252">IF(MD86=1,ABS(ML86*ME86),-ABS(ML86*ME86))</f>
        <v>0</v>
      </c>
    </row>
    <row r="87" spans="1:356"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2"/>
        <v>1</v>
      </c>
      <c r="BK87" s="1">
        <v>2.48021108179E-2</v>
      </c>
      <c r="BL87" s="2">
        <v>10</v>
      </c>
      <c r="BM87">
        <v>60</v>
      </c>
      <c r="BN87" t="str">
        <f t="shared" si="241"/>
        <v>TRUE</v>
      </c>
      <c r="BO87">
        <f>VLOOKUP($A87,'FuturesInfo (3)'!$A$2:$V$80,22)</f>
        <v>3</v>
      </c>
      <c r="BP87">
        <f t="shared" si="246"/>
        <v>3</v>
      </c>
      <c r="BQ87" s="139">
        <f>VLOOKUP($A87,'FuturesInfo (3)'!$A$2:$O$80,15)*BP87</f>
        <v>74212.5</v>
      </c>
      <c r="BR87" s="145">
        <f t="shared" si="203"/>
        <v>1840.6266490734038</v>
      </c>
      <c r="BT87">
        <f t="shared" si="204"/>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74212.5</v>
      </c>
      <c r="CH87" s="145">
        <f t="shared" si="187"/>
        <v>1796.0800720897876</v>
      </c>
      <c r="CI87" s="145">
        <f t="shared" si="205"/>
        <v>1796.0800720897876</v>
      </c>
      <c r="CK87">
        <f t="shared" si="188"/>
        <v>1</v>
      </c>
      <c r="CL87">
        <v>-1</v>
      </c>
      <c r="CM87">
        <v>1</v>
      </c>
      <c r="CN87">
        <v>1</v>
      </c>
      <c r="CO87">
        <f t="shared" si="206"/>
        <v>0</v>
      </c>
      <c r="CP87">
        <f t="shared" si="189"/>
        <v>1</v>
      </c>
      <c r="CQ87" s="1">
        <v>2.0613373554499999E-2</v>
      </c>
      <c r="CR87" s="2">
        <v>10</v>
      </c>
      <c r="CS87">
        <v>60</v>
      </c>
      <c r="CT87" t="str">
        <f t="shared" si="190"/>
        <v>TRUE</v>
      </c>
      <c r="CU87">
        <f>VLOOKUP($A87,'FuturesInfo (3)'!$A$2:$V$80,22)</f>
        <v>3</v>
      </c>
      <c r="CV87">
        <f t="shared" si="191"/>
        <v>2</v>
      </c>
      <c r="CW87">
        <f t="shared" si="207"/>
        <v>3</v>
      </c>
      <c r="CX87" s="139">
        <f>VLOOKUP($A87,'FuturesInfo (3)'!$A$2:$O$80,15)*CW87</f>
        <v>74212.5</v>
      </c>
      <c r="CY87" s="200">
        <f t="shared" si="192"/>
        <v>-1529.7699849133312</v>
      </c>
      <c r="CZ87" s="200">
        <f t="shared" si="208"/>
        <v>1529.7699849133312</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9"/>
        <v>3</v>
      </c>
      <c r="DO87" s="139">
        <f>VLOOKUP($A87,'FuturesInfo (3)'!$A$2:$O$80,15)*DN87</f>
        <v>74212.5</v>
      </c>
      <c r="DP87" s="200">
        <f t="shared" si="197"/>
        <v>219.34729064035386</v>
      </c>
      <c r="DQ87" s="200">
        <f t="shared" si="210"/>
        <v>219.34729064035386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f t="shared" si="211"/>
        <v>-1</v>
      </c>
      <c r="JU87" s="244">
        <v>-1</v>
      </c>
      <c r="JV87" s="218">
        <v>1</v>
      </c>
      <c r="JW87" s="245">
        <v>6</v>
      </c>
      <c r="JX87">
        <f t="shared" si="247"/>
        <v>-1</v>
      </c>
      <c r="JY87">
        <f t="shared" si="212"/>
        <v>1</v>
      </c>
      <c r="JZ87" s="218">
        <v>1</v>
      </c>
      <c r="KA87">
        <f t="shared" si="243"/>
        <v>0</v>
      </c>
      <c r="KB87">
        <f t="shared" si="213"/>
        <v>1</v>
      </c>
      <c r="KC87">
        <f t="shared" si="214"/>
        <v>0</v>
      </c>
      <c r="KD87">
        <f t="shared" si="215"/>
        <v>1</v>
      </c>
      <c r="KE87" s="253">
        <v>2.0629190304300001E-2</v>
      </c>
      <c r="KF87" s="206">
        <v>42502</v>
      </c>
      <c r="KG87">
        <v>60</v>
      </c>
      <c r="KH87" t="str">
        <f t="shared" si="198"/>
        <v>TRUE</v>
      </c>
      <c r="KI87">
        <f>VLOOKUP($A87,'FuturesInfo (3)'!$A$2:$V$80,22)</f>
        <v>3</v>
      </c>
      <c r="KJ87" s="257">
        <v>2</v>
      </c>
      <c r="KK87">
        <f t="shared" si="216"/>
        <v>4</v>
      </c>
      <c r="KL87" s="139">
        <f>VLOOKUP($A87,'FuturesInfo (3)'!$A$2:$O$80,15)*KI87</f>
        <v>74212.5</v>
      </c>
      <c r="KM87" s="139">
        <f>VLOOKUP($A87,'FuturesInfo (3)'!$A$2:$O$80,15)*KK87</f>
        <v>98950</v>
      </c>
      <c r="KN87" s="200">
        <f t="shared" si="199"/>
        <v>-1530.9437854578639</v>
      </c>
      <c r="KO87" s="200">
        <f t="shared" si="217"/>
        <v>-2041.2583806104851</v>
      </c>
      <c r="KP87" s="200">
        <f t="shared" si="218"/>
        <v>1530.9437854578639</v>
      </c>
      <c r="KQ87" s="200">
        <f t="shared" si="219"/>
        <v>-1530.9437854578639</v>
      </c>
      <c r="KR87" s="200">
        <f t="shared" si="250"/>
        <v>1530.9437854578639</v>
      </c>
      <c r="KT87">
        <f t="shared" si="220"/>
        <v>-1</v>
      </c>
      <c r="KU87">
        <v>-1</v>
      </c>
      <c r="KV87" s="218">
        <v>1</v>
      </c>
      <c r="KW87" s="245">
        <v>7</v>
      </c>
      <c r="KX87">
        <f t="shared" si="248"/>
        <v>-1</v>
      </c>
      <c r="KY87">
        <f t="shared" si="221"/>
        <v>1</v>
      </c>
      <c r="KZ87" s="218"/>
      <c r="LA87">
        <f t="shared" si="244"/>
        <v>0</v>
      </c>
      <c r="LB87">
        <f t="shared" si="222"/>
        <v>0</v>
      </c>
      <c r="LC87">
        <f t="shared" si="223"/>
        <v>0</v>
      </c>
      <c r="LD87">
        <f t="shared" si="224"/>
        <v>0</v>
      </c>
      <c r="LE87" s="253"/>
      <c r="LF87" s="206">
        <v>42502</v>
      </c>
      <c r="LG87">
        <v>60</v>
      </c>
      <c r="LH87" t="str">
        <f t="shared" si="200"/>
        <v>TRUE</v>
      </c>
      <c r="LI87">
        <f>VLOOKUP($A87,'FuturesInfo (3)'!$A$2:$V$80,22)</f>
        <v>3</v>
      </c>
      <c r="LJ87" s="257">
        <v>1</v>
      </c>
      <c r="LK87">
        <f t="shared" si="225"/>
        <v>3</v>
      </c>
      <c r="LL87" s="139">
        <f>VLOOKUP($A87,'FuturesInfo (3)'!$A$2:$O$80,15)*LI87</f>
        <v>74212.5</v>
      </c>
      <c r="LM87" s="139">
        <f>VLOOKUP($A87,'FuturesInfo (3)'!$A$2:$O$80,15)*LK87</f>
        <v>74212.5</v>
      </c>
      <c r="LN87" s="200">
        <f t="shared" si="226"/>
        <v>0</v>
      </c>
      <c r="LO87" s="200">
        <f t="shared" si="227"/>
        <v>0</v>
      </c>
      <c r="LP87" s="200">
        <f t="shared" si="228"/>
        <v>0</v>
      </c>
      <c r="LQ87" s="200">
        <f t="shared" si="229"/>
        <v>0</v>
      </c>
      <c r="LR87" s="200">
        <f t="shared" si="251"/>
        <v>0</v>
      </c>
      <c r="LT87">
        <f t="shared" si="230"/>
        <v>-1</v>
      </c>
      <c r="LU87" s="244"/>
      <c r="LV87" s="218"/>
      <c r="LW87" s="245"/>
      <c r="LX87">
        <f t="shared" si="249"/>
        <v>0</v>
      </c>
      <c r="LY87">
        <f t="shared" si="231"/>
        <v>0</v>
      </c>
      <c r="LZ87" s="218"/>
      <c r="MA87">
        <f t="shared" si="245"/>
        <v>1</v>
      </c>
      <c r="MB87">
        <f t="shared" si="232"/>
        <v>1</v>
      </c>
      <c r="MC87">
        <f t="shared" si="233"/>
        <v>1</v>
      </c>
      <c r="MD87">
        <f t="shared" si="234"/>
        <v>1</v>
      </c>
      <c r="ME87" s="253"/>
      <c r="MF87" s="206"/>
      <c r="MG87">
        <v>60</v>
      </c>
      <c r="MH87" t="str">
        <f t="shared" si="201"/>
        <v>FALSE</v>
      </c>
      <c r="MI87">
        <f>VLOOKUP($A87,'FuturesInfo (3)'!$A$2:$V$80,22)</f>
        <v>3</v>
      </c>
      <c r="MJ87" s="257"/>
      <c r="MK87">
        <f t="shared" si="235"/>
        <v>4</v>
      </c>
      <c r="ML87" s="139">
        <f>VLOOKUP($A87,'FuturesInfo (3)'!$A$2:$O$80,15)*MI87</f>
        <v>74212.5</v>
      </c>
      <c r="MM87" s="139">
        <f>VLOOKUP($A87,'FuturesInfo (3)'!$A$2:$O$80,15)*MK87</f>
        <v>98950</v>
      </c>
      <c r="MN87" s="200">
        <f t="shared" si="236"/>
        <v>0</v>
      </c>
      <c r="MO87" s="200">
        <f t="shared" si="237"/>
        <v>0</v>
      </c>
      <c r="MP87" s="200">
        <f t="shared" si="238"/>
        <v>0</v>
      </c>
      <c r="MQ87" s="200">
        <f t="shared" si="239"/>
        <v>0</v>
      </c>
      <c r="MR87" s="200">
        <f t="shared" si="252"/>
        <v>0</v>
      </c>
    </row>
    <row r="88" spans="1:356"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2"/>
        <v>0</v>
      </c>
      <c r="BK88" s="1">
        <v>-9.3826233814999997E-3</v>
      </c>
      <c r="BL88" s="2">
        <v>10</v>
      </c>
      <c r="BM88">
        <v>60</v>
      </c>
      <c r="BN88" t="str">
        <f t="shared" si="241"/>
        <v>TRUE</v>
      </c>
      <c r="BO88">
        <f>VLOOKUP($A88,'FuturesInfo (3)'!$A$2:$V$80,22)</f>
        <v>2</v>
      </c>
      <c r="BP88">
        <f t="shared" si="246"/>
        <v>2</v>
      </c>
      <c r="BQ88" s="139">
        <f>VLOOKUP($A88,'FuturesInfo (3)'!$A$2:$O$80,15)*BP88</f>
        <v>188945.22500000001</v>
      </c>
      <c r="BR88" s="145">
        <f t="shared" si="203"/>
        <v>-1772.8018859077783</v>
      </c>
      <c r="BT88">
        <f t="shared" si="204"/>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188945.22500000001</v>
      </c>
      <c r="CH88" s="145">
        <f t="shared" si="187"/>
        <v>1574.8418071613085</v>
      </c>
      <c r="CI88" s="145">
        <f t="shared" si="205"/>
        <v>-1574.8418071613085</v>
      </c>
      <c r="CK88">
        <f t="shared" si="188"/>
        <v>1</v>
      </c>
      <c r="CL88">
        <v>1</v>
      </c>
      <c r="CM88">
        <v>-1</v>
      </c>
      <c r="CN88">
        <v>1</v>
      </c>
      <c r="CO88">
        <f t="shared" si="206"/>
        <v>1</v>
      </c>
      <c r="CP88">
        <f t="shared" si="189"/>
        <v>0</v>
      </c>
      <c r="CQ88" s="1">
        <v>7.51455945895E-3</v>
      </c>
      <c r="CR88" s="2">
        <v>10</v>
      </c>
      <c r="CS88">
        <v>60</v>
      </c>
      <c r="CT88" t="str">
        <f t="shared" si="190"/>
        <v>TRUE</v>
      </c>
      <c r="CU88">
        <f>VLOOKUP($A88,'FuturesInfo (3)'!$A$2:$V$80,22)</f>
        <v>2</v>
      </c>
      <c r="CV88">
        <f t="shared" si="191"/>
        <v>2</v>
      </c>
      <c r="CW88">
        <f t="shared" si="207"/>
        <v>2</v>
      </c>
      <c r="CX88" s="139">
        <f>VLOOKUP($A88,'FuturesInfo (3)'!$A$2:$O$80,15)*CW88</f>
        <v>188945.22500000001</v>
      </c>
      <c r="CY88" s="200">
        <f t="shared" si="192"/>
        <v>1419.840127747186</v>
      </c>
      <c r="CZ88" s="200">
        <f t="shared" si="208"/>
        <v>-1419.840127747186</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9"/>
        <v>2</v>
      </c>
      <c r="DO88" s="139">
        <f>VLOOKUP($A88,'FuturesInfo (3)'!$A$2:$O$80,15)*DN88</f>
        <v>188945.22500000001</v>
      </c>
      <c r="DP88" s="200">
        <f t="shared" si="197"/>
        <v>-528.4688374046284</v>
      </c>
      <c r="DQ88" s="200">
        <f t="shared" si="210"/>
        <v>528.4688374046284</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f t="shared" si="211"/>
        <v>1</v>
      </c>
      <c r="JU88" s="244">
        <v>1</v>
      </c>
      <c r="JV88" s="218">
        <v>1</v>
      </c>
      <c r="JW88" s="245">
        <v>13</v>
      </c>
      <c r="JX88">
        <f t="shared" si="247"/>
        <v>1</v>
      </c>
      <c r="JY88">
        <f t="shared" si="212"/>
        <v>1</v>
      </c>
      <c r="JZ88" s="218">
        <v>1</v>
      </c>
      <c r="KA88">
        <f t="shared" si="243"/>
        <v>1</v>
      </c>
      <c r="KB88">
        <f t="shared" si="213"/>
        <v>1</v>
      </c>
      <c r="KC88">
        <f t="shared" si="214"/>
        <v>1</v>
      </c>
      <c r="KD88">
        <f t="shared" si="215"/>
        <v>1</v>
      </c>
      <c r="KE88" s="253">
        <v>8.4745762711900003E-3</v>
      </c>
      <c r="KF88" s="206">
        <v>42486</v>
      </c>
      <c r="KG88">
        <v>60</v>
      </c>
      <c r="KH88" t="str">
        <f t="shared" si="198"/>
        <v>TRUE</v>
      </c>
      <c r="KI88">
        <f>VLOOKUP($A88,'FuturesInfo (3)'!$A$2:$V$80,22)</f>
        <v>2</v>
      </c>
      <c r="KJ88" s="257">
        <v>2</v>
      </c>
      <c r="KK88">
        <f t="shared" si="216"/>
        <v>3</v>
      </c>
      <c r="KL88" s="139">
        <f>VLOOKUP($A88,'FuturesInfo (3)'!$A$2:$O$80,15)*KI88</f>
        <v>188945.22500000001</v>
      </c>
      <c r="KM88" s="139">
        <f>VLOOKUP($A88,'FuturesInfo (3)'!$A$2:$O$80,15)*KK88</f>
        <v>283417.83750000002</v>
      </c>
      <c r="KN88" s="200">
        <f t="shared" si="199"/>
        <v>1601.2307203396556</v>
      </c>
      <c r="KO88" s="200">
        <f t="shared" si="217"/>
        <v>2401.8460805094837</v>
      </c>
      <c r="KP88" s="200">
        <f t="shared" si="218"/>
        <v>1601.2307203396556</v>
      </c>
      <c r="KQ88" s="200">
        <f t="shared" si="219"/>
        <v>1601.2307203396556</v>
      </c>
      <c r="KR88" s="200">
        <f t="shared" si="250"/>
        <v>1601.2307203396556</v>
      </c>
      <c r="KT88">
        <f t="shared" si="220"/>
        <v>1</v>
      </c>
      <c r="KU88">
        <v>-1</v>
      </c>
      <c r="KV88" s="218">
        <v>1</v>
      </c>
      <c r="KW88" s="245">
        <v>14</v>
      </c>
      <c r="KX88">
        <f t="shared" si="248"/>
        <v>-1</v>
      </c>
      <c r="KY88">
        <f t="shared" si="221"/>
        <v>1</v>
      </c>
      <c r="KZ88" s="218"/>
      <c r="LA88">
        <f t="shared" si="244"/>
        <v>0</v>
      </c>
      <c r="LB88">
        <f t="shared" si="222"/>
        <v>0</v>
      </c>
      <c r="LC88">
        <f t="shared" si="223"/>
        <v>0</v>
      </c>
      <c r="LD88">
        <f t="shared" si="224"/>
        <v>0</v>
      </c>
      <c r="LE88" s="253"/>
      <c r="LF88" s="206">
        <v>42520</v>
      </c>
      <c r="LG88">
        <v>60</v>
      </c>
      <c r="LH88" t="str">
        <f t="shared" si="200"/>
        <v>TRUE</v>
      </c>
      <c r="LI88">
        <f>VLOOKUP($A88,'FuturesInfo (3)'!$A$2:$V$80,22)</f>
        <v>2</v>
      </c>
      <c r="LJ88" s="257">
        <v>2</v>
      </c>
      <c r="LK88">
        <f t="shared" si="225"/>
        <v>3</v>
      </c>
      <c r="LL88" s="139">
        <f>VLOOKUP($A88,'FuturesInfo (3)'!$A$2:$O$80,15)*LI88</f>
        <v>188945.22500000001</v>
      </c>
      <c r="LM88" s="139">
        <f>VLOOKUP($A88,'FuturesInfo (3)'!$A$2:$O$80,15)*LK88</f>
        <v>283417.83750000002</v>
      </c>
      <c r="LN88" s="200">
        <f t="shared" si="226"/>
        <v>0</v>
      </c>
      <c r="LO88" s="200">
        <f t="shared" si="227"/>
        <v>0</v>
      </c>
      <c r="LP88" s="200">
        <f t="shared" si="228"/>
        <v>0</v>
      </c>
      <c r="LQ88" s="200">
        <f t="shared" si="229"/>
        <v>0</v>
      </c>
      <c r="LR88" s="200">
        <f t="shared" si="251"/>
        <v>0</v>
      </c>
      <c r="LT88">
        <f t="shared" si="230"/>
        <v>-1</v>
      </c>
      <c r="LU88" s="244"/>
      <c r="LV88" s="218"/>
      <c r="LW88" s="245"/>
      <c r="LX88">
        <f t="shared" si="249"/>
        <v>0</v>
      </c>
      <c r="LY88">
        <f t="shared" si="231"/>
        <v>0</v>
      </c>
      <c r="LZ88" s="218"/>
      <c r="MA88">
        <f t="shared" si="245"/>
        <v>1</v>
      </c>
      <c r="MB88">
        <f t="shared" si="232"/>
        <v>1</v>
      </c>
      <c r="MC88">
        <f t="shared" si="233"/>
        <v>1</v>
      </c>
      <c r="MD88">
        <f t="shared" si="234"/>
        <v>1</v>
      </c>
      <c r="ME88" s="253"/>
      <c r="MF88" s="206"/>
      <c r="MG88">
        <v>60</v>
      </c>
      <c r="MH88" t="str">
        <f t="shared" si="201"/>
        <v>FALSE</v>
      </c>
      <c r="MI88">
        <f>VLOOKUP($A88,'FuturesInfo (3)'!$A$2:$V$80,22)</f>
        <v>2</v>
      </c>
      <c r="MJ88" s="257"/>
      <c r="MK88">
        <f t="shared" si="235"/>
        <v>3</v>
      </c>
      <c r="ML88" s="139">
        <f>VLOOKUP($A88,'FuturesInfo (3)'!$A$2:$O$80,15)*MI88</f>
        <v>188945.22500000001</v>
      </c>
      <c r="MM88" s="139">
        <f>VLOOKUP($A88,'FuturesInfo (3)'!$A$2:$O$80,15)*MK88</f>
        <v>283417.83750000002</v>
      </c>
      <c r="MN88" s="200">
        <f t="shared" si="236"/>
        <v>0</v>
      </c>
      <c r="MO88" s="200">
        <f t="shared" si="237"/>
        <v>0</v>
      </c>
      <c r="MP88" s="200">
        <f t="shared" si="238"/>
        <v>0</v>
      </c>
      <c r="MQ88" s="200">
        <f t="shared" si="239"/>
        <v>0</v>
      </c>
      <c r="MR88" s="200">
        <f t="shared" si="252"/>
        <v>0</v>
      </c>
    </row>
    <row r="89" spans="1:356"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2"/>
        <v>1</v>
      </c>
      <c r="BK89" s="1">
        <v>1.0194719135500001E-4</v>
      </c>
      <c r="BL89" s="2">
        <v>10</v>
      </c>
      <c r="BM89">
        <v>60</v>
      </c>
      <c r="BN89" t="str">
        <f t="shared" si="241"/>
        <v>TRUE</v>
      </c>
      <c r="BO89">
        <f>VLOOKUP($A89,'FuturesInfo (3)'!$A$2:$V$80,22)</f>
        <v>0</v>
      </c>
      <c r="BP89">
        <f t="shared" si="246"/>
        <v>0</v>
      </c>
      <c r="BQ89" s="139">
        <f>VLOOKUP($A89,'FuturesInfo (3)'!$A$2:$O$80,15)*BP89</f>
        <v>0</v>
      </c>
      <c r="BR89" s="145">
        <f t="shared" si="203"/>
        <v>0</v>
      </c>
      <c r="BT89">
        <f t="shared" si="204"/>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5"/>
        <v>0</v>
      </c>
      <c r="CK89">
        <f t="shared" si="188"/>
        <v>-1</v>
      </c>
      <c r="CL89">
        <v>-1</v>
      </c>
      <c r="CM89">
        <v>1</v>
      </c>
      <c r="CN89">
        <v>1</v>
      </c>
      <c r="CO89">
        <f t="shared" si="206"/>
        <v>0</v>
      </c>
      <c r="CP89">
        <f t="shared" si="189"/>
        <v>1</v>
      </c>
      <c r="CQ89" s="1">
        <v>2.03873598369E-4</v>
      </c>
      <c r="CR89" s="2">
        <v>10</v>
      </c>
      <c r="CS89">
        <v>60</v>
      </c>
      <c r="CT89" t="str">
        <f t="shared" si="190"/>
        <v>TRUE</v>
      </c>
      <c r="CU89">
        <f>VLOOKUP($A89,'FuturesInfo (3)'!$A$2:$V$80,22)</f>
        <v>0</v>
      </c>
      <c r="CV89">
        <f t="shared" si="191"/>
        <v>0</v>
      </c>
      <c r="CW89">
        <f t="shared" si="207"/>
        <v>0</v>
      </c>
      <c r="CX89" s="139">
        <f>VLOOKUP($A89,'FuturesInfo (3)'!$A$2:$O$80,15)*CW89</f>
        <v>0</v>
      </c>
      <c r="CY89" s="200">
        <f t="shared" si="192"/>
        <v>0</v>
      </c>
      <c r="CZ89" s="200">
        <f t="shared" si="208"/>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9"/>
        <v>0</v>
      </c>
      <c r="DO89" s="139">
        <f>VLOOKUP($A89,'FuturesInfo (3)'!$A$2:$O$80,15)*DN89</f>
        <v>0</v>
      </c>
      <c r="DP89" s="200">
        <f t="shared" si="197"/>
        <v>0</v>
      </c>
      <c r="DQ89" s="200">
        <f t="shared" si="210"/>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f t="shared" si="211"/>
        <v>1</v>
      </c>
      <c r="JU89" s="244">
        <v>-1</v>
      </c>
      <c r="JV89" s="218">
        <v>1</v>
      </c>
      <c r="JW89" s="245">
        <v>11</v>
      </c>
      <c r="JX89">
        <f t="shared" si="247"/>
        <v>1</v>
      </c>
      <c r="JY89">
        <f t="shared" si="212"/>
        <v>1</v>
      </c>
      <c r="JZ89" s="218">
        <v>-1</v>
      </c>
      <c r="KA89">
        <f t="shared" si="243"/>
        <v>1</v>
      </c>
      <c r="KB89">
        <f t="shared" si="213"/>
        <v>0</v>
      </c>
      <c r="KC89">
        <f t="shared" si="214"/>
        <v>0</v>
      </c>
      <c r="KD89">
        <f t="shared" si="215"/>
        <v>0</v>
      </c>
      <c r="KE89" s="253">
        <v>-1.01916021199E-4</v>
      </c>
      <c r="KF89" s="206">
        <v>42499</v>
      </c>
      <c r="KG89">
        <v>60</v>
      </c>
      <c r="KH89" t="str">
        <f t="shared" si="198"/>
        <v>TRUE</v>
      </c>
      <c r="KI89">
        <f>VLOOKUP($A89,'FuturesInfo (3)'!$A$2:$V$80,22)</f>
        <v>0</v>
      </c>
      <c r="KJ89" s="257">
        <v>2</v>
      </c>
      <c r="KK89">
        <f t="shared" si="216"/>
        <v>0</v>
      </c>
      <c r="KL89" s="139">
        <f>VLOOKUP($A89,'FuturesInfo (3)'!$A$2:$O$80,15)*KI89</f>
        <v>0</v>
      </c>
      <c r="KM89" s="139">
        <f>VLOOKUP($A89,'FuturesInfo (3)'!$A$2:$O$80,15)*KK89</f>
        <v>0</v>
      </c>
      <c r="KN89" s="200">
        <f t="shared" si="199"/>
        <v>0</v>
      </c>
      <c r="KO89" s="200">
        <f t="shared" si="217"/>
        <v>0</v>
      </c>
      <c r="KP89" s="200">
        <f t="shared" si="218"/>
        <v>0</v>
      </c>
      <c r="KQ89" s="200">
        <f t="shared" si="219"/>
        <v>0</v>
      </c>
      <c r="KR89" s="200">
        <f t="shared" si="250"/>
        <v>0</v>
      </c>
      <c r="KT89">
        <f t="shared" si="220"/>
        <v>-1</v>
      </c>
      <c r="KU89">
        <v>-1</v>
      </c>
      <c r="KV89" s="218">
        <v>1</v>
      </c>
      <c r="KW89" s="245">
        <v>-5</v>
      </c>
      <c r="KX89">
        <f t="shared" si="248"/>
        <v>-1</v>
      </c>
      <c r="KY89">
        <f t="shared" si="221"/>
        <v>-1</v>
      </c>
      <c r="KZ89" s="218"/>
      <c r="LA89">
        <f t="shared" si="244"/>
        <v>0</v>
      </c>
      <c r="LB89">
        <f t="shared" si="222"/>
        <v>0</v>
      </c>
      <c r="LC89">
        <f t="shared" si="223"/>
        <v>0</v>
      </c>
      <c r="LD89">
        <f t="shared" si="224"/>
        <v>0</v>
      </c>
      <c r="LE89" s="253"/>
      <c r="LF89" s="206">
        <v>42522</v>
      </c>
      <c r="LG89">
        <v>60</v>
      </c>
      <c r="LH89" t="str">
        <f t="shared" si="200"/>
        <v>TRUE</v>
      </c>
      <c r="LI89">
        <f>VLOOKUP($A89,'FuturesInfo (3)'!$A$2:$V$80,22)</f>
        <v>0</v>
      </c>
      <c r="LJ89" s="257">
        <v>2</v>
      </c>
      <c r="LK89">
        <f t="shared" si="225"/>
        <v>0</v>
      </c>
      <c r="LL89" s="139">
        <f>VLOOKUP($A89,'FuturesInfo (3)'!$A$2:$O$80,15)*LI89</f>
        <v>0</v>
      </c>
      <c r="LM89" s="139">
        <f>VLOOKUP($A89,'FuturesInfo (3)'!$A$2:$O$80,15)*LK89</f>
        <v>0</v>
      </c>
      <c r="LN89" s="200">
        <f t="shared" si="226"/>
        <v>0</v>
      </c>
      <c r="LO89" s="200">
        <f t="shared" si="227"/>
        <v>0</v>
      </c>
      <c r="LP89" s="200">
        <f t="shared" si="228"/>
        <v>0</v>
      </c>
      <c r="LQ89" s="200">
        <f t="shared" si="229"/>
        <v>0</v>
      </c>
      <c r="LR89" s="200">
        <f t="shared" si="251"/>
        <v>0</v>
      </c>
      <c r="LT89">
        <f t="shared" si="230"/>
        <v>-1</v>
      </c>
      <c r="LU89" s="244"/>
      <c r="LV89" s="218"/>
      <c r="LW89" s="245"/>
      <c r="LX89">
        <f t="shared" si="249"/>
        <v>0</v>
      </c>
      <c r="LY89">
        <f t="shared" si="231"/>
        <v>0</v>
      </c>
      <c r="LZ89" s="218"/>
      <c r="MA89">
        <f t="shared" si="245"/>
        <v>1</v>
      </c>
      <c r="MB89">
        <f t="shared" si="232"/>
        <v>1</v>
      </c>
      <c r="MC89">
        <f t="shared" si="233"/>
        <v>1</v>
      </c>
      <c r="MD89">
        <f t="shared" si="234"/>
        <v>1</v>
      </c>
      <c r="ME89" s="253"/>
      <c r="MF89" s="206"/>
      <c r="MG89">
        <v>60</v>
      </c>
      <c r="MH89" t="str">
        <f t="shared" si="201"/>
        <v>FALSE</v>
      </c>
      <c r="MI89">
        <f>VLOOKUP($A89,'FuturesInfo (3)'!$A$2:$V$80,22)</f>
        <v>0</v>
      </c>
      <c r="MJ89" s="257"/>
      <c r="MK89">
        <f t="shared" si="235"/>
        <v>0</v>
      </c>
      <c r="ML89" s="139">
        <f>VLOOKUP($A89,'FuturesInfo (3)'!$A$2:$O$80,15)*MI89</f>
        <v>0</v>
      </c>
      <c r="MM89" s="139">
        <f>VLOOKUP($A89,'FuturesInfo (3)'!$A$2:$O$80,15)*MK89</f>
        <v>0</v>
      </c>
      <c r="MN89" s="200">
        <f t="shared" si="236"/>
        <v>0</v>
      </c>
      <c r="MO89" s="200">
        <f t="shared" si="237"/>
        <v>0</v>
      </c>
      <c r="MP89" s="200">
        <f t="shared" si="238"/>
        <v>0</v>
      </c>
      <c r="MQ89" s="200">
        <f t="shared" si="239"/>
        <v>0</v>
      </c>
      <c r="MR89" s="200">
        <f t="shared" si="252"/>
        <v>0</v>
      </c>
    </row>
    <row r="90" spans="1:356"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2"/>
        <v>0</v>
      </c>
      <c r="BK90" s="1">
        <v>2.5873221216E-3</v>
      </c>
      <c r="BL90" s="2">
        <v>10</v>
      </c>
      <c r="BM90">
        <v>60</v>
      </c>
      <c r="BN90" t="str">
        <f t="shared" si="241"/>
        <v>TRUE</v>
      </c>
      <c r="BO90">
        <f>VLOOKUP($A90,'FuturesInfo (3)'!$A$2:$V$80,22)</f>
        <v>3</v>
      </c>
      <c r="BP90">
        <f t="shared" si="246"/>
        <v>3</v>
      </c>
      <c r="BQ90" s="139">
        <f>VLOOKUP($A90,'FuturesInfo (3)'!$A$2:$O$80,15)*BP90</f>
        <v>263385</v>
      </c>
      <c r="BR90" s="145">
        <f t="shared" si="203"/>
        <v>-681.46183699761605</v>
      </c>
      <c r="BT90">
        <f t="shared" si="204"/>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263385</v>
      </c>
      <c r="CH90" s="145">
        <f t="shared" si="187"/>
        <v>-369.40392706884927</v>
      </c>
      <c r="CI90" s="145">
        <f t="shared" si="205"/>
        <v>369.40392706884927</v>
      </c>
      <c r="CK90">
        <f t="shared" si="188"/>
        <v>1</v>
      </c>
      <c r="CL90">
        <v>-1</v>
      </c>
      <c r="CM90">
        <v>-1</v>
      </c>
      <c r="CN90">
        <v>1</v>
      </c>
      <c r="CO90">
        <f t="shared" si="206"/>
        <v>0</v>
      </c>
      <c r="CP90">
        <f t="shared" si="189"/>
        <v>0</v>
      </c>
      <c r="CQ90" s="1">
        <v>6.4606741572999999E-3</v>
      </c>
      <c r="CR90" s="2">
        <v>10</v>
      </c>
      <c r="CS90">
        <v>60</v>
      </c>
      <c r="CT90" t="str">
        <f t="shared" si="190"/>
        <v>TRUE</v>
      </c>
      <c r="CU90">
        <f>VLOOKUP($A90,'FuturesInfo (3)'!$A$2:$V$80,22)</f>
        <v>3</v>
      </c>
      <c r="CV90">
        <f t="shared" si="191"/>
        <v>4</v>
      </c>
      <c r="CW90">
        <f t="shared" si="207"/>
        <v>3</v>
      </c>
      <c r="CX90" s="139">
        <f>VLOOKUP($A90,'FuturesInfo (3)'!$A$2:$O$80,15)*CW90</f>
        <v>263385</v>
      </c>
      <c r="CY90" s="200">
        <f t="shared" si="192"/>
        <v>-1701.6446629204604</v>
      </c>
      <c r="CZ90" s="200">
        <f t="shared" si="208"/>
        <v>-1701.6446629204604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9"/>
        <v>3</v>
      </c>
      <c r="DO90" s="139">
        <f>VLOOKUP($A90,'FuturesInfo (3)'!$A$2:$O$80,15)*DN90</f>
        <v>263385</v>
      </c>
      <c r="DP90" s="200">
        <f t="shared" si="197"/>
        <v>264.63466369038281</v>
      </c>
      <c r="DQ90" s="200">
        <f t="shared" si="210"/>
        <v>-264.63466369038281</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f t="shared" si="211"/>
        <v>-1</v>
      </c>
      <c r="JU90" s="244">
        <v>1</v>
      </c>
      <c r="JV90" s="218">
        <v>-1</v>
      </c>
      <c r="JW90" s="245">
        <v>-19</v>
      </c>
      <c r="JX90">
        <f t="shared" si="247"/>
        <v>-1</v>
      </c>
      <c r="JY90">
        <f t="shared" si="212"/>
        <v>1</v>
      </c>
      <c r="JZ90" s="218">
        <v>-1</v>
      </c>
      <c r="KA90">
        <f t="shared" si="243"/>
        <v>0</v>
      </c>
      <c r="KB90">
        <f t="shared" si="213"/>
        <v>1</v>
      </c>
      <c r="KC90">
        <f t="shared" si="214"/>
        <v>1</v>
      </c>
      <c r="KD90">
        <f t="shared" si="215"/>
        <v>0</v>
      </c>
      <c r="KE90" s="253">
        <v>-4.7610950518599997E-3</v>
      </c>
      <c r="KF90" s="206">
        <v>42509</v>
      </c>
      <c r="KG90">
        <v>60</v>
      </c>
      <c r="KH90" t="str">
        <f t="shared" si="198"/>
        <v>TRUE</v>
      </c>
      <c r="KI90">
        <f>VLOOKUP($A90,'FuturesInfo (3)'!$A$2:$V$80,22)</f>
        <v>3</v>
      </c>
      <c r="KJ90" s="257">
        <v>2</v>
      </c>
      <c r="KK90">
        <f t="shared" si="216"/>
        <v>4</v>
      </c>
      <c r="KL90" s="139">
        <f>VLOOKUP($A90,'FuturesInfo (3)'!$A$2:$O$80,15)*KI90</f>
        <v>263385</v>
      </c>
      <c r="KM90" s="139">
        <f>VLOOKUP($A90,'FuturesInfo (3)'!$A$2:$O$80,15)*KK90</f>
        <v>351180</v>
      </c>
      <c r="KN90" s="200">
        <f t="shared" si="199"/>
        <v>-1254.0010202341459</v>
      </c>
      <c r="KO90" s="200">
        <f t="shared" si="217"/>
        <v>-1672.0013603121947</v>
      </c>
      <c r="KP90" s="200">
        <f t="shared" si="218"/>
        <v>1254.0010202341459</v>
      </c>
      <c r="KQ90" s="200">
        <f t="shared" si="219"/>
        <v>1254.0010202341459</v>
      </c>
      <c r="KR90" s="200">
        <f t="shared" si="250"/>
        <v>-1254.0010202341459</v>
      </c>
      <c r="KT90">
        <f t="shared" si="220"/>
        <v>1</v>
      </c>
      <c r="KU90">
        <v>1</v>
      </c>
      <c r="KV90" s="218">
        <v>-1</v>
      </c>
      <c r="KW90" s="245">
        <v>4</v>
      </c>
      <c r="KX90">
        <f t="shared" si="248"/>
        <v>1</v>
      </c>
      <c r="KY90">
        <f t="shared" si="221"/>
        <v>-1</v>
      </c>
      <c r="KZ90" s="218"/>
      <c r="LA90">
        <f t="shared" si="244"/>
        <v>0</v>
      </c>
      <c r="LB90">
        <f t="shared" si="222"/>
        <v>0</v>
      </c>
      <c r="LC90">
        <f t="shared" si="223"/>
        <v>0</v>
      </c>
      <c r="LD90">
        <f t="shared" si="224"/>
        <v>0</v>
      </c>
      <c r="LE90" s="253"/>
      <c r="LF90" s="206">
        <v>42509</v>
      </c>
      <c r="LG90">
        <v>60</v>
      </c>
      <c r="LH90" t="str">
        <f t="shared" si="200"/>
        <v>TRUE</v>
      </c>
      <c r="LI90">
        <f>VLOOKUP($A90,'FuturesInfo (3)'!$A$2:$V$80,22)</f>
        <v>3</v>
      </c>
      <c r="LJ90" s="257">
        <v>1</v>
      </c>
      <c r="LK90">
        <f t="shared" si="225"/>
        <v>3</v>
      </c>
      <c r="LL90" s="139">
        <f>VLOOKUP($A90,'FuturesInfo (3)'!$A$2:$O$80,15)*LI90</f>
        <v>263385</v>
      </c>
      <c r="LM90" s="139">
        <f>VLOOKUP($A90,'FuturesInfo (3)'!$A$2:$O$80,15)*LK90</f>
        <v>263385</v>
      </c>
      <c r="LN90" s="200">
        <f t="shared" si="226"/>
        <v>0</v>
      </c>
      <c r="LO90" s="200">
        <f t="shared" si="227"/>
        <v>0</v>
      </c>
      <c r="LP90" s="200">
        <f t="shared" si="228"/>
        <v>0</v>
      </c>
      <c r="LQ90" s="200">
        <f t="shared" si="229"/>
        <v>0</v>
      </c>
      <c r="LR90" s="200">
        <f t="shared" si="251"/>
        <v>0</v>
      </c>
      <c r="LT90">
        <f t="shared" si="230"/>
        <v>1</v>
      </c>
      <c r="LU90" s="244"/>
      <c r="LV90" s="218"/>
      <c r="LW90" s="245"/>
      <c r="LX90">
        <f t="shared" si="249"/>
        <v>0</v>
      </c>
      <c r="LY90">
        <f t="shared" si="231"/>
        <v>0</v>
      </c>
      <c r="LZ90" s="218"/>
      <c r="MA90">
        <f t="shared" si="245"/>
        <v>1</v>
      </c>
      <c r="MB90">
        <f t="shared" si="232"/>
        <v>1</v>
      </c>
      <c r="MC90">
        <f t="shared" si="233"/>
        <v>1</v>
      </c>
      <c r="MD90">
        <f t="shared" si="234"/>
        <v>1</v>
      </c>
      <c r="ME90" s="253"/>
      <c r="MF90" s="206"/>
      <c r="MG90">
        <v>60</v>
      </c>
      <c r="MH90" t="str">
        <f t="shared" si="201"/>
        <v>FALSE</v>
      </c>
      <c r="MI90">
        <f>VLOOKUP($A90,'FuturesInfo (3)'!$A$2:$V$80,22)</f>
        <v>3</v>
      </c>
      <c r="MJ90" s="257"/>
      <c r="MK90">
        <f t="shared" si="235"/>
        <v>4</v>
      </c>
      <c r="ML90" s="139">
        <f>VLOOKUP($A90,'FuturesInfo (3)'!$A$2:$O$80,15)*MI90</f>
        <v>263385</v>
      </c>
      <c r="MM90" s="139">
        <f>VLOOKUP($A90,'FuturesInfo (3)'!$A$2:$O$80,15)*MK90</f>
        <v>351180</v>
      </c>
      <c r="MN90" s="200">
        <f t="shared" si="236"/>
        <v>0</v>
      </c>
      <c r="MO90" s="200">
        <f t="shared" si="237"/>
        <v>0</v>
      </c>
      <c r="MP90" s="200">
        <f t="shared" si="238"/>
        <v>0</v>
      </c>
      <c r="MQ90" s="200">
        <f t="shared" si="239"/>
        <v>0</v>
      </c>
      <c r="MR90" s="200">
        <f t="shared" si="252"/>
        <v>0</v>
      </c>
    </row>
    <row r="91" spans="1:356"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2"/>
        <v>1</v>
      </c>
      <c r="BK91" s="1">
        <v>3.0500203334699998E-4</v>
      </c>
      <c r="BL91" s="2">
        <v>10</v>
      </c>
      <c r="BM91">
        <v>60</v>
      </c>
      <c r="BN91" t="str">
        <f t="shared" si="241"/>
        <v>TRUE</v>
      </c>
      <c r="BO91">
        <f>VLOOKUP($A91,'FuturesInfo (3)'!$A$2:$V$80,22)</f>
        <v>15</v>
      </c>
      <c r="BP91">
        <f t="shared" si="246"/>
        <v>15</v>
      </c>
      <c r="BQ91" s="139">
        <f>VLOOKUP($A91,'FuturesInfo (3)'!$A$2:$O$80,15)*BP91</f>
        <v>3054864.33</v>
      </c>
      <c r="BR91" s="145">
        <f t="shared" si="203"/>
        <v>931.73983224922074</v>
      </c>
      <c r="BT91">
        <f t="shared" si="204"/>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3054864.33</v>
      </c>
      <c r="CH91" s="145">
        <f t="shared" si="187"/>
        <v>-620.97049090337509</v>
      </c>
      <c r="CI91" s="145">
        <f t="shared" si="205"/>
        <v>-620.97049090337509</v>
      </c>
      <c r="CK91">
        <f t="shared" si="188"/>
        <v>-1</v>
      </c>
      <c r="CL91">
        <v>1</v>
      </c>
      <c r="CM91">
        <v>-1</v>
      </c>
      <c r="CN91">
        <v>1</v>
      </c>
      <c r="CO91">
        <f t="shared" si="206"/>
        <v>1</v>
      </c>
      <c r="CP91">
        <f t="shared" si="189"/>
        <v>0</v>
      </c>
      <c r="CQ91" s="1">
        <v>6.09694136775E-4</v>
      </c>
      <c r="CR91" s="2">
        <v>10</v>
      </c>
      <c r="CS91">
        <v>60</v>
      </c>
      <c r="CT91" t="str">
        <f t="shared" si="190"/>
        <v>TRUE</v>
      </c>
      <c r="CU91">
        <f>VLOOKUP($A91,'FuturesInfo (3)'!$A$2:$V$80,22)</f>
        <v>15</v>
      </c>
      <c r="CV91">
        <f t="shared" si="191"/>
        <v>11</v>
      </c>
      <c r="CW91">
        <f t="shared" si="207"/>
        <v>15</v>
      </c>
      <c r="CX91" s="139">
        <f>VLOOKUP($A91,'FuturesInfo (3)'!$A$2:$O$80,15)*CW91</f>
        <v>3054864.33</v>
      </c>
      <c r="CY91" s="200">
        <f t="shared" si="192"/>
        <v>1862.5328706440887</v>
      </c>
      <c r="CZ91" s="200">
        <f t="shared" si="208"/>
        <v>-1862.5328706440887</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9"/>
        <v>15</v>
      </c>
      <c r="DO91" s="139">
        <f>VLOOKUP($A91,'FuturesInfo (3)'!$A$2:$O$80,15)*DN91</f>
        <v>3054864.33</v>
      </c>
      <c r="DP91" s="200">
        <f t="shared" si="197"/>
        <v>-2171.630985072828</v>
      </c>
      <c r="DQ91" s="200">
        <f t="shared" si="210"/>
        <v>2171.630985072828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f t="shared" si="211"/>
        <v>1</v>
      </c>
      <c r="JU91" s="244">
        <v>1</v>
      </c>
      <c r="JV91" s="218">
        <v>1</v>
      </c>
      <c r="JW91" s="245">
        <v>-11</v>
      </c>
      <c r="JX91">
        <f t="shared" si="247"/>
        <v>1</v>
      </c>
      <c r="JY91">
        <f t="shared" si="212"/>
        <v>-1</v>
      </c>
      <c r="JZ91" s="218">
        <v>-1</v>
      </c>
      <c r="KA91">
        <f t="shared" si="243"/>
        <v>0</v>
      </c>
      <c r="KB91">
        <f t="shared" si="213"/>
        <v>0</v>
      </c>
      <c r="KC91">
        <f t="shared" si="214"/>
        <v>0</v>
      </c>
      <c r="KD91">
        <f t="shared" si="215"/>
        <v>1</v>
      </c>
      <c r="KE91" s="253">
        <v>-5.0740815912300003E-4</v>
      </c>
      <c r="KF91" s="206">
        <v>42485</v>
      </c>
      <c r="KG91">
        <v>60</v>
      </c>
      <c r="KH91" t="str">
        <f t="shared" si="198"/>
        <v>TRUE</v>
      </c>
      <c r="KI91">
        <f>VLOOKUP($A91,'FuturesInfo (3)'!$A$2:$V$80,22)</f>
        <v>15</v>
      </c>
      <c r="KJ91" s="257">
        <v>1</v>
      </c>
      <c r="KK91">
        <f t="shared" si="216"/>
        <v>15</v>
      </c>
      <c r="KL91" s="139">
        <f>VLOOKUP($A91,'FuturesInfo (3)'!$A$2:$O$80,15)*KI91</f>
        <v>3054864.33</v>
      </c>
      <c r="KM91" s="139">
        <f>VLOOKUP($A91,'FuturesInfo (3)'!$A$2:$O$80,15)*KK91</f>
        <v>3054864.33</v>
      </c>
      <c r="KN91" s="200">
        <f t="shared" si="199"/>
        <v>-1550.0630860558169</v>
      </c>
      <c r="KO91" s="200">
        <f t="shared" si="217"/>
        <v>-1550.0630860558169</v>
      </c>
      <c r="KP91" s="200">
        <f t="shared" si="218"/>
        <v>-1550.0630860558169</v>
      </c>
      <c r="KQ91" s="200">
        <f t="shared" si="219"/>
        <v>-1550.0630860558169</v>
      </c>
      <c r="KR91" s="200">
        <f t="shared" si="250"/>
        <v>1550.0630860558169</v>
      </c>
      <c r="KT91">
        <f t="shared" si="220"/>
        <v>1</v>
      </c>
      <c r="KU91">
        <v>1</v>
      </c>
      <c r="KV91" s="218">
        <v>1</v>
      </c>
      <c r="KW91" s="245">
        <v>-12</v>
      </c>
      <c r="KX91">
        <f t="shared" si="248"/>
        <v>-1</v>
      </c>
      <c r="KY91">
        <f t="shared" si="221"/>
        <v>-1</v>
      </c>
      <c r="KZ91" s="218"/>
      <c r="LA91">
        <f t="shared" si="244"/>
        <v>0</v>
      </c>
      <c r="LB91">
        <f t="shared" si="222"/>
        <v>0</v>
      </c>
      <c r="LC91">
        <f t="shared" si="223"/>
        <v>0</v>
      </c>
      <c r="LD91">
        <f t="shared" si="224"/>
        <v>0</v>
      </c>
      <c r="LE91" s="253"/>
      <c r="LF91" s="206">
        <v>42522</v>
      </c>
      <c r="LG91">
        <v>60</v>
      </c>
      <c r="LH91" t="str">
        <f t="shared" si="200"/>
        <v>TRUE</v>
      </c>
      <c r="LI91">
        <f>VLOOKUP($A91,'FuturesInfo (3)'!$A$2:$V$80,22)</f>
        <v>15</v>
      </c>
      <c r="LJ91" s="257">
        <v>1</v>
      </c>
      <c r="LK91">
        <f t="shared" si="225"/>
        <v>15</v>
      </c>
      <c r="LL91" s="139">
        <f>VLOOKUP($A91,'FuturesInfo (3)'!$A$2:$O$80,15)*LI91</f>
        <v>3054864.33</v>
      </c>
      <c r="LM91" s="139">
        <f>VLOOKUP($A91,'FuturesInfo (3)'!$A$2:$O$80,15)*LK91</f>
        <v>3054864.33</v>
      </c>
      <c r="LN91" s="200">
        <f t="shared" si="226"/>
        <v>0</v>
      </c>
      <c r="LO91" s="200">
        <f t="shared" si="227"/>
        <v>0</v>
      </c>
      <c r="LP91" s="200">
        <f t="shared" si="228"/>
        <v>0</v>
      </c>
      <c r="LQ91" s="200">
        <f t="shared" si="229"/>
        <v>0</v>
      </c>
      <c r="LR91" s="200">
        <f t="shared" si="251"/>
        <v>0</v>
      </c>
      <c r="LT91">
        <f t="shared" si="230"/>
        <v>1</v>
      </c>
      <c r="LU91" s="244"/>
      <c r="LV91" s="218"/>
      <c r="LW91" s="245"/>
      <c r="LX91">
        <f t="shared" si="249"/>
        <v>0</v>
      </c>
      <c r="LY91">
        <f t="shared" si="231"/>
        <v>0</v>
      </c>
      <c r="LZ91" s="218"/>
      <c r="MA91">
        <f t="shared" si="245"/>
        <v>1</v>
      </c>
      <c r="MB91">
        <f t="shared" si="232"/>
        <v>1</v>
      </c>
      <c r="MC91">
        <f t="shared" si="233"/>
        <v>1</v>
      </c>
      <c r="MD91">
        <f t="shared" si="234"/>
        <v>1</v>
      </c>
      <c r="ME91" s="253"/>
      <c r="MF91" s="206"/>
      <c r="MG91">
        <v>60</v>
      </c>
      <c r="MH91" t="str">
        <f t="shared" si="201"/>
        <v>FALSE</v>
      </c>
      <c r="MI91">
        <f>VLOOKUP($A91,'FuturesInfo (3)'!$A$2:$V$80,22)</f>
        <v>15</v>
      </c>
      <c r="MJ91" s="257"/>
      <c r="MK91">
        <f t="shared" si="235"/>
        <v>19</v>
      </c>
      <c r="ML91" s="139">
        <f>VLOOKUP($A91,'FuturesInfo (3)'!$A$2:$O$80,15)*MI91</f>
        <v>3054864.33</v>
      </c>
      <c r="MM91" s="139">
        <f>VLOOKUP($A91,'FuturesInfo (3)'!$A$2:$O$80,15)*MK91</f>
        <v>3869494.818</v>
      </c>
      <c r="MN91" s="200">
        <f t="shared" si="236"/>
        <v>0</v>
      </c>
      <c r="MO91" s="200">
        <f t="shared" si="237"/>
        <v>0</v>
      </c>
      <c r="MP91" s="200">
        <f t="shared" si="238"/>
        <v>0</v>
      </c>
      <c r="MQ91" s="200">
        <f t="shared" si="239"/>
        <v>0</v>
      </c>
      <c r="MR91" s="200">
        <f t="shared" si="252"/>
        <v>0</v>
      </c>
    </row>
    <row r="92" spans="1:356"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2"/>
        <v>1</v>
      </c>
      <c r="BK92" s="1">
        <v>2.5585917511E-4</v>
      </c>
      <c r="BL92" s="2">
        <v>10</v>
      </c>
      <c r="BM92">
        <v>60</v>
      </c>
      <c r="BN92" t="str">
        <f t="shared" si="241"/>
        <v>TRUE</v>
      </c>
      <c r="BO92">
        <f>VLOOKUP($A92,'FuturesInfo (3)'!$A$2:$V$80,22)</f>
        <v>5</v>
      </c>
      <c r="BP92">
        <f t="shared" si="246"/>
        <v>5</v>
      </c>
      <c r="BQ92" s="139">
        <f>VLOOKUP($A92,'FuturesInfo (3)'!$A$2:$O$80,15)*BP92</f>
        <v>2892409.1000000006</v>
      </c>
      <c r="BR92" s="145">
        <f t="shared" si="203"/>
        <v>740.04940640665768</v>
      </c>
      <c r="BT92">
        <f t="shared" si="204"/>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2892409.1000000006</v>
      </c>
      <c r="CH92" s="145">
        <f t="shared" si="187"/>
        <v>1035.8041489745353</v>
      </c>
      <c r="CI92" s="145">
        <f t="shared" si="205"/>
        <v>1035.8041489745353</v>
      </c>
      <c r="CK92">
        <f t="shared" si="188"/>
        <v>1</v>
      </c>
      <c r="CL92">
        <v>1</v>
      </c>
      <c r="CM92">
        <v>1</v>
      </c>
      <c r="CN92">
        <v>1</v>
      </c>
      <c r="CO92">
        <f t="shared" si="206"/>
        <v>1</v>
      </c>
      <c r="CP92">
        <f t="shared" si="189"/>
        <v>1</v>
      </c>
      <c r="CQ92" s="1">
        <v>7.6710647437899999E-4</v>
      </c>
      <c r="CR92" s="2">
        <v>10</v>
      </c>
      <c r="CS92">
        <v>60</v>
      </c>
      <c r="CT92" t="str">
        <f t="shared" si="190"/>
        <v>TRUE</v>
      </c>
      <c r="CU92">
        <f>VLOOKUP($A92,'FuturesInfo (3)'!$A$2:$V$80,22)</f>
        <v>5</v>
      </c>
      <c r="CV92">
        <f t="shared" si="191"/>
        <v>6</v>
      </c>
      <c r="CW92">
        <f t="shared" si="207"/>
        <v>5</v>
      </c>
      <c r="CX92" s="139">
        <f>VLOOKUP($A92,'FuturesInfo (3)'!$A$2:$O$80,15)*CW92</f>
        <v>2892409.1000000006</v>
      </c>
      <c r="CY92" s="200">
        <f t="shared" si="192"/>
        <v>2218.7857471627367</v>
      </c>
      <c r="CZ92" s="200">
        <f t="shared" si="208"/>
        <v>2218.7857471627367</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9"/>
        <v>5</v>
      </c>
      <c r="DO92" s="139">
        <f>VLOOKUP($A92,'FuturesInfo (3)'!$A$2:$O$80,15)*DN92</f>
        <v>2892409.1000000006</v>
      </c>
      <c r="DP92" s="200">
        <f t="shared" si="197"/>
        <v>1034.6396698867366</v>
      </c>
      <c r="DQ92" s="200">
        <f t="shared" si="210"/>
        <v>-1034.6396698867366</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f t="shared" si="211"/>
        <v>1</v>
      </c>
      <c r="JU92" s="248">
        <v>1</v>
      </c>
      <c r="JV92" s="219">
        <v>-1</v>
      </c>
      <c r="JW92" s="249">
        <v>-11</v>
      </c>
      <c r="JX92">
        <f t="shared" si="247"/>
        <v>-1</v>
      </c>
      <c r="JY92">
        <f t="shared" si="212"/>
        <v>1</v>
      </c>
      <c r="JZ92" s="219">
        <v>-1</v>
      </c>
      <c r="KA92">
        <f t="shared" si="243"/>
        <v>0</v>
      </c>
      <c r="KB92">
        <f t="shared" si="213"/>
        <v>1</v>
      </c>
      <c r="KC92">
        <f t="shared" si="214"/>
        <v>1</v>
      </c>
      <c r="KD92">
        <f t="shared" si="215"/>
        <v>0</v>
      </c>
      <c r="KE92" s="255">
        <v>-7.1439506046800001E-4</v>
      </c>
      <c r="KF92" s="206">
        <v>42486</v>
      </c>
      <c r="KG92">
        <v>60</v>
      </c>
      <c r="KH92" t="str">
        <f t="shared" si="198"/>
        <v>TRUE</v>
      </c>
      <c r="KI92">
        <f>VLOOKUP($A92,'FuturesInfo (3)'!$A$2:$V$80,22)</f>
        <v>5</v>
      </c>
      <c r="KJ92" s="258">
        <v>2</v>
      </c>
      <c r="KK92">
        <f t="shared" si="216"/>
        <v>6</v>
      </c>
      <c r="KL92" s="139">
        <f>VLOOKUP($A92,'FuturesInfo (3)'!$A$2:$O$80,15)*KI92</f>
        <v>2892409.1000000006</v>
      </c>
      <c r="KM92" s="139">
        <f>VLOOKUP($A92,'FuturesInfo (3)'!$A$2:$O$80,15)*KK92</f>
        <v>3470890.9200000004</v>
      </c>
      <c r="KN92" s="200">
        <f t="shared" si="199"/>
        <v>-2066.3227738926939</v>
      </c>
      <c r="KO92" s="200">
        <f t="shared" si="217"/>
        <v>-2479.5873286712326</v>
      </c>
      <c r="KP92" s="200">
        <f t="shared" si="218"/>
        <v>2066.3227738926939</v>
      </c>
      <c r="KQ92" s="200">
        <f t="shared" si="219"/>
        <v>2066.3227738926939</v>
      </c>
      <c r="KR92" s="200">
        <f t="shared" si="250"/>
        <v>-2066.3227738926939</v>
      </c>
      <c r="KT92">
        <f t="shared" si="220"/>
        <v>1</v>
      </c>
      <c r="KU92">
        <v>1</v>
      </c>
      <c r="KV92" s="219">
        <v>-1</v>
      </c>
      <c r="KW92" s="249">
        <v>-12</v>
      </c>
      <c r="KX92">
        <f t="shared" si="248"/>
        <v>1</v>
      </c>
      <c r="KY92">
        <f t="shared" si="221"/>
        <v>1</v>
      </c>
      <c r="KZ92" s="219"/>
      <c r="LA92">
        <f t="shared" si="244"/>
        <v>0</v>
      </c>
      <c r="LB92">
        <f t="shared" si="222"/>
        <v>0</v>
      </c>
      <c r="LC92">
        <f t="shared" si="223"/>
        <v>0</v>
      </c>
      <c r="LD92">
        <f t="shared" si="224"/>
        <v>0</v>
      </c>
      <c r="LE92" s="255"/>
      <c r="LF92" s="206">
        <v>42522</v>
      </c>
      <c r="LG92">
        <v>60</v>
      </c>
      <c r="LH92" t="str">
        <f t="shared" si="200"/>
        <v>TRUE</v>
      </c>
      <c r="LI92">
        <f>VLOOKUP($A92,'FuturesInfo (3)'!$A$2:$V$80,22)</f>
        <v>5</v>
      </c>
      <c r="LJ92" s="258">
        <v>1</v>
      </c>
      <c r="LK92">
        <f t="shared" si="225"/>
        <v>5</v>
      </c>
      <c r="LL92" s="139">
        <f>VLOOKUP($A92,'FuturesInfo (3)'!$A$2:$O$80,15)*LI92</f>
        <v>2892409.1000000006</v>
      </c>
      <c r="LM92" s="139">
        <f>VLOOKUP($A92,'FuturesInfo (3)'!$A$2:$O$80,15)*LK92</f>
        <v>2892409.1000000006</v>
      </c>
      <c r="LN92" s="200">
        <f t="shared" si="226"/>
        <v>0</v>
      </c>
      <c r="LO92" s="200">
        <f t="shared" si="227"/>
        <v>0</v>
      </c>
      <c r="LP92" s="200">
        <f t="shared" si="228"/>
        <v>0</v>
      </c>
      <c r="LQ92" s="200">
        <f t="shared" si="229"/>
        <v>0</v>
      </c>
      <c r="LR92" s="200">
        <f t="shared" si="251"/>
        <v>0</v>
      </c>
      <c r="LT92">
        <f t="shared" si="230"/>
        <v>1</v>
      </c>
      <c r="LU92" s="248"/>
      <c r="LV92" s="219"/>
      <c r="LW92" s="249"/>
      <c r="LX92">
        <f t="shared" si="249"/>
        <v>0</v>
      </c>
      <c r="LY92">
        <f t="shared" si="231"/>
        <v>0</v>
      </c>
      <c r="LZ92" s="219"/>
      <c r="MA92">
        <f t="shared" si="245"/>
        <v>1</v>
      </c>
      <c r="MB92">
        <f t="shared" si="232"/>
        <v>1</v>
      </c>
      <c r="MC92">
        <f t="shared" si="233"/>
        <v>1</v>
      </c>
      <c r="MD92">
        <f t="shared" si="234"/>
        <v>1</v>
      </c>
      <c r="ME92" s="255"/>
      <c r="MF92" s="206"/>
      <c r="MG92">
        <v>60</v>
      </c>
      <c r="MH92" t="str">
        <f t="shared" si="201"/>
        <v>FALSE</v>
      </c>
      <c r="MI92">
        <f>VLOOKUP($A92,'FuturesInfo (3)'!$A$2:$V$80,22)</f>
        <v>5</v>
      </c>
      <c r="MJ92" s="258"/>
      <c r="MK92">
        <f t="shared" si="235"/>
        <v>6</v>
      </c>
      <c r="ML92" s="139">
        <f>VLOOKUP($A92,'FuturesInfo (3)'!$A$2:$O$80,15)*MI92</f>
        <v>2892409.1000000006</v>
      </c>
      <c r="MM92" s="139">
        <f>VLOOKUP($A92,'FuturesInfo (3)'!$A$2:$O$80,15)*MK92</f>
        <v>3470890.9200000004</v>
      </c>
      <c r="MN92" s="200">
        <f t="shared" si="236"/>
        <v>0</v>
      </c>
      <c r="MO92" s="200">
        <f t="shared" si="237"/>
        <v>0</v>
      </c>
      <c r="MP92" s="200">
        <f t="shared" si="238"/>
        <v>0</v>
      </c>
      <c r="MQ92" s="200">
        <f t="shared" si="239"/>
        <v>0</v>
      </c>
      <c r="MR92" s="200">
        <f t="shared" si="252"/>
        <v>0</v>
      </c>
    </row>
    <row r="94" spans="1:35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tr">
        <f>JT12</f>
        <v>prev</v>
      </c>
      <c r="JU94">
        <f>JU12</f>
        <v>20160616</v>
      </c>
      <c r="JV94" t="str">
        <f>JV12</f>
        <v>SEA1</v>
      </c>
      <c r="JX94" t="str">
        <f>JX12</f>
        <v>SEA2</v>
      </c>
      <c r="JZ94" t="str">
        <f t="shared" ref="JZ94:KA94" si="258">JZ12</f>
        <v>ACT</v>
      </c>
      <c r="KA94" t="str">
        <f t="shared" si="258"/>
        <v>SIG</v>
      </c>
      <c r="KC94" t="str">
        <f t="shared" ref="KC94" si="259">KC12</f>
        <v>SEA2</v>
      </c>
      <c r="KE94" t="str">
        <f t="shared" ref="KE94:KL94" si="260">KE12</f>
        <v>PctChg</v>
      </c>
      <c r="KF94" t="str">
        <f t="shared" si="260"/>
        <v>vStart</v>
      </c>
      <c r="KG94" t="str">
        <f t="shared" si="260"/>
        <v>lb</v>
      </c>
      <c r="KH94" t="str">
        <f t="shared" si="260"/>
        <v>Submit</v>
      </c>
      <c r="KI94" t="str">
        <f t="shared" si="260"/>
        <v>c2qty</v>
      </c>
      <c r="KJ94" t="str">
        <f t="shared" si="260"/>
        <v>safef</v>
      </c>
      <c r="KK94" t="str">
        <f t="shared" si="260"/>
        <v>FIN</v>
      </c>
      <c r="KL94" t="str">
        <f t="shared" si="260"/>
        <v>value-noDPS</v>
      </c>
      <c r="KN94" s="198" t="str">
        <f t="shared" ref="KN94" si="261">KN12</f>
        <v>PNL SIG-noDPS</v>
      </c>
      <c r="KQ94" s="198" t="str">
        <f t="shared" ref="KQ94:KR94" si="262">KQ12</f>
        <v>PNL SEA2</v>
      </c>
      <c r="KR94" s="198" t="str">
        <f t="shared" si="262"/>
        <v>PNL SEA3</v>
      </c>
      <c r="KT94" t="str">
        <f>KT12</f>
        <v>prev</v>
      </c>
      <c r="KX94" t="str">
        <f>KX12</f>
        <v>SEA2</v>
      </c>
      <c r="KZ94" t="str">
        <f t="shared" ref="KZ94:LA94" si="263">KZ12</f>
        <v>ACT</v>
      </c>
      <c r="LA94" t="str">
        <f t="shared" si="263"/>
        <v>SIG</v>
      </c>
      <c r="LC94" t="str">
        <f t="shared" ref="LC94" si="264">LC12</f>
        <v>SEA2</v>
      </c>
      <c r="LE94" t="str">
        <f t="shared" ref="LE94:LL94" si="265">LE12</f>
        <v>PctChg</v>
      </c>
      <c r="LG94" t="str">
        <f t="shared" si="265"/>
        <v>lb</v>
      </c>
      <c r="LH94" t="str">
        <f t="shared" si="265"/>
        <v>Submit</v>
      </c>
      <c r="LI94" t="str">
        <f t="shared" si="265"/>
        <v>c2qty</v>
      </c>
      <c r="LK94" t="str">
        <f t="shared" si="265"/>
        <v>FIN</v>
      </c>
      <c r="LL94" t="str">
        <f t="shared" si="265"/>
        <v>value-noDPS</v>
      </c>
      <c r="LN94" s="198" t="str">
        <f t="shared" ref="LN94" si="266">LN12</f>
        <v>PNL SIG-noDPS</v>
      </c>
      <c r="LQ94" s="198" t="str">
        <f t="shared" ref="LQ94:LR94" si="267">LQ12</f>
        <v>PNL SEA2</v>
      </c>
      <c r="LR94" s="198" t="str">
        <f t="shared" si="267"/>
        <v>PNL SEA3</v>
      </c>
      <c r="LT94" t="str">
        <f>LT12</f>
        <v>prev</v>
      </c>
      <c r="LU94">
        <f>LU12</f>
        <v>20160620</v>
      </c>
      <c r="LV94" t="str">
        <f>LV12</f>
        <v>SEA1</v>
      </c>
      <c r="LX94" t="str">
        <f>LX12</f>
        <v>SEA2</v>
      </c>
      <c r="LZ94" t="str">
        <f t="shared" ref="LZ94:MA94" si="268">LZ12</f>
        <v>ACT</v>
      </c>
      <c r="MA94" t="str">
        <f t="shared" si="268"/>
        <v>SIG</v>
      </c>
      <c r="MC94" t="str">
        <f t="shared" ref="MC94" si="269">MC12</f>
        <v>SEA2</v>
      </c>
      <c r="ME94" t="str">
        <f t="shared" ref="ME94:ML94" si="270">ME12</f>
        <v>PctChg</v>
      </c>
      <c r="MF94" t="str">
        <f t="shared" si="270"/>
        <v>vStart</v>
      </c>
      <c r="MG94" t="str">
        <f t="shared" si="270"/>
        <v>lb</v>
      </c>
      <c r="MH94" t="str">
        <f t="shared" si="270"/>
        <v>Submit</v>
      </c>
      <c r="MI94" t="str">
        <f t="shared" si="270"/>
        <v>c2qty</v>
      </c>
      <c r="MJ94" t="str">
        <f t="shared" si="270"/>
        <v>safef</v>
      </c>
      <c r="MK94" t="str">
        <f t="shared" si="270"/>
        <v>FIN</v>
      </c>
      <c r="ML94" t="str">
        <f t="shared" si="270"/>
        <v>value-noDPS</v>
      </c>
      <c r="MN94" s="198" t="str">
        <f t="shared" ref="MN94" si="271">MN12</f>
        <v>PNL SIG-noDPS</v>
      </c>
      <c r="MQ94" s="198" t="str">
        <f t="shared" ref="MQ94:MR94" si="272">MQ12</f>
        <v>PNL SEA2</v>
      </c>
      <c r="MR94" s="198" t="str">
        <f t="shared" si="272"/>
        <v>PNL SEA3</v>
      </c>
    </row>
    <row r="95" spans="1:356"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2129202.5869683605</v>
      </c>
      <c r="CH95" s="139">
        <f>SUM(CH96:CH123)</f>
        <v>4794.9214844819853</v>
      </c>
      <c r="CI95" s="139">
        <f>SUM(CI96:CI123)</f>
        <v>3593.2053701679624</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2129202.5869683605</v>
      </c>
      <c r="CY95" s="199">
        <f>SUM(CY96:CY173)</f>
        <v>-9615.0430379601603</v>
      </c>
      <c r="CZ95" s="199">
        <f>SUM(CZ96:CZ123)</f>
        <v>-7333.3482175333738</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2129202.5869683605</v>
      </c>
      <c r="DP95" s="199">
        <f>SUM(DP96:DP173)</f>
        <v>925.9753160302846</v>
      </c>
      <c r="DQ95" s="199">
        <f>SUM(DQ96:DQ123)</f>
        <v>770.62773844147205</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2129202.5869683605</v>
      </c>
      <c r="KM95" s="195"/>
      <c r="KN95" s="199">
        <f>SUM(KN96:KN173)</f>
        <v>0</v>
      </c>
      <c r="KO95" s="199"/>
      <c r="KP95" s="199"/>
      <c r="KQ95" s="199">
        <f>SUM(KQ96:KQ123)</f>
        <v>0</v>
      </c>
      <c r="KR95" s="199">
        <f>SUM(KR96:KR123)</f>
        <v>0</v>
      </c>
      <c r="KT95" s="128" t="s">
        <v>1201</v>
      </c>
      <c r="KV95" s="197"/>
      <c r="KW95" s="197"/>
      <c r="KX95" s="197">
        <f>COUNTIF(KX96:KX123,1)/28</f>
        <v>0.5714285714285714</v>
      </c>
      <c r="KY95" s="197"/>
      <c r="KZ95" s="197">
        <f>COUNTIF(KZ96:KZ123,1)/28</f>
        <v>0</v>
      </c>
      <c r="LA95" s="194">
        <f>SUM(LA96:LA123)/28</f>
        <v>1</v>
      </c>
      <c r="LB95" s="194"/>
      <c r="LC95" s="194">
        <f>SUM(LC96:LC123)/28</f>
        <v>0</v>
      </c>
      <c r="LD95" s="241"/>
      <c r="LE95" s="128"/>
      <c r="LF95" s="128"/>
      <c r="LG95" s="128"/>
      <c r="LH95" s="128"/>
      <c r="LI95" s="128"/>
      <c r="LJ95" s="190"/>
      <c r="LK95" s="128"/>
      <c r="LL95" s="195">
        <f>SUM(LL96:LL173)</f>
        <v>2129202.5869683605</v>
      </c>
      <c r="LM95" s="195"/>
      <c r="LN95" s="199">
        <f>SUM(LN96:LN173)</f>
        <v>0</v>
      </c>
      <c r="LO95" s="199"/>
      <c r="LP95" s="199"/>
      <c r="LQ95" s="199">
        <f>SUM(LQ96:LQ123)</f>
        <v>0</v>
      </c>
      <c r="LR95" s="199">
        <f>SUM(LR96:LR123)</f>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2129202.5869683605</v>
      </c>
      <c r="MM95" s="195"/>
      <c r="MN95" s="199">
        <f>SUM(MN96:MN173)</f>
        <v>0</v>
      </c>
      <c r="MO95" s="199"/>
      <c r="MP95" s="199"/>
      <c r="MQ95" s="199">
        <f>SUM(MQ96:MQ123)</f>
        <v>0</v>
      </c>
      <c r="MR95" s="199">
        <f>SUM(MR96:MR123)</f>
        <v>0</v>
      </c>
    </row>
    <row r="96" spans="1:356"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73">IF(J96="","FALSE","TRUE")</f>
        <v>TRUE</v>
      </c>
      <c r="N96">
        <f>ROUND(MARGIN!$J15,0)</f>
        <v>10</v>
      </c>
      <c r="P96">
        <f t="shared" ref="P96:P123" si="274">-J96+Q96</f>
        <v>0</v>
      </c>
      <c r="Q96">
        <v>-1</v>
      </c>
      <c r="T96" s="117" t="s">
        <v>788</v>
      </c>
      <c r="U96">
        <v>50</v>
      </c>
      <c r="V96" t="str">
        <f t="shared" ref="V96:V123" si="275">IF(Q96="","FALSE","TRUE")</f>
        <v>TRUE</v>
      </c>
      <c r="W96">
        <f>ROUND(MARGIN!$J15,0)</f>
        <v>10</v>
      </c>
      <c r="Z96">
        <f t="shared" ref="Z96:Z123" si="276">-Q96+AA96</f>
        <v>2</v>
      </c>
      <c r="AA96">
        <v>1</v>
      </c>
      <c r="AD96" s="117" t="s">
        <v>962</v>
      </c>
      <c r="AE96">
        <v>50</v>
      </c>
      <c r="AF96" t="str">
        <f t="shared" ref="AF96:AF123" si="277">IF(AA96="","FALSE","TRUE")</f>
        <v>TRUE</v>
      </c>
      <c r="AG96">
        <f>ROUND(MARGIN!$J15,0)</f>
        <v>10</v>
      </c>
      <c r="AH96">
        <f t="shared" ref="AH96:AH123" si="278">IF(ABS(AA96+AB96)=2,ROUND(AG96*(1+$X$13),0),IF(AB96="",AG96,ROUND(AG96*(1+-$AH$13),0)))</f>
        <v>10</v>
      </c>
      <c r="AK96">
        <f t="shared" ref="AK96:AK123" si="279">-AA96+AL96</f>
        <v>-2</v>
      </c>
      <c r="AL96">
        <v>-1</v>
      </c>
      <c r="AO96" s="117" t="s">
        <v>962</v>
      </c>
      <c r="AP96">
        <v>50</v>
      </c>
      <c r="AQ96" t="str">
        <f t="shared" ref="AQ96:AQ123" si="280">IF(AL96="","FALSE","TRUE")</f>
        <v>TRUE</v>
      </c>
      <c r="AR96">
        <f>ROUND(MARGIN!$J15,0)</f>
        <v>10</v>
      </c>
      <c r="AS96">
        <f t="shared" ref="AS96:AS123" si="281">IF(ABS(AL96+AM96)=2,ROUND(AR96*(1+$X$13),0),IF(AM96="",AR96,ROUND(AR96*(1+-$AH$13),0)))</f>
        <v>10</v>
      </c>
      <c r="AV96">
        <f t="shared" ref="AV96:AV123" si="282">-AL96+AW96</f>
        <v>0</v>
      </c>
      <c r="AW96">
        <v>-1</v>
      </c>
      <c r="AZ96" s="117" t="s">
        <v>962</v>
      </c>
      <c r="BA96">
        <v>50</v>
      </c>
      <c r="BB96" t="str">
        <f t="shared" ref="BB96:BB123" si="283">IF(AW96="","FALSE","TRUE")</f>
        <v>TRUE</v>
      </c>
      <c r="BC96">
        <f>ROUND(MARGIN!$J15,0)</f>
        <v>10</v>
      </c>
      <c r="BD96">
        <f t="shared" ref="BD96:BD123" si="284">IF(ABS(AW96+AX96)=2,ROUND(BC96*(1+$X$13),0),IF(AX96="",BC96,ROUND(BC96*(1+-$AH$13),0)))</f>
        <v>10</v>
      </c>
      <c r="BG96">
        <f t="shared" ref="BG96:BG123" si="285">-AW96+BH96</f>
        <v>1</v>
      </c>
      <c r="BL96" s="117" t="s">
        <v>962</v>
      </c>
      <c r="BM96">
        <v>50</v>
      </c>
      <c r="BN96" t="str">
        <f t="shared" ref="BN96:BN123" si="286">IF(BH96="","FALSE","TRUE")</f>
        <v>FALSE</v>
      </c>
      <c r="BO96">
        <f>ROUND(MARGIN!$J15,0)</f>
        <v>10</v>
      </c>
      <c r="BP96">
        <f t="shared" ref="BP96:BP123" si="287">IF(ABS(BH96+BI96)=2,ROUND(BO96*(1+$X$13),0),IF(BI96="",BO96,ROUND(BO96*(1+-$AH$13),0)))</f>
        <v>10</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10</v>
      </c>
      <c r="CE96">
        <f t="shared" ref="CE96:CE123" si="292">IF(ABS(BU96+BW96)=2,ROUND(CD96*(1+$X$13),0),IF(BW96="",CD96,ROUND(CD96*(1+-$AH$13),0)))</f>
        <v>13</v>
      </c>
      <c r="CF96">
        <f>CD96</f>
        <v>10</v>
      </c>
      <c r="CG96" s="139">
        <f>CF96*10000*MARGIN!$G12/MARGIN!$D12</f>
        <v>73826.365560000006</v>
      </c>
      <c r="CH96" s="145">
        <f t="shared" ref="CH96:CH123" si="293">IF(BX96=1,ABS(CG96*BZ96),-ABS(CG96*BZ96))</f>
        <v>249.78243882151207</v>
      </c>
      <c r="CI96" s="145">
        <f t="shared" ref="CI96:CI123" si="294">IF(BY96=1,ABS(CG96*BZ96),-ABS(CG96*BZ96))</f>
        <v>249.78243882151207</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10</v>
      </c>
      <c r="CV96">
        <f>ROUND(IF(CL96=CM96,CU96*(1+$CV$95),CU96*(1-$CV$95)),0)</f>
        <v>13</v>
      </c>
      <c r="CW96">
        <f>CU96</f>
        <v>10</v>
      </c>
      <c r="CX96" s="139">
        <f>CW96*10000*MARGIN!$G12/MARGIN!$D12</f>
        <v>73826.365560000006</v>
      </c>
      <c r="CY96" s="200">
        <f t="shared" ref="CY96:CY123" si="299">IF(CO96=1,ABS(CX96*CQ96),-ABS(CX96*CQ96))</f>
        <v>-429.35294113741173</v>
      </c>
      <c r="CZ96" s="200">
        <f t="shared" ref="CZ96:CZ123" si="300">IF(CP96=1,ABS(CX96*CQ96),-ABS(CX96*CQ96))</f>
        <v>-429.35294113741173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10</v>
      </c>
      <c r="DM96">
        <f>ROUND(IF(DC96=DD96,DL96*(1+$CV$95),DL96*(1-$CV$95)),0)</f>
        <v>13</v>
      </c>
      <c r="DN96">
        <f>DL96</f>
        <v>10</v>
      </c>
      <c r="DO96" s="139">
        <f>DN96*10000*MARGIN!$G12/MARGIN!$D12</f>
        <v>73826.365560000006</v>
      </c>
      <c r="DP96" s="200">
        <f t="shared" ref="DP96:DP123" si="305">IF(DF96=1,ABS(DO96*DH96),-ABS(DO96*DH96))</f>
        <v>-310.95598818070198</v>
      </c>
      <c r="DQ96" s="200">
        <f t="shared" ref="DQ96:DQ123" si="306">IF(DG96=1,ABS(DO96*DH96),-ABS(DO96*DH96))</f>
        <v>-310.95598818070198</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f t="shared" ref="JT96:JT123" si="307">-JE96+JU96</f>
        <v>0</v>
      </c>
      <c r="JV96">
        <v>1</v>
      </c>
      <c r="JX96">
        <v>1</v>
      </c>
      <c r="KA96">
        <f t="shared" ref="KA96:KA101" si="308">IF(JU96=JZ96,1,0)</f>
        <v>1</v>
      </c>
      <c r="KC96">
        <f>IF(JZ96=JX96,1,0)</f>
        <v>0</v>
      </c>
      <c r="KF96" s="117" t="s">
        <v>1189</v>
      </c>
      <c r="KG96">
        <v>50</v>
      </c>
      <c r="KH96" t="str">
        <f t="shared" ref="KH96:KH101" si="309">IF(JU96="","FALSE","TRUE")</f>
        <v>FALSE</v>
      </c>
      <c r="KI96">
        <f>ROUND(MARGIN!$J12,0)</f>
        <v>10</v>
      </c>
      <c r="KJ96">
        <f>ROUND(IF(JU96=JX96,KI96*(1+$CV$95),KI96*(1-$CV$95)),0)</f>
        <v>8</v>
      </c>
      <c r="KK96">
        <f>KI96</f>
        <v>10</v>
      </c>
      <c r="KL96" s="139">
        <f>KK96*10000*MARGIN!$G12/MARGIN!$D12</f>
        <v>73826.365560000006</v>
      </c>
      <c r="KM96" s="139"/>
      <c r="KN96" s="200">
        <f t="shared" ref="KN96:KN101" si="310">IF(KA96=1,ABS(KL96*KE96),-ABS(KL96*KE96))</f>
        <v>0</v>
      </c>
      <c r="KO96" s="200"/>
      <c r="KP96" s="200"/>
      <c r="KQ96" s="200">
        <f t="shared" ref="KQ96:KQ123" si="311">IF(KC96=1,ABS(KL96*KE96),-ABS(KL96*KE96))</f>
        <v>0</v>
      </c>
      <c r="KR96" s="200">
        <f t="shared" ref="KR96:KR101" si="312">IF(KE96=1,ABS(KN96*KF96),-ABS(KN96*KF96))</f>
        <v>0</v>
      </c>
      <c r="KT96">
        <f t="shared" ref="KT96:KT123" si="313">-KE96+KU96</f>
        <v>0</v>
      </c>
      <c r="KX96">
        <v>1</v>
      </c>
      <c r="LA96">
        <f t="shared" ref="LA96:LA101" si="314">IF(KU96=KZ96,1,0)</f>
        <v>1</v>
      </c>
      <c r="LC96">
        <f>IF(KZ96=KX96,1,0)</f>
        <v>0</v>
      </c>
      <c r="LF96" s="117"/>
      <c r="LG96">
        <v>50</v>
      </c>
      <c r="LH96" t="str">
        <f t="shared" ref="LH96:LH101" si="315">IF(KU96="","FALSE","TRUE")</f>
        <v>FALSE</v>
      </c>
      <c r="LI96">
        <f>ROUND(MARGIN!$J12,0)</f>
        <v>10</v>
      </c>
      <c r="LJ96">
        <v>1</v>
      </c>
      <c r="LK96">
        <f>LI96</f>
        <v>10</v>
      </c>
      <c r="LL96" s="139">
        <f>LK96*10000*MARGIN!$G12/MARGIN!$D12</f>
        <v>73826.365560000006</v>
      </c>
      <c r="LM96" s="139"/>
      <c r="LN96" s="200">
        <f t="shared" ref="LN96:LN101" si="316">IF(LA96=1,ABS(LL96*LE96),-ABS(LL96*LE96))</f>
        <v>0</v>
      </c>
      <c r="LO96" s="200"/>
      <c r="LP96" s="200"/>
      <c r="LQ96" s="200">
        <f t="shared" ref="LQ96:LQ123" si="317">IF(LC96=1,ABS(LL96*LE96),-ABS(LL96*LE96))</f>
        <v>0</v>
      </c>
      <c r="LR96" s="200">
        <f t="shared" ref="LR96:LR101" si="318">IF(LE96=1,ABS(LN96*LF96),-ABS(LN96*LF96))</f>
        <v>0</v>
      </c>
      <c r="LT96">
        <f t="shared" ref="LT96:LT123" si="319">-LE96+LU96</f>
        <v>0</v>
      </c>
      <c r="LV96">
        <v>1</v>
      </c>
      <c r="LX96">
        <v>1</v>
      </c>
      <c r="MA96">
        <f t="shared" ref="MA96:MA101" si="320">IF(LU96=LZ96,1,0)</f>
        <v>1</v>
      </c>
      <c r="MC96">
        <f>IF(LZ96=LX96,1,0)</f>
        <v>0</v>
      </c>
      <c r="MF96" s="117" t="s">
        <v>1189</v>
      </c>
      <c r="MG96">
        <v>50</v>
      </c>
      <c r="MH96" t="str">
        <f t="shared" ref="MH96:MH101" si="321">IF(LU96="","FALSE","TRUE")</f>
        <v>FALSE</v>
      </c>
      <c r="MI96">
        <f>ROUND(MARGIN!$J12,0)</f>
        <v>10</v>
      </c>
      <c r="MJ96">
        <f>ROUND(IF(LU96=LX96,MI96*(1+$CV$95),MI96*(1-$CV$95)),0)</f>
        <v>8</v>
      </c>
      <c r="MK96">
        <f>MI96</f>
        <v>10</v>
      </c>
      <c r="ML96" s="139">
        <f>MK96*10000*MARGIN!$G12/MARGIN!$D12</f>
        <v>73826.365560000006</v>
      </c>
      <c r="MM96" s="139"/>
      <c r="MN96" s="200">
        <f t="shared" ref="MN96:MN101" si="322">IF(MA96=1,ABS(ML96*ME96),-ABS(ML96*ME96))</f>
        <v>0</v>
      </c>
      <c r="MO96" s="200"/>
      <c r="MP96" s="200"/>
      <c r="MQ96" s="200">
        <f t="shared" ref="MQ96:MQ123" si="323">IF(MC96=1,ABS(ML96*ME96),-ABS(ML96*ME96))</f>
        <v>0</v>
      </c>
      <c r="MR96" s="200">
        <f t="shared" ref="MR96:MR101" si="324">IF(ME96=1,ABS(MN96*MF96),-ABS(MN96*MF96))</f>
        <v>0</v>
      </c>
    </row>
    <row r="97" spans="1:356" x14ac:dyDescent="0.25">
      <c r="A97" s="186" t="s">
        <v>1207</v>
      </c>
      <c r="B97" s="167" t="s">
        <v>23</v>
      </c>
      <c r="D97" s="117" t="s">
        <v>788</v>
      </c>
      <c r="E97">
        <v>50</v>
      </c>
      <c r="F97" t="e">
        <f>IF(#REF!="","FALSE","TRUE")</f>
        <v>#REF!</v>
      </c>
      <c r="G97">
        <f>ROUND(MARGIN!$J28,0)</f>
        <v>7</v>
      </c>
      <c r="I97" t="e">
        <f>-#REF!+J97</f>
        <v>#REF!</v>
      </c>
      <c r="J97">
        <v>1</v>
      </c>
      <c r="K97" s="117" t="s">
        <v>788</v>
      </c>
      <c r="L97">
        <v>50</v>
      </c>
      <c r="M97" t="str">
        <f t="shared" si="273"/>
        <v>TRUE</v>
      </c>
      <c r="N97">
        <f>ROUND(MARGIN!$J28,0)</f>
        <v>7</v>
      </c>
      <c r="P97">
        <f t="shared" si="274"/>
        <v>0</v>
      </c>
      <c r="Q97">
        <v>1</v>
      </c>
      <c r="T97" s="117" t="s">
        <v>788</v>
      </c>
      <c r="U97">
        <v>50</v>
      </c>
      <c r="V97" t="str">
        <f t="shared" si="275"/>
        <v>TRUE</v>
      </c>
      <c r="W97">
        <f>ROUND(MARGIN!$J28,0)</f>
        <v>7</v>
      </c>
      <c r="Z97">
        <f t="shared" si="276"/>
        <v>0</v>
      </c>
      <c r="AA97">
        <v>1</v>
      </c>
      <c r="AD97" s="117" t="s">
        <v>962</v>
      </c>
      <c r="AE97">
        <v>50</v>
      </c>
      <c r="AF97" t="str">
        <f t="shared" si="277"/>
        <v>TRUE</v>
      </c>
      <c r="AG97">
        <f>ROUND(MARGIN!$J28,0)</f>
        <v>7</v>
      </c>
      <c r="AH97">
        <f t="shared" si="278"/>
        <v>7</v>
      </c>
      <c r="AK97">
        <f t="shared" si="279"/>
        <v>0</v>
      </c>
      <c r="AL97">
        <v>1</v>
      </c>
      <c r="AO97" s="117" t="s">
        <v>962</v>
      </c>
      <c r="AP97">
        <v>50</v>
      </c>
      <c r="AQ97" t="str">
        <f t="shared" si="280"/>
        <v>TRUE</v>
      </c>
      <c r="AR97">
        <f>ROUND(MARGIN!$J28,0)</f>
        <v>7</v>
      </c>
      <c r="AS97">
        <f t="shared" si="281"/>
        <v>7</v>
      </c>
      <c r="AV97">
        <f t="shared" si="282"/>
        <v>0</v>
      </c>
      <c r="AW97">
        <v>1</v>
      </c>
      <c r="AZ97" s="117" t="s">
        <v>962</v>
      </c>
      <c r="BA97">
        <v>50</v>
      </c>
      <c r="BB97" t="str">
        <f t="shared" si="283"/>
        <v>TRUE</v>
      </c>
      <c r="BC97">
        <f>ROUND(MARGIN!$J28,0)</f>
        <v>7</v>
      </c>
      <c r="BD97">
        <f t="shared" si="284"/>
        <v>7</v>
      </c>
      <c r="BG97">
        <f t="shared" si="285"/>
        <v>-1</v>
      </c>
      <c r="BL97" s="117" t="s">
        <v>962</v>
      </c>
      <c r="BM97">
        <v>50</v>
      </c>
      <c r="BN97" t="str">
        <f t="shared" si="286"/>
        <v>FALSE</v>
      </c>
      <c r="BO97">
        <f>ROUND(MARGIN!$J28,0)</f>
        <v>7</v>
      </c>
      <c r="BP97">
        <f t="shared" si="287"/>
        <v>7</v>
      </c>
      <c r="BT97">
        <f t="shared" si="288"/>
        <v>1</v>
      </c>
      <c r="BU97">
        <v>1</v>
      </c>
      <c r="BV97">
        <v>1</v>
      </c>
      <c r="BW97">
        <v>-1</v>
      </c>
      <c r="BX97">
        <f t="shared" si="289"/>
        <v>0</v>
      </c>
      <c r="BY97">
        <f t="shared" si="290"/>
        <v>0</v>
      </c>
      <c r="BZ97" s="187">
        <v>-1.3062591165E-2</v>
      </c>
      <c r="CA97" s="117" t="s">
        <v>962</v>
      </c>
      <c r="CB97">
        <v>50</v>
      </c>
      <c r="CC97" t="str">
        <f t="shared" si="291"/>
        <v>TRUE</v>
      </c>
      <c r="CD97">
        <f>ROUND(MARGIN!$J13,0)</f>
        <v>5</v>
      </c>
      <c r="CE97">
        <f t="shared" si="292"/>
        <v>4</v>
      </c>
      <c r="CF97">
        <f t="shared" ref="CF97:CF123" si="325">CD97</f>
        <v>5</v>
      </c>
      <c r="CG97" s="139">
        <f>CF97*10000*MARGIN!$G13/MARGIN!$D13</f>
        <v>71550.680250000005</v>
      </c>
      <c r="CH97" s="145">
        <f t="shared" si="293"/>
        <v>-934.63728368339002</v>
      </c>
      <c r="CI97" s="145">
        <f t="shared" si="294"/>
        <v>-934.63728368339002</v>
      </c>
      <c r="CK97">
        <f t="shared" si="295"/>
        <v>-2</v>
      </c>
      <c r="CL97">
        <v>-1</v>
      </c>
      <c r="CM97">
        <v>1</v>
      </c>
      <c r="CN97">
        <v>-1</v>
      </c>
      <c r="CO97">
        <f t="shared" si="296"/>
        <v>1</v>
      </c>
      <c r="CP97">
        <f t="shared" si="297"/>
        <v>0</v>
      </c>
      <c r="CQ97">
        <v>-4.85030092181E-3</v>
      </c>
      <c r="CR97" s="117" t="s">
        <v>1189</v>
      </c>
      <c r="CS97">
        <v>50</v>
      </c>
      <c r="CT97" t="str">
        <f t="shared" si="298"/>
        <v>TRUE</v>
      </c>
      <c r="CU97">
        <f>ROUND(MARGIN!$J13,0)</f>
        <v>5</v>
      </c>
      <c r="CV97">
        <f t="shared" ref="CV97:CV123" si="326">ROUND(IF(CL97=CM97,CU97*(1+$CV$95),CU97*(1-$CV$95)),0)</f>
        <v>4</v>
      </c>
      <c r="CW97">
        <f t="shared" ref="CW97:CW123" si="327">CU97</f>
        <v>5</v>
      </c>
      <c r="CX97" s="139">
        <f>CW97*10000*MARGIN!$G13/MARGIN!$D13</f>
        <v>71550.680250000005</v>
      </c>
      <c r="CY97" s="200">
        <f t="shared" si="299"/>
        <v>347.04233037270757</v>
      </c>
      <c r="CZ97" s="200">
        <f t="shared" si="300"/>
        <v>-347.04233037270757</v>
      </c>
      <c r="DB97">
        <f t="shared" si="301"/>
        <v>2</v>
      </c>
      <c r="DC97">
        <v>1</v>
      </c>
      <c r="DD97">
        <v>1</v>
      </c>
      <c r="DE97">
        <v>-1</v>
      </c>
      <c r="DF97">
        <f t="shared" si="302"/>
        <v>0</v>
      </c>
      <c r="DG97">
        <f t="shared" si="303"/>
        <v>0</v>
      </c>
      <c r="DH97">
        <v>-5.1189139532499999E-3</v>
      </c>
      <c r="DI97" s="117" t="s">
        <v>1189</v>
      </c>
      <c r="DJ97">
        <v>50</v>
      </c>
      <c r="DK97" t="str">
        <f t="shared" si="304"/>
        <v>TRUE</v>
      </c>
      <c r="DL97">
        <f>ROUND(MARGIN!$J13,0)</f>
        <v>5</v>
      </c>
      <c r="DM97">
        <f t="shared" ref="DM97:DM123" si="328">ROUND(IF(DC97=DD97,DL97*(1+$CV$95),DL97*(1-$CV$95)),0)</f>
        <v>6</v>
      </c>
      <c r="DN97">
        <f t="shared" ref="DN97:DN123" si="329">DL97</f>
        <v>5</v>
      </c>
      <c r="DO97" s="139">
        <f>DN97*10000*MARGIN!$G13/MARGIN!$D13</f>
        <v>71550.680250000005</v>
      </c>
      <c r="DP97" s="200">
        <f t="shared" si="305"/>
        <v>-366.26177549625419</v>
      </c>
      <c r="DQ97" s="200">
        <f t="shared" si="306"/>
        <v>-366.26177549625419</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f t="shared" si="307"/>
        <v>0</v>
      </c>
      <c r="JV97">
        <v>-1</v>
      </c>
      <c r="JX97">
        <v>-1</v>
      </c>
      <c r="KA97">
        <f t="shared" si="308"/>
        <v>1</v>
      </c>
      <c r="KC97">
        <f t="shared" ref="KC97:KC101" si="330">IF(JZ97=JX97,1,0)</f>
        <v>0</v>
      </c>
      <c r="KF97" s="117" t="s">
        <v>1189</v>
      </c>
      <c r="KG97">
        <v>50</v>
      </c>
      <c r="KH97" t="str">
        <f t="shared" si="309"/>
        <v>FALSE</v>
      </c>
      <c r="KI97">
        <f>ROUND(MARGIN!$J13,0)</f>
        <v>5</v>
      </c>
      <c r="KJ97">
        <f t="shared" ref="KJ97:KJ101" si="331">ROUND(IF(JU97=JX97,KI97*(1+$CV$95),KI97*(1-$CV$95)),0)</f>
        <v>4</v>
      </c>
      <c r="KK97">
        <f t="shared" ref="KK97:KK101" si="332">KI97</f>
        <v>5</v>
      </c>
      <c r="KL97" s="139">
        <f>KK97*10000*MARGIN!$G13/MARGIN!$D13</f>
        <v>71550.680250000005</v>
      </c>
      <c r="KM97" s="139"/>
      <c r="KN97" s="200">
        <f t="shared" si="310"/>
        <v>0</v>
      </c>
      <c r="KO97" s="200"/>
      <c r="KP97" s="200"/>
      <c r="KQ97" s="200">
        <f t="shared" si="311"/>
        <v>0</v>
      </c>
      <c r="KR97" s="200">
        <f t="shared" si="312"/>
        <v>0</v>
      </c>
      <c r="KT97">
        <f t="shared" si="313"/>
        <v>0</v>
      </c>
      <c r="KX97">
        <v>-1</v>
      </c>
      <c r="LA97">
        <f t="shared" si="314"/>
        <v>1</v>
      </c>
      <c r="LC97">
        <f t="shared" ref="LC97:LC101" si="333">IF(KZ97=KX97,1,0)</f>
        <v>0</v>
      </c>
      <c r="LF97" s="117"/>
      <c r="LG97">
        <v>50</v>
      </c>
      <c r="LH97" t="str">
        <f t="shared" si="315"/>
        <v>FALSE</v>
      </c>
      <c r="LI97">
        <f>ROUND(MARGIN!$J13,0)</f>
        <v>5</v>
      </c>
      <c r="LJ97">
        <v>1</v>
      </c>
      <c r="LK97">
        <f t="shared" ref="LK97:LK101" si="334">LI97</f>
        <v>5</v>
      </c>
      <c r="LL97" s="139">
        <f>LK97*10000*MARGIN!$G13/MARGIN!$D13</f>
        <v>71550.680250000005</v>
      </c>
      <c r="LM97" s="139"/>
      <c r="LN97" s="200">
        <f t="shared" si="316"/>
        <v>0</v>
      </c>
      <c r="LO97" s="200"/>
      <c r="LP97" s="200"/>
      <c r="LQ97" s="200">
        <f t="shared" si="317"/>
        <v>0</v>
      </c>
      <c r="LR97" s="200">
        <f t="shared" si="318"/>
        <v>0</v>
      </c>
      <c r="LT97">
        <f t="shared" si="319"/>
        <v>0</v>
      </c>
      <c r="LV97">
        <v>-1</v>
      </c>
      <c r="LX97">
        <v>-1</v>
      </c>
      <c r="MA97">
        <f t="shared" si="320"/>
        <v>1</v>
      </c>
      <c r="MC97">
        <f t="shared" ref="MC97:MC101" si="335">IF(LZ97=LX97,1,0)</f>
        <v>0</v>
      </c>
      <c r="MF97" s="117" t="s">
        <v>1189</v>
      </c>
      <c r="MG97">
        <v>50</v>
      </c>
      <c r="MH97" t="str">
        <f t="shared" si="321"/>
        <v>FALSE</v>
      </c>
      <c r="MI97">
        <f>ROUND(MARGIN!$J13,0)</f>
        <v>5</v>
      </c>
      <c r="MJ97">
        <f t="shared" ref="MJ97:MJ101" si="336">ROUND(IF(LU97=LX97,MI97*(1+$CV$95),MI97*(1-$CV$95)),0)</f>
        <v>4</v>
      </c>
      <c r="MK97">
        <f t="shared" ref="MK97:MK101" si="337">MI97</f>
        <v>5</v>
      </c>
      <c r="ML97" s="139">
        <f>MK97*10000*MARGIN!$G13/MARGIN!$D13</f>
        <v>71550.680250000005</v>
      </c>
      <c r="MM97" s="139"/>
      <c r="MN97" s="200">
        <f t="shared" si="322"/>
        <v>0</v>
      </c>
      <c r="MO97" s="200"/>
      <c r="MP97" s="200"/>
      <c r="MQ97" s="200">
        <f t="shared" si="323"/>
        <v>0</v>
      </c>
      <c r="MR97" s="200">
        <f t="shared" si="324"/>
        <v>0</v>
      </c>
    </row>
    <row r="98" spans="1:356" x14ac:dyDescent="0.25">
      <c r="A98" t="s">
        <v>1162</v>
      </c>
      <c r="B98" s="167" t="s">
        <v>7</v>
      </c>
      <c r="D98" s="117" t="s">
        <v>788</v>
      </c>
      <c r="E98">
        <v>50</v>
      </c>
      <c r="F98" t="e">
        <f>IF(#REF!="","FALSE","TRUE")</f>
        <v>#REF!</v>
      </c>
      <c r="G98">
        <f>ROUND(MARGIN!$J14,0)</f>
        <v>10</v>
      </c>
      <c r="I98" t="e">
        <f>-#REF!+J98</f>
        <v>#REF!</v>
      </c>
      <c r="J98">
        <v>-1</v>
      </c>
      <c r="K98" s="117" t="s">
        <v>788</v>
      </c>
      <c r="L98">
        <v>50</v>
      </c>
      <c r="M98" t="str">
        <f t="shared" si="273"/>
        <v>TRUE</v>
      </c>
      <c r="N98">
        <f>ROUND(MARGIN!$J14,0)</f>
        <v>10</v>
      </c>
      <c r="P98">
        <f t="shared" si="274"/>
        <v>2</v>
      </c>
      <c r="Q98">
        <v>1</v>
      </c>
      <c r="S98" t="str">
        <f>FORECAST!B58</f>
        <v>High: Apr // Low: Aug</v>
      </c>
      <c r="T98" s="117" t="s">
        <v>788</v>
      </c>
      <c r="U98">
        <v>50</v>
      </c>
      <c r="V98" t="str">
        <f t="shared" si="275"/>
        <v>TRUE</v>
      </c>
      <c r="W98">
        <f>ROUND(MARGIN!$J14,0)</f>
        <v>10</v>
      </c>
      <c r="Z98">
        <f t="shared" si="276"/>
        <v>-2</v>
      </c>
      <c r="AA98">
        <v>-1</v>
      </c>
      <c r="AB98">
        <v>-1</v>
      </c>
      <c r="AC98" t="s">
        <v>961</v>
      </c>
      <c r="AD98" s="117" t="s">
        <v>789</v>
      </c>
      <c r="AE98">
        <v>50</v>
      </c>
      <c r="AF98" t="str">
        <f t="shared" si="277"/>
        <v>TRUE</v>
      </c>
      <c r="AG98">
        <f>ROUND(MARGIN!$J14,0)</f>
        <v>10</v>
      </c>
      <c r="AH98">
        <f t="shared" si="278"/>
        <v>13</v>
      </c>
      <c r="AK98">
        <f t="shared" si="279"/>
        <v>0</v>
      </c>
      <c r="AL98">
        <v>-1</v>
      </c>
      <c r="AN98" t="s">
        <v>961</v>
      </c>
      <c r="AO98" s="117" t="s">
        <v>963</v>
      </c>
      <c r="AP98">
        <v>50</v>
      </c>
      <c r="AQ98" t="str">
        <f t="shared" si="280"/>
        <v>TRUE</v>
      </c>
      <c r="AR98">
        <f>ROUND(MARGIN!$J14,0)</f>
        <v>10</v>
      </c>
      <c r="AS98">
        <f t="shared" si="281"/>
        <v>10</v>
      </c>
      <c r="AV98">
        <f t="shared" si="282"/>
        <v>2</v>
      </c>
      <c r="AW98">
        <v>1</v>
      </c>
      <c r="AY98" t="s">
        <v>961</v>
      </c>
      <c r="AZ98" s="117" t="s">
        <v>963</v>
      </c>
      <c r="BA98">
        <v>50</v>
      </c>
      <c r="BB98" t="str">
        <f t="shared" si="283"/>
        <v>TRUE</v>
      </c>
      <c r="BC98">
        <f>ROUND(MARGIN!$J14,0)</f>
        <v>10</v>
      </c>
      <c r="BD98">
        <f t="shared" si="284"/>
        <v>10</v>
      </c>
      <c r="BG98">
        <f t="shared" si="285"/>
        <v>-1</v>
      </c>
      <c r="BK98" t="s">
        <v>961</v>
      </c>
      <c r="BL98" s="117" t="s">
        <v>963</v>
      </c>
      <c r="BM98">
        <v>50</v>
      </c>
      <c r="BN98" t="str">
        <f t="shared" si="286"/>
        <v>FALSE</v>
      </c>
      <c r="BO98">
        <f>ROUND(MARGIN!$J14,0)</f>
        <v>10</v>
      </c>
      <c r="BP98">
        <f t="shared" si="287"/>
        <v>10</v>
      </c>
      <c r="BT98">
        <f t="shared" si="288"/>
        <v>1</v>
      </c>
      <c r="BU98">
        <v>1</v>
      </c>
      <c r="BV98">
        <v>-1</v>
      </c>
      <c r="BW98">
        <v>-1</v>
      </c>
      <c r="BX98">
        <f t="shared" si="289"/>
        <v>0</v>
      </c>
      <c r="BY98">
        <f t="shared" si="290"/>
        <v>1</v>
      </c>
      <c r="BZ98" s="187">
        <v>-3.2285536333900001E-3</v>
      </c>
      <c r="CA98" s="117" t="s">
        <v>963</v>
      </c>
      <c r="CB98">
        <v>50</v>
      </c>
      <c r="CC98" t="str">
        <f t="shared" si="291"/>
        <v>TRUE</v>
      </c>
      <c r="CD98">
        <f>ROUND(MARGIN!$J14,0)</f>
        <v>10</v>
      </c>
      <c r="CE98">
        <f t="shared" si="292"/>
        <v>8</v>
      </c>
      <c r="CF98">
        <f t="shared" si="325"/>
        <v>10</v>
      </c>
      <c r="CG98" s="139">
        <f>CF98*10000*MARGIN!$G14/MARGIN!$D14</f>
        <v>73839.496459480724</v>
      </c>
      <c r="CH98" s="145">
        <f t="shared" si="293"/>
        <v>-238.39477458194455</v>
      </c>
      <c r="CI98" s="145">
        <f t="shared" si="294"/>
        <v>238.39477458194455</v>
      </c>
      <c r="CK98">
        <f t="shared" si="295"/>
        <v>-2</v>
      </c>
      <c r="CL98">
        <v>-1</v>
      </c>
      <c r="CM98">
        <v>-1</v>
      </c>
      <c r="CN98">
        <v>1</v>
      </c>
      <c r="CO98">
        <f t="shared" si="296"/>
        <v>0</v>
      </c>
      <c r="CP98">
        <f t="shared" si="297"/>
        <v>0</v>
      </c>
      <c r="CQ98">
        <v>9.8955610247499996E-3</v>
      </c>
      <c r="CR98" s="117" t="s">
        <v>1189</v>
      </c>
      <c r="CS98">
        <v>50</v>
      </c>
      <c r="CT98" t="str">
        <f t="shared" si="298"/>
        <v>TRUE</v>
      </c>
      <c r="CU98">
        <f>ROUND(MARGIN!$J14,0)</f>
        <v>10</v>
      </c>
      <c r="CV98">
        <f t="shared" si="326"/>
        <v>13</v>
      </c>
      <c r="CW98">
        <f t="shared" si="327"/>
        <v>10</v>
      </c>
      <c r="CX98" s="139">
        <f>CW98*10000*MARGIN!$G14/MARGIN!$D14</f>
        <v>73839.496459480724</v>
      </c>
      <c r="CY98" s="200">
        <f t="shared" si="299"/>
        <v>-730.68324325160302</v>
      </c>
      <c r="CZ98" s="200">
        <f t="shared" si="300"/>
        <v>-730.68324325160302</v>
      </c>
      <c r="DB98">
        <f t="shared" si="301"/>
        <v>2</v>
      </c>
      <c r="DC98">
        <v>1</v>
      </c>
      <c r="DD98">
        <v>1</v>
      </c>
      <c r="DE98">
        <v>1</v>
      </c>
      <c r="DF98">
        <f t="shared" si="302"/>
        <v>1</v>
      </c>
      <c r="DG98">
        <f t="shared" si="303"/>
        <v>1</v>
      </c>
      <c r="DH98">
        <v>1.0518340804299999E-2</v>
      </c>
      <c r="DI98" s="117" t="s">
        <v>1189</v>
      </c>
      <c r="DJ98">
        <v>50</v>
      </c>
      <c r="DK98" t="str">
        <f t="shared" si="304"/>
        <v>TRUE</v>
      </c>
      <c r="DL98">
        <f>ROUND(MARGIN!$J14,0)</f>
        <v>10</v>
      </c>
      <c r="DM98">
        <f t="shared" si="328"/>
        <v>13</v>
      </c>
      <c r="DN98">
        <f t="shared" si="329"/>
        <v>10</v>
      </c>
      <c r="DO98" s="139">
        <f>DN98*10000*MARGIN!$G14/MARGIN!$D14</f>
        <v>73839.496459480724</v>
      </c>
      <c r="DP98" s="200">
        <f t="shared" si="305"/>
        <v>776.66898857872138</v>
      </c>
      <c r="DQ98" s="200">
        <f t="shared" si="306"/>
        <v>776.66898857872138</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f t="shared" si="307"/>
        <v>0</v>
      </c>
      <c r="JV98">
        <v>1</v>
      </c>
      <c r="JX98">
        <v>1</v>
      </c>
      <c r="KA98">
        <f t="shared" si="308"/>
        <v>1</v>
      </c>
      <c r="KC98">
        <f t="shared" si="330"/>
        <v>0</v>
      </c>
      <c r="KF98" s="117" t="s">
        <v>1189</v>
      </c>
      <c r="KG98">
        <v>50</v>
      </c>
      <c r="KH98" t="str">
        <f t="shared" si="309"/>
        <v>FALSE</v>
      </c>
      <c r="KI98">
        <f>ROUND(MARGIN!$J14,0)</f>
        <v>10</v>
      </c>
      <c r="KJ98">
        <f t="shared" si="331"/>
        <v>8</v>
      </c>
      <c r="KK98">
        <f t="shared" si="332"/>
        <v>10</v>
      </c>
      <c r="KL98" s="139">
        <f>KK98*10000*MARGIN!$G14/MARGIN!$D14</f>
        <v>73839.496459480724</v>
      </c>
      <c r="KM98" s="139"/>
      <c r="KN98" s="200">
        <f t="shared" si="310"/>
        <v>0</v>
      </c>
      <c r="KO98" s="200"/>
      <c r="KP98" s="200"/>
      <c r="KQ98" s="200">
        <f t="shared" si="311"/>
        <v>0</v>
      </c>
      <c r="KR98" s="200">
        <f t="shared" si="312"/>
        <v>0</v>
      </c>
      <c r="KT98">
        <f t="shared" si="313"/>
        <v>0</v>
      </c>
      <c r="KX98">
        <v>1</v>
      </c>
      <c r="LA98">
        <f t="shared" si="314"/>
        <v>1</v>
      </c>
      <c r="LC98">
        <f t="shared" si="333"/>
        <v>0</v>
      </c>
      <c r="LF98" s="117"/>
      <c r="LG98">
        <v>50</v>
      </c>
      <c r="LH98" t="str">
        <f t="shared" si="315"/>
        <v>FALSE</v>
      </c>
      <c r="LI98">
        <f>ROUND(MARGIN!$J14,0)</f>
        <v>10</v>
      </c>
      <c r="LJ98">
        <v>2</v>
      </c>
      <c r="LK98">
        <f t="shared" si="334"/>
        <v>10</v>
      </c>
      <c r="LL98" s="139">
        <f>LK98*10000*MARGIN!$G14/MARGIN!$D14</f>
        <v>73839.496459480724</v>
      </c>
      <c r="LM98" s="139"/>
      <c r="LN98" s="200">
        <f t="shared" si="316"/>
        <v>0</v>
      </c>
      <c r="LO98" s="200"/>
      <c r="LP98" s="200"/>
      <c r="LQ98" s="200">
        <f t="shared" si="317"/>
        <v>0</v>
      </c>
      <c r="LR98" s="200">
        <f t="shared" si="318"/>
        <v>0</v>
      </c>
      <c r="LT98">
        <f t="shared" si="319"/>
        <v>0</v>
      </c>
      <c r="LV98">
        <v>1</v>
      </c>
      <c r="LX98">
        <v>1</v>
      </c>
      <c r="MA98">
        <f t="shared" si="320"/>
        <v>1</v>
      </c>
      <c r="MC98">
        <f t="shared" si="335"/>
        <v>0</v>
      </c>
      <c r="MF98" s="117" t="s">
        <v>1189</v>
      </c>
      <c r="MG98">
        <v>50</v>
      </c>
      <c r="MH98" t="str">
        <f t="shared" si="321"/>
        <v>FALSE</v>
      </c>
      <c r="MI98">
        <f>ROUND(MARGIN!$J14,0)</f>
        <v>10</v>
      </c>
      <c r="MJ98">
        <f t="shared" si="336"/>
        <v>8</v>
      </c>
      <c r="MK98">
        <f t="shared" si="337"/>
        <v>10</v>
      </c>
      <c r="ML98" s="139">
        <f>MK98*10000*MARGIN!$G14/MARGIN!$D14</f>
        <v>73839.496459480724</v>
      </c>
      <c r="MM98" s="139"/>
      <c r="MN98" s="200">
        <f t="shared" si="322"/>
        <v>0</v>
      </c>
      <c r="MO98" s="200"/>
      <c r="MP98" s="200"/>
      <c r="MQ98" s="200">
        <f t="shared" si="323"/>
        <v>0</v>
      </c>
      <c r="MR98" s="200">
        <f t="shared" si="324"/>
        <v>0</v>
      </c>
    </row>
    <row r="99" spans="1:356" x14ac:dyDescent="0.25">
      <c r="A99" t="s">
        <v>1163</v>
      </c>
      <c r="B99" s="167" t="s">
        <v>21</v>
      </c>
      <c r="D99" s="117" t="s">
        <v>788</v>
      </c>
      <c r="E99">
        <v>50</v>
      </c>
      <c r="F99" t="e">
        <f>IF(#REF!="","FALSE","TRUE")</f>
        <v>#REF!</v>
      </c>
      <c r="G99">
        <f>ROUND(MARGIN!$J13,0)</f>
        <v>5</v>
      </c>
      <c r="I99" t="e">
        <f>-#REF!+J99</f>
        <v>#REF!</v>
      </c>
      <c r="J99">
        <v>1</v>
      </c>
      <c r="K99" s="117" t="s">
        <v>788</v>
      </c>
      <c r="L99">
        <v>50</v>
      </c>
      <c r="M99" t="str">
        <f t="shared" si="273"/>
        <v>TRUE</v>
      </c>
      <c r="N99">
        <f>ROUND(MARGIN!$J13,0)</f>
        <v>5</v>
      </c>
      <c r="P99">
        <f t="shared" si="274"/>
        <v>0</v>
      </c>
      <c r="Q99">
        <v>1</v>
      </c>
      <c r="T99" s="117" t="s">
        <v>788</v>
      </c>
      <c r="U99">
        <v>50</v>
      </c>
      <c r="V99" t="str">
        <f t="shared" si="275"/>
        <v>TRUE</v>
      </c>
      <c r="W99">
        <f>ROUND(MARGIN!$J13,0)</f>
        <v>5</v>
      </c>
      <c r="Z99">
        <f t="shared" si="276"/>
        <v>0</v>
      </c>
      <c r="AA99">
        <v>1</v>
      </c>
      <c r="AD99" s="117" t="s">
        <v>962</v>
      </c>
      <c r="AE99">
        <v>50</v>
      </c>
      <c r="AF99" t="str">
        <f t="shared" si="277"/>
        <v>TRUE</v>
      </c>
      <c r="AG99">
        <f>ROUND(MARGIN!$J13,0)</f>
        <v>5</v>
      </c>
      <c r="AH99">
        <f t="shared" si="278"/>
        <v>5</v>
      </c>
      <c r="AK99">
        <f t="shared" si="279"/>
        <v>0</v>
      </c>
      <c r="AL99">
        <v>1</v>
      </c>
      <c r="AO99" s="117" t="s">
        <v>962</v>
      </c>
      <c r="AP99">
        <v>50</v>
      </c>
      <c r="AQ99" t="str">
        <f t="shared" si="280"/>
        <v>TRUE</v>
      </c>
      <c r="AR99">
        <f>ROUND(MARGIN!$J13,0)</f>
        <v>5</v>
      </c>
      <c r="AS99">
        <f t="shared" si="281"/>
        <v>5</v>
      </c>
      <c r="AV99">
        <f t="shared" si="282"/>
        <v>0</v>
      </c>
      <c r="AW99">
        <v>1</v>
      </c>
      <c r="AZ99" s="117" t="s">
        <v>962</v>
      </c>
      <c r="BA99">
        <v>50</v>
      </c>
      <c r="BB99" t="str">
        <f t="shared" si="283"/>
        <v>TRUE</v>
      </c>
      <c r="BC99">
        <f>ROUND(MARGIN!$J13,0)</f>
        <v>5</v>
      </c>
      <c r="BD99">
        <f t="shared" si="284"/>
        <v>5</v>
      </c>
      <c r="BG99">
        <f t="shared" si="285"/>
        <v>-1</v>
      </c>
      <c r="BL99" s="117" t="s">
        <v>962</v>
      </c>
      <c r="BM99">
        <v>50</v>
      </c>
      <c r="BN99" t="str">
        <f t="shared" si="286"/>
        <v>FALSE</v>
      </c>
      <c r="BO99">
        <f>ROUND(MARGIN!$J13,0)</f>
        <v>5</v>
      </c>
      <c r="BP99">
        <f t="shared" si="287"/>
        <v>5</v>
      </c>
      <c r="BT99">
        <f t="shared" si="288"/>
        <v>-1</v>
      </c>
      <c r="BU99">
        <v>-1</v>
      </c>
      <c r="BV99">
        <v>-1</v>
      </c>
      <c r="BW99">
        <v>1</v>
      </c>
      <c r="BX99">
        <f t="shared" si="289"/>
        <v>0</v>
      </c>
      <c r="BY99">
        <f t="shared" si="290"/>
        <v>0</v>
      </c>
      <c r="BZ99" s="187">
        <v>4.0381175944600002E-3</v>
      </c>
      <c r="CA99" s="117" t="s">
        <v>962</v>
      </c>
      <c r="CB99">
        <v>50</v>
      </c>
      <c r="CC99" t="str">
        <f t="shared" si="291"/>
        <v>TRUE</v>
      </c>
      <c r="CD99">
        <f>ROUND(MARGIN!$J15,0)</f>
        <v>10</v>
      </c>
      <c r="CE99">
        <f t="shared" si="292"/>
        <v>8</v>
      </c>
      <c r="CF99">
        <f t="shared" si="325"/>
        <v>10</v>
      </c>
      <c r="CG99" s="139">
        <f>CF99*10000*MARGIN!$G15/MARGIN!$D15</f>
        <v>73849.167482859935</v>
      </c>
      <c r="CH99" s="145">
        <f t="shared" si="293"/>
        <v>-298.21162254876003</v>
      </c>
      <c r="CI99" s="145">
        <f t="shared" si="294"/>
        <v>-298.21162254876003</v>
      </c>
      <c r="CK99">
        <f t="shared" si="295"/>
        <v>2</v>
      </c>
      <c r="CL99">
        <v>1</v>
      </c>
      <c r="CM99">
        <v>-1</v>
      </c>
      <c r="CN99">
        <v>-1</v>
      </c>
      <c r="CO99">
        <f t="shared" si="296"/>
        <v>0</v>
      </c>
      <c r="CP99">
        <f t="shared" si="297"/>
        <v>1</v>
      </c>
      <c r="CQ99">
        <v>-5.4552792351499997E-3</v>
      </c>
      <c r="CR99" s="117" t="s">
        <v>1189</v>
      </c>
      <c r="CS99">
        <v>50</v>
      </c>
      <c r="CT99" t="str">
        <f t="shared" si="298"/>
        <v>TRUE</v>
      </c>
      <c r="CU99">
        <f>ROUND(MARGIN!$J15,0)</f>
        <v>10</v>
      </c>
      <c r="CV99">
        <f t="shared" si="326"/>
        <v>8</v>
      </c>
      <c r="CW99">
        <f t="shared" si="327"/>
        <v>10</v>
      </c>
      <c r="CX99" s="139">
        <f>CW99*10000*MARGIN!$G15/MARGIN!$D15</f>
        <v>73849.167482859935</v>
      </c>
      <c r="CY99" s="200">
        <f t="shared" si="299"/>
        <v>-402.86782990236037</v>
      </c>
      <c r="CZ99" s="200">
        <f t="shared" si="300"/>
        <v>402.86782990236037</v>
      </c>
      <c r="DB99">
        <f t="shared" si="301"/>
        <v>-2</v>
      </c>
      <c r="DC99">
        <v>-1</v>
      </c>
      <c r="DD99">
        <v>-1</v>
      </c>
      <c r="DE99">
        <v>1</v>
      </c>
      <c r="DF99">
        <f t="shared" si="302"/>
        <v>0</v>
      </c>
      <c r="DG99">
        <f t="shared" si="303"/>
        <v>0</v>
      </c>
      <c r="DH99">
        <v>6.8005317288200003E-3</v>
      </c>
      <c r="DI99" s="117" t="s">
        <v>1189</v>
      </c>
      <c r="DJ99">
        <v>50</v>
      </c>
      <c r="DK99" t="str">
        <f t="shared" si="304"/>
        <v>TRUE</v>
      </c>
      <c r="DL99">
        <f>ROUND(MARGIN!$J15,0)</f>
        <v>10</v>
      </c>
      <c r="DM99">
        <f t="shared" si="328"/>
        <v>13</v>
      </c>
      <c r="DN99">
        <f t="shared" si="329"/>
        <v>10</v>
      </c>
      <c r="DO99" s="139">
        <f>DN99*10000*MARGIN!$G15/MARGIN!$D15</f>
        <v>73849.167482859935</v>
      </c>
      <c r="DP99" s="200">
        <f t="shared" si="305"/>
        <v>-502.21360661413121</v>
      </c>
      <c r="DQ99" s="200">
        <f t="shared" si="306"/>
        <v>-502.21360661413121</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f t="shared" si="307"/>
        <v>0</v>
      </c>
      <c r="JV99">
        <v>1</v>
      </c>
      <c r="JX99">
        <v>1</v>
      </c>
      <c r="KA99">
        <f t="shared" si="308"/>
        <v>1</v>
      </c>
      <c r="KC99">
        <f t="shared" si="330"/>
        <v>0</v>
      </c>
      <c r="KF99" s="117" t="s">
        <v>1189</v>
      </c>
      <c r="KG99">
        <v>50</v>
      </c>
      <c r="KH99" t="str">
        <f t="shared" si="309"/>
        <v>FALSE</v>
      </c>
      <c r="KI99">
        <f>ROUND(MARGIN!$J15,0)</f>
        <v>10</v>
      </c>
      <c r="KJ99">
        <f t="shared" si="331"/>
        <v>8</v>
      </c>
      <c r="KK99">
        <f t="shared" si="332"/>
        <v>10</v>
      </c>
      <c r="KL99" s="139">
        <f>KK99*10000*MARGIN!$G15/MARGIN!$D15</f>
        <v>73849.167482859935</v>
      </c>
      <c r="KM99" s="139"/>
      <c r="KN99" s="200">
        <f t="shared" si="310"/>
        <v>0</v>
      </c>
      <c r="KO99" s="200"/>
      <c r="KP99" s="200"/>
      <c r="KQ99" s="200">
        <f t="shared" si="311"/>
        <v>0</v>
      </c>
      <c r="KR99" s="200">
        <f t="shared" si="312"/>
        <v>0</v>
      </c>
      <c r="KT99">
        <f t="shared" si="313"/>
        <v>0</v>
      </c>
      <c r="KX99">
        <v>1</v>
      </c>
      <c r="LA99">
        <f t="shared" si="314"/>
        <v>1</v>
      </c>
      <c r="LC99">
        <f t="shared" si="333"/>
        <v>0</v>
      </c>
      <c r="LF99" s="117"/>
      <c r="LG99">
        <v>50</v>
      </c>
      <c r="LH99" t="str">
        <f t="shared" si="315"/>
        <v>FALSE</v>
      </c>
      <c r="LI99">
        <f>ROUND(MARGIN!$J15,0)</f>
        <v>10</v>
      </c>
      <c r="LJ99">
        <v>2</v>
      </c>
      <c r="LK99">
        <f t="shared" si="334"/>
        <v>10</v>
      </c>
      <c r="LL99" s="139">
        <f>LK99*10000*MARGIN!$G15/MARGIN!$D15</f>
        <v>73849.167482859935</v>
      </c>
      <c r="LM99" s="139"/>
      <c r="LN99" s="200">
        <f t="shared" si="316"/>
        <v>0</v>
      </c>
      <c r="LO99" s="200"/>
      <c r="LP99" s="200"/>
      <c r="LQ99" s="200">
        <f t="shared" si="317"/>
        <v>0</v>
      </c>
      <c r="LR99" s="200">
        <f t="shared" si="318"/>
        <v>0</v>
      </c>
      <c r="LT99">
        <f t="shared" si="319"/>
        <v>0</v>
      </c>
      <c r="LV99">
        <v>1</v>
      </c>
      <c r="LX99">
        <v>1</v>
      </c>
      <c r="MA99">
        <f t="shared" si="320"/>
        <v>1</v>
      </c>
      <c r="MC99">
        <f t="shared" si="335"/>
        <v>0</v>
      </c>
      <c r="MF99" s="117" t="s">
        <v>1189</v>
      </c>
      <c r="MG99">
        <v>50</v>
      </c>
      <c r="MH99" t="str">
        <f t="shared" si="321"/>
        <v>FALSE</v>
      </c>
      <c r="MI99">
        <f>ROUND(MARGIN!$J15,0)</f>
        <v>10</v>
      </c>
      <c r="MJ99">
        <f t="shared" si="336"/>
        <v>8</v>
      </c>
      <c r="MK99">
        <f t="shared" si="337"/>
        <v>10</v>
      </c>
      <c r="ML99" s="139">
        <f>MK99*10000*MARGIN!$G15/MARGIN!$D15</f>
        <v>73849.167482859935</v>
      </c>
      <c r="MM99" s="139"/>
      <c r="MN99" s="200">
        <f t="shared" si="322"/>
        <v>0</v>
      </c>
      <c r="MO99" s="200"/>
      <c r="MP99" s="200"/>
      <c r="MQ99" s="200">
        <f t="shared" si="323"/>
        <v>0</v>
      </c>
      <c r="MR99" s="200">
        <f t="shared" si="324"/>
        <v>0</v>
      </c>
    </row>
    <row r="100" spans="1:356" x14ac:dyDescent="0.25">
      <c r="A100" t="s">
        <v>1164</v>
      </c>
      <c r="B100" s="167" t="s">
        <v>9</v>
      </c>
      <c r="D100" s="117" t="s">
        <v>788</v>
      </c>
      <c r="E100">
        <v>50</v>
      </c>
      <c r="F100" t="e">
        <f>IF(#REF!="","FALSE","TRUE")</f>
        <v>#REF!</v>
      </c>
      <c r="G100">
        <f>ROUND(MARGIN!$J16,0)</f>
        <v>10</v>
      </c>
      <c r="I100" t="e">
        <f>-#REF!+J100</f>
        <v>#REF!</v>
      </c>
      <c r="J100">
        <v>1</v>
      </c>
      <c r="K100" s="117" t="s">
        <v>788</v>
      </c>
      <c r="L100">
        <v>50</v>
      </c>
      <c r="M100" t="str">
        <f t="shared" si="273"/>
        <v>TRUE</v>
      </c>
      <c r="N100">
        <f>ROUND(MARGIN!$J16,0)</f>
        <v>10</v>
      </c>
      <c r="P100">
        <f t="shared" si="274"/>
        <v>0</v>
      </c>
      <c r="Q100">
        <v>1</v>
      </c>
      <c r="S100" t="str">
        <f>FORECAST!$B$60</f>
        <v>High: Apr-May // Low: Aug-Sept</v>
      </c>
      <c r="T100" s="117" t="s">
        <v>788</v>
      </c>
      <c r="U100">
        <v>50</v>
      </c>
      <c r="V100" t="str">
        <f t="shared" si="275"/>
        <v>TRUE</v>
      </c>
      <c r="W100">
        <f>ROUND(MARGIN!$J16,0)</f>
        <v>10</v>
      </c>
      <c r="Z100">
        <f t="shared" si="276"/>
        <v>-2</v>
      </c>
      <c r="AA100">
        <v>-1</v>
      </c>
      <c r="AC100" t="s">
        <v>933</v>
      </c>
      <c r="AD100" s="117" t="s">
        <v>962</v>
      </c>
      <c r="AE100">
        <v>50</v>
      </c>
      <c r="AF100" t="str">
        <f t="shared" si="277"/>
        <v>TRUE</v>
      </c>
      <c r="AG100">
        <f>ROUND(MARGIN!$J16,0)</f>
        <v>10</v>
      </c>
      <c r="AH100">
        <f t="shared" si="278"/>
        <v>10</v>
      </c>
      <c r="AK100">
        <f t="shared" si="279"/>
        <v>0</v>
      </c>
      <c r="AL100">
        <v>-1</v>
      </c>
      <c r="AN100" t="s">
        <v>933</v>
      </c>
      <c r="AO100" s="117" t="s">
        <v>962</v>
      </c>
      <c r="AP100">
        <v>50</v>
      </c>
      <c r="AQ100" t="str">
        <f t="shared" si="280"/>
        <v>TRUE</v>
      </c>
      <c r="AR100">
        <f>ROUND(MARGIN!$J16,0)</f>
        <v>10</v>
      </c>
      <c r="AS100">
        <f t="shared" si="281"/>
        <v>10</v>
      </c>
      <c r="AV100">
        <f t="shared" si="282"/>
        <v>0</v>
      </c>
      <c r="AW100">
        <v>-1</v>
      </c>
      <c r="AY100" t="s">
        <v>933</v>
      </c>
      <c r="AZ100" s="117" t="s">
        <v>962</v>
      </c>
      <c r="BA100">
        <v>50</v>
      </c>
      <c r="BB100" t="str">
        <f t="shared" si="283"/>
        <v>TRUE</v>
      </c>
      <c r="BC100">
        <f>ROUND(MARGIN!$J16,0)</f>
        <v>10</v>
      </c>
      <c r="BD100">
        <f t="shared" si="284"/>
        <v>10</v>
      </c>
      <c r="BG100">
        <f t="shared" si="285"/>
        <v>1</v>
      </c>
      <c r="BK100" t="s">
        <v>933</v>
      </c>
      <c r="BL100" s="117" t="s">
        <v>962</v>
      </c>
      <c r="BM100">
        <v>50</v>
      </c>
      <c r="BN100" t="str">
        <f t="shared" si="286"/>
        <v>FALSE</v>
      </c>
      <c r="BO100">
        <f>ROUND(MARGIN!$J16,0)</f>
        <v>10</v>
      </c>
      <c r="BP100">
        <f t="shared" si="287"/>
        <v>10</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10</v>
      </c>
      <c r="CE100">
        <f t="shared" si="292"/>
        <v>13</v>
      </c>
      <c r="CF100">
        <f t="shared" si="325"/>
        <v>10</v>
      </c>
      <c r="CG100" s="139">
        <f>CF100*10000*MARGIN!$G16/MARGIN!$D16</f>
        <v>73850</v>
      </c>
      <c r="CH100" s="145">
        <f t="shared" si="293"/>
        <v>1421.3516804323549</v>
      </c>
      <c r="CI100" s="145">
        <f t="shared" si="294"/>
        <v>1421.3516804323549</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10</v>
      </c>
      <c r="CV100">
        <f t="shared" si="326"/>
        <v>13</v>
      </c>
      <c r="CW100">
        <f t="shared" si="327"/>
        <v>10</v>
      </c>
      <c r="CX100" s="139">
        <f>CW100*10000*MARGIN!$G16/MARGIN!$D16</f>
        <v>73850</v>
      </c>
      <c r="CY100" s="200">
        <f t="shared" si="299"/>
        <v>-19.0479745872892</v>
      </c>
      <c r="CZ100" s="200">
        <f t="shared" si="300"/>
        <v>-19.0479745872892</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10</v>
      </c>
      <c r="DM100">
        <f t="shared" si="328"/>
        <v>13</v>
      </c>
      <c r="DN100">
        <f t="shared" si="329"/>
        <v>10</v>
      </c>
      <c r="DO100" s="139">
        <f>DN100*10000*MARGIN!$G16/MARGIN!$D16</f>
        <v>73850</v>
      </c>
      <c r="DP100" s="200">
        <f t="shared" si="305"/>
        <v>-911.53031434465004</v>
      </c>
      <c r="DQ100" s="200">
        <f t="shared" si="306"/>
        <v>-911.53031434465004</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f t="shared" si="307"/>
        <v>0</v>
      </c>
      <c r="JV100">
        <v>1</v>
      </c>
      <c r="JX100">
        <v>1</v>
      </c>
      <c r="KA100">
        <f t="shared" si="308"/>
        <v>1</v>
      </c>
      <c r="KC100">
        <f t="shared" si="330"/>
        <v>0</v>
      </c>
      <c r="KF100" s="117" t="s">
        <v>1189</v>
      </c>
      <c r="KG100">
        <v>50</v>
      </c>
      <c r="KH100" t="str">
        <f t="shared" si="309"/>
        <v>FALSE</v>
      </c>
      <c r="KI100">
        <f>ROUND(MARGIN!$J16,0)</f>
        <v>10</v>
      </c>
      <c r="KJ100">
        <f t="shared" si="331"/>
        <v>8</v>
      </c>
      <c r="KK100">
        <f t="shared" si="332"/>
        <v>10</v>
      </c>
      <c r="KL100" s="139">
        <f>KK100*10000*MARGIN!$G16/MARGIN!$D16</f>
        <v>73850</v>
      </c>
      <c r="KM100" s="139"/>
      <c r="KN100" s="200">
        <f t="shared" si="310"/>
        <v>0</v>
      </c>
      <c r="KO100" s="200"/>
      <c r="KP100" s="200"/>
      <c r="KQ100" s="200">
        <f t="shared" si="311"/>
        <v>0</v>
      </c>
      <c r="KR100" s="200">
        <f t="shared" si="312"/>
        <v>0</v>
      </c>
      <c r="KT100">
        <f t="shared" si="313"/>
        <v>0</v>
      </c>
      <c r="KX100">
        <v>1</v>
      </c>
      <c r="LA100">
        <f t="shared" si="314"/>
        <v>1</v>
      </c>
      <c r="LC100">
        <f t="shared" si="333"/>
        <v>0</v>
      </c>
      <c r="LF100" s="117"/>
      <c r="LG100">
        <v>50</v>
      </c>
      <c r="LH100" t="str">
        <f t="shared" si="315"/>
        <v>FALSE</v>
      </c>
      <c r="LI100">
        <f>ROUND(MARGIN!$J16,0)</f>
        <v>10</v>
      </c>
      <c r="LJ100">
        <v>1</v>
      </c>
      <c r="LK100">
        <f t="shared" si="334"/>
        <v>10</v>
      </c>
      <c r="LL100" s="139">
        <f>LK100*10000*MARGIN!$G16/MARGIN!$D16</f>
        <v>73850</v>
      </c>
      <c r="LM100" s="139"/>
      <c r="LN100" s="200">
        <f t="shared" si="316"/>
        <v>0</v>
      </c>
      <c r="LO100" s="200"/>
      <c r="LP100" s="200"/>
      <c r="LQ100" s="200">
        <f t="shared" si="317"/>
        <v>0</v>
      </c>
      <c r="LR100" s="200">
        <f t="shared" si="318"/>
        <v>0</v>
      </c>
      <c r="LT100">
        <f t="shared" si="319"/>
        <v>0</v>
      </c>
      <c r="LV100">
        <v>1</v>
      </c>
      <c r="LX100">
        <v>1</v>
      </c>
      <c r="MA100">
        <f t="shared" si="320"/>
        <v>1</v>
      </c>
      <c r="MC100">
        <f t="shared" si="335"/>
        <v>0</v>
      </c>
      <c r="MF100" s="117" t="s">
        <v>1189</v>
      </c>
      <c r="MG100">
        <v>50</v>
      </c>
      <c r="MH100" t="str">
        <f t="shared" si="321"/>
        <v>FALSE</v>
      </c>
      <c r="MI100">
        <f>ROUND(MARGIN!$J16,0)</f>
        <v>10</v>
      </c>
      <c r="MJ100">
        <f t="shared" si="336"/>
        <v>8</v>
      </c>
      <c r="MK100">
        <f t="shared" si="337"/>
        <v>10</v>
      </c>
      <c r="ML100" s="139">
        <f>MK100*10000*MARGIN!$G16/MARGIN!$D16</f>
        <v>73850</v>
      </c>
      <c r="MM100" s="139"/>
      <c r="MN100" s="200">
        <f t="shared" si="322"/>
        <v>0</v>
      </c>
      <c r="MO100" s="200"/>
      <c r="MP100" s="200"/>
      <c r="MQ100" s="200">
        <f t="shared" si="323"/>
        <v>0</v>
      </c>
      <c r="MR100" s="200">
        <f t="shared" si="324"/>
        <v>0</v>
      </c>
    </row>
    <row r="101" spans="1:356" x14ac:dyDescent="0.25">
      <c r="A101" t="s">
        <v>1166</v>
      </c>
      <c r="B101" s="167" t="s">
        <v>20</v>
      </c>
      <c r="D101" s="117" t="s">
        <v>788</v>
      </c>
      <c r="E101">
        <v>50</v>
      </c>
      <c r="F101" t="e">
        <f>IF(#REF!="","FALSE","TRUE")</f>
        <v>#REF!</v>
      </c>
      <c r="G101">
        <f>ROUND(MARGIN!$J12,0)</f>
        <v>10</v>
      </c>
      <c r="I101" t="e">
        <f>-#REF!+J101</f>
        <v>#REF!</v>
      </c>
      <c r="J101">
        <v>-1</v>
      </c>
      <c r="K101" s="117" t="s">
        <v>788</v>
      </c>
      <c r="L101">
        <v>50</v>
      </c>
      <c r="M101" t="str">
        <f t="shared" si="273"/>
        <v>TRUE</v>
      </c>
      <c r="N101">
        <f>ROUND(MARGIN!$J12,0)</f>
        <v>10</v>
      </c>
      <c r="P101">
        <f t="shared" si="274"/>
        <v>0</v>
      </c>
      <c r="Q101">
        <v>-1</v>
      </c>
      <c r="T101" s="117" t="s">
        <v>788</v>
      </c>
      <c r="U101">
        <v>50</v>
      </c>
      <c r="V101" t="str">
        <f t="shared" si="275"/>
        <v>TRUE</v>
      </c>
      <c r="W101">
        <f>ROUND(MARGIN!$J12,0)</f>
        <v>10</v>
      </c>
      <c r="Z101">
        <f t="shared" si="276"/>
        <v>0</v>
      </c>
      <c r="AA101">
        <v>-1</v>
      </c>
      <c r="AD101" s="117" t="s">
        <v>962</v>
      </c>
      <c r="AE101">
        <v>50</v>
      </c>
      <c r="AF101" t="str">
        <f t="shared" si="277"/>
        <v>TRUE</v>
      </c>
      <c r="AG101">
        <f>ROUND(MARGIN!$J12,0)</f>
        <v>10</v>
      </c>
      <c r="AH101">
        <f t="shared" si="278"/>
        <v>10</v>
      </c>
      <c r="AK101">
        <f t="shared" si="279"/>
        <v>0</v>
      </c>
      <c r="AL101">
        <v>-1</v>
      </c>
      <c r="AO101" s="117" t="s">
        <v>962</v>
      </c>
      <c r="AP101">
        <v>50</v>
      </c>
      <c r="AQ101" t="str">
        <f t="shared" si="280"/>
        <v>TRUE</v>
      </c>
      <c r="AR101">
        <f>ROUND(MARGIN!$J12,0)</f>
        <v>10</v>
      </c>
      <c r="AS101">
        <f t="shared" si="281"/>
        <v>10</v>
      </c>
      <c r="AV101">
        <f t="shared" si="282"/>
        <v>2</v>
      </c>
      <c r="AW101">
        <v>1</v>
      </c>
      <c r="AZ101" s="117" t="s">
        <v>962</v>
      </c>
      <c r="BA101">
        <v>50</v>
      </c>
      <c r="BB101" t="str">
        <f t="shared" si="283"/>
        <v>TRUE</v>
      </c>
      <c r="BC101">
        <f>ROUND(MARGIN!$J12,0)</f>
        <v>10</v>
      </c>
      <c r="BD101">
        <f t="shared" si="284"/>
        <v>10</v>
      </c>
      <c r="BG101">
        <f t="shared" si="285"/>
        <v>-1</v>
      </c>
      <c r="BL101" s="117" t="s">
        <v>962</v>
      </c>
      <c r="BM101">
        <v>50</v>
      </c>
      <c r="BN101" t="str">
        <f t="shared" si="286"/>
        <v>FALSE</v>
      </c>
      <c r="BO101">
        <f>ROUND(MARGIN!$J12,0)</f>
        <v>10</v>
      </c>
      <c r="BP101">
        <f t="shared" si="287"/>
        <v>10</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10</v>
      </c>
      <c r="CE101">
        <f t="shared" si="292"/>
        <v>8</v>
      </c>
      <c r="CF101">
        <f t="shared" si="325"/>
        <v>10</v>
      </c>
      <c r="CG101" s="139">
        <f>CF101*10000*MARGIN!$G17/MARGIN!$D17</f>
        <v>73846.070191247069</v>
      </c>
      <c r="CH101" s="145">
        <f t="shared" si="293"/>
        <v>-425.98100752681739</v>
      </c>
      <c r="CI101" s="145">
        <f t="shared" si="294"/>
        <v>425.98100752681739</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10</v>
      </c>
      <c r="CV101">
        <f t="shared" si="326"/>
        <v>13</v>
      </c>
      <c r="CW101">
        <f t="shared" si="327"/>
        <v>10</v>
      </c>
      <c r="CX101" s="139">
        <f>CW101*10000*MARGIN!$G17/MARGIN!$D17</f>
        <v>73846.070191247069</v>
      </c>
      <c r="CY101" s="200">
        <f t="shared" si="299"/>
        <v>-625.22251070535776</v>
      </c>
      <c r="CZ101" s="200">
        <f t="shared" si="300"/>
        <v>-625.22251070535776</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10</v>
      </c>
      <c r="DM101">
        <f t="shared" si="328"/>
        <v>13</v>
      </c>
      <c r="DN101">
        <f t="shared" si="329"/>
        <v>10</v>
      </c>
      <c r="DO101" s="139">
        <f>DN101*10000*MARGIN!$G17/MARGIN!$D17</f>
        <v>73846.070191247069</v>
      </c>
      <c r="DP101" s="200">
        <f t="shared" si="305"/>
        <v>438.10703562912681</v>
      </c>
      <c r="DQ101" s="200">
        <f t="shared" si="306"/>
        <v>438.10703562912681</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f t="shared" si="307"/>
        <v>0</v>
      </c>
      <c r="JV101">
        <v>1</v>
      </c>
      <c r="JX101">
        <v>1</v>
      </c>
      <c r="KA101">
        <f t="shared" si="308"/>
        <v>1</v>
      </c>
      <c r="KC101">
        <f t="shared" si="330"/>
        <v>0</v>
      </c>
      <c r="KF101" s="117" t="s">
        <v>1189</v>
      </c>
      <c r="KG101">
        <v>50</v>
      </c>
      <c r="KH101" t="str">
        <f t="shared" si="309"/>
        <v>FALSE</v>
      </c>
      <c r="KI101">
        <f>ROUND(MARGIN!$J17,0)</f>
        <v>10</v>
      </c>
      <c r="KJ101">
        <f t="shared" si="331"/>
        <v>8</v>
      </c>
      <c r="KK101">
        <f t="shared" si="332"/>
        <v>10</v>
      </c>
      <c r="KL101" s="139">
        <f>KK101*10000*MARGIN!$G17/MARGIN!$D17</f>
        <v>73846.070191247069</v>
      </c>
      <c r="KM101" s="139"/>
      <c r="KN101" s="200">
        <f t="shared" si="310"/>
        <v>0</v>
      </c>
      <c r="KO101" s="200"/>
      <c r="KP101" s="200"/>
      <c r="KQ101" s="200">
        <f t="shared" si="311"/>
        <v>0</v>
      </c>
      <c r="KR101" s="200">
        <f t="shared" si="312"/>
        <v>0</v>
      </c>
      <c r="KT101">
        <f t="shared" si="313"/>
        <v>0</v>
      </c>
      <c r="KX101">
        <v>1</v>
      </c>
      <c r="LA101">
        <f t="shared" si="314"/>
        <v>1</v>
      </c>
      <c r="LC101">
        <f t="shared" si="333"/>
        <v>0</v>
      </c>
      <c r="LF101" s="117"/>
      <c r="LG101">
        <v>50</v>
      </c>
      <c r="LH101" t="str">
        <f t="shared" si="315"/>
        <v>FALSE</v>
      </c>
      <c r="LI101">
        <f>ROUND(MARGIN!$J17,0)</f>
        <v>10</v>
      </c>
      <c r="LJ101">
        <v>2</v>
      </c>
      <c r="LK101">
        <f t="shared" si="334"/>
        <v>10</v>
      </c>
      <c r="LL101" s="139">
        <f>LK101*10000*MARGIN!$G17/MARGIN!$D17</f>
        <v>73846.070191247069</v>
      </c>
      <c r="LM101" s="139"/>
      <c r="LN101" s="200">
        <f t="shared" si="316"/>
        <v>0</v>
      </c>
      <c r="LO101" s="200"/>
      <c r="LP101" s="200"/>
      <c r="LQ101" s="200">
        <f t="shared" si="317"/>
        <v>0</v>
      </c>
      <c r="LR101" s="200">
        <f t="shared" si="318"/>
        <v>0</v>
      </c>
      <c r="LT101">
        <f t="shared" si="319"/>
        <v>0</v>
      </c>
      <c r="LV101">
        <v>1</v>
      </c>
      <c r="LX101">
        <v>1</v>
      </c>
      <c r="MA101">
        <f t="shared" si="320"/>
        <v>1</v>
      </c>
      <c r="MC101">
        <f t="shared" si="335"/>
        <v>0</v>
      </c>
      <c r="MF101" s="117" t="s">
        <v>1189</v>
      </c>
      <c r="MG101">
        <v>50</v>
      </c>
      <c r="MH101" t="str">
        <f t="shared" si="321"/>
        <v>FALSE</v>
      </c>
      <c r="MI101">
        <f>ROUND(MARGIN!$J17,0)</f>
        <v>10</v>
      </c>
      <c r="MJ101">
        <f t="shared" si="336"/>
        <v>8</v>
      </c>
      <c r="MK101">
        <f t="shared" si="337"/>
        <v>10</v>
      </c>
      <c r="ML101" s="139">
        <f>MK101*10000*MARGIN!$G17/MARGIN!$D17</f>
        <v>73846.070191247069</v>
      </c>
      <c r="MM101" s="139"/>
      <c r="MN101" s="200">
        <f t="shared" si="322"/>
        <v>0</v>
      </c>
      <c r="MO101" s="200"/>
      <c r="MP101" s="200"/>
      <c r="MQ101" s="200">
        <f t="shared" si="323"/>
        <v>0</v>
      </c>
      <c r="MR101" s="200">
        <f t="shared" si="324"/>
        <v>0</v>
      </c>
    </row>
    <row r="102" spans="1:356"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77603.430329205963</v>
      </c>
      <c r="CH102" s="145">
        <f>IF(BX102=1,ABS(CG102*BZ102),-ABS(CG102*BZ102))</f>
        <v>687.61100909710092</v>
      </c>
      <c r="CI102" s="145">
        <f>IF(BY102=1,ABS(CG102*BZ102),-ABS(CG102*BZ102))</f>
        <v>-687.61100909710092</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77603.430329205963</v>
      </c>
      <c r="CY102" s="200">
        <f>IF(CO102=1,ABS(CX102*CQ102),-ABS(CX102*CQ102))</f>
        <v>-1106.9072598056284</v>
      </c>
      <c r="CZ102" s="200">
        <f>IF(CP102=1,ABS(CX102*CQ102),-ABS(CX102*CQ102))</f>
        <v>-1106.9072598056284</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77603.430329205963</v>
      </c>
      <c r="DP102" s="200">
        <f>IF(DF102=1,ABS(DO102*DH102),-ABS(DO102*DH102))</f>
        <v>-160.16768265440237</v>
      </c>
      <c r="DQ102" s="200">
        <f>IF(DG102=1,ABS(DO102*DH102),-ABS(DO102*DH102))</f>
        <v>-160.16768265440237</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f t="shared" si="307"/>
        <v>0</v>
      </c>
      <c r="JV102">
        <v>1</v>
      </c>
      <c r="JX102">
        <v>1</v>
      </c>
      <c r="KA102">
        <f>IF(JU102=JZ102,1,0)</f>
        <v>1</v>
      </c>
      <c r="KC102">
        <f>IF(JZ102=JX102,1,0)</f>
        <v>0</v>
      </c>
      <c r="KF102" s="118" t="s">
        <v>1189</v>
      </c>
      <c r="KG102">
        <v>50</v>
      </c>
      <c r="KH102" t="str">
        <f>IF(JU102="","FALSE","TRUE")</f>
        <v>FALSE</v>
      </c>
      <c r="KI102">
        <f>ROUND(MARGIN!$J18,0)</f>
        <v>11</v>
      </c>
      <c r="KJ102">
        <f>ROUND(IF(JU102=JX102,KI102*(1+$CV$95),KI102*(1-$CV$95)),0)</f>
        <v>8</v>
      </c>
      <c r="KK102">
        <f>KI102</f>
        <v>11</v>
      </c>
      <c r="KL102" s="139">
        <f>KK102*10000*MARGIN!$G18/MARGIN!$D18</f>
        <v>77603.430329205963</v>
      </c>
      <c r="KM102" s="139"/>
      <c r="KN102" s="200">
        <f>IF(KA102=1,ABS(KL102*KE102),-ABS(KL102*KE102))</f>
        <v>0</v>
      </c>
      <c r="KO102" s="200"/>
      <c r="KP102" s="200"/>
      <c r="KQ102" s="200">
        <f t="shared" si="311"/>
        <v>0</v>
      </c>
      <c r="KR102" s="200">
        <f>IF(KE102=1,ABS(KN102*KF102),-ABS(KN102*KF102))</f>
        <v>0</v>
      </c>
      <c r="KT102">
        <f t="shared" si="313"/>
        <v>0</v>
      </c>
      <c r="KX102">
        <v>1</v>
      </c>
      <c r="LA102">
        <f>IF(KU102=KZ102,1,0)</f>
        <v>1</v>
      </c>
      <c r="LC102">
        <f>IF(KZ102=KX102,1,0)</f>
        <v>0</v>
      </c>
      <c r="LF102" s="118"/>
      <c r="LG102">
        <v>50</v>
      </c>
      <c r="LH102" t="str">
        <f>IF(KU102="","FALSE","TRUE")</f>
        <v>FALSE</v>
      </c>
      <c r="LI102">
        <f>ROUND(MARGIN!$J18,0)</f>
        <v>11</v>
      </c>
      <c r="LJ102">
        <v>2</v>
      </c>
      <c r="LK102">
        <f>LI102</f>
        <v>11</v>
      </c>
      <c r="LL102" s="139">
        <f>LK102*10000*MARGIN!$G18/MARGIN!$D18</f>
        <v>77603.430329205963</v>
      </c>
      <c r="LM102" s="139"/>
      <c r="LN102" s="200">
        <f>IF(LA102=1,ABS(LL102*LE102),-ABS(LL102*LE102))</f>
        <v>0</v>
      </c>
      <c r="LO102" s="200"/>
      <c r="LP102" s="200"/>
      <c r="LQ102" s="200">
        <f t="shared" si="317"/>
        <v>0</v>
      </c>
      <c r="LR102" s="200">
        <f>IF(LE102=1,ABS(LN102*LF102),-ABS(LN102*LF102))</f>
        <v>0</v>
      </c>
      <c r="LT102">
        <f t="shared" si="319"/>
        <v>0</v>
      </c>
      <c r="LV102">
        <v>1</v>
      </c>
      <c r="LX102">
        <v>1</v>
      </c>
      <c r="MA102">
        <f>IF(LU102=LZ102,1,0)</f>
        <v>1</v>
      </c>
      <c r="MC102">
        <f>IF(LZ102=LX102,1,0)</f>
        <v>0</v>
      </c>
      <c r="MF102" s="118" t="s">
        <v>1189</v>
      </c>
      <c r="MG102">
        <v>50</v>
      </c>
      <c r="MH102" t="str">
        <f>IF(LU102="","FALSE","TRUE")</f>
        <v>FALSE</v>
      </c>
      <c r="MI102">
        <f>ROUND(MARGIN!$J18,0)</f>
        <v>11</v>
      </c>
      <c r="MJ102">
        <f>ROUND(IF(LU102=LX102,MI102*(1+$CV$95),MI102*(1-$CV$95)),0)</f>
        <v>8</v>
      </c>
      <c r="MK102">
        <f>MI102</f>
        <v>11</v>
      </c>
      <c r="ML102" s="139">
        <f>MK102*10000*MARGIN!$G18/MARGIN!$D18</f>
        <v>77603.430329205963</v>
      </c>
      <c r="MM102" s="139"/>
      <c r="MN102" s="200">
        <f>IF(MA102=1,ABS(ML102*ME102),-ABS(ML102*ME102))</f>
        <v>0</v>
      </c>
      <c r="MO102" s="200"/>
      <c r="MP102" s="200"/>
      <c r="MQ102" s="200">
        <f t="shared" si="323"/>
        <v>0</v>
      </c>
      <c r="MR102" s="200">
        <f>IF(ME102=1,ABS(MN102*MF102),-ABS(MN102*MF102))</f>
        <v>0</v>
      </c>
    </row>
    <row r="103" spans="1:356"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73"/>
        <v>TRUE</v>
      </c>
      <c r="N103">
        <f>ROUND(MARGIN!$J17,0)</f>
        <v>10</v>
      </c>
      <c r="P103">
        <f t="shared" si="274"/>
        <v>0</v>
      </c>
      <c r="Q103">
        <v>-1</v>
      </c>
      <c r="T103" s="117" t="s">
        <v>788</v>
      </c>
      <c r="U103">
        <v>50</v>
      </c>
      <c r="V103" t="str">
        <f t="shared" si="275"/>
        <v>TRUE</v>
      </c>
      <c r="W103">
        <f>ROUND(MARGIN!$J17,0)</f>
        <v>10</v>
      </c>
      <c r="Z103">
        <f t="shared" si="276"/>
        <v>0</v>
      </c>
      <c r="AA103">
        <v>-1</v>
      </c>
      <c r="AD103" s="117" t="s">
        <v>32</v>
      </c>
      <c r="AE103">
        <v>50</v>
      </c>
      <c r="AF103" t="str">
        <f t="shared" si="277"/>
        <v>TRUE</v>
      </c>
      <c r="AG103">
        <f>ROUND(MARGIN!$J17,0)</f>
        <v>10</v>
      </c>
      <c r="AH103">
        <f t="shared" si="278"/>
        <v>10</v>
      </c>
      <c r="AK103">
        <f t="shared" si="279"/>
        <v>0</v>
      </c>
      <c r="AL103">
        <v>-1</v>
      </c>
      <c r="AO103" s="117" t="s">
        <v>32</v>
      </c>
      <c r="AP103">
        <v>50</v>
      </c>
      <c r="AQ103" t="str">
        <f t="shared" si="280"/>
        <v>TRUE</v>
      </c>
      <c r="AR103">
        <f>ROUND(MARGIN!$J17,0)</f>
        <v>10</v>
      </c>
      <c r="AS103">
        <f t="shared" si="281"/>
        <v>10</v>
      </c>
      <c r="AV103">
        <f t="shared" si="282"/>
        <v>2</v>
      </c>
      <c r="AW103">
        <v>1</v>
      </c>
      <c r="AZ103" s="117" t="s">
        <v>32</v>
      </c>
      <c r="BA103">
        <v>50</v>
      </c>
      <c r="BB103" t="str">
        <f t="shared" si="283"/>
        <v>TRUE</v>
      </c>
      <c r="BC103">
        <f>ROUND(MARGIN!$J17,0)</f>
        <v>10</v>
      </c>
      <c r="BD103">
        <f t="shared" si="284"/>
        <v>10</v>
      </c>
      <c r="BG103">
        <f t="shared" si="285"/>
        <v>-1</v>
      </c>
      <c r="BL103" s="117" t="s">
        <v>32</v>
      </c>
      <c r="BM103">
        <v>50</v>
      </c>
      <c r="BN103" t="str">
        <f t="shared" si="286"/>
        <v>FALSE</v>
      </c>
      <c r="BO103">
        <f>ROUND(MARGIN!$J17,0)</f>
        <v>10</v>
      </c>
      <c r="BP103">
        <f t="shared" si="287"/>
        <v>10</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10</v>
      </c>
      <c r="CE103">
        <f t="shared" si="292"/>
        <v>13</v>
      </c>
      <c r="CF103">
        <f t="shared" si="325"/>
        <v>10</v>
      </c>
      <c r="CG103" s="139">
        <f>CF103*10000*MARGIN!$G19/MARGIN!$D19</f>
        <v>77667.910058974303</v>
      </c>
      <c r="CH103" s="145">
        <f t="shared" si="293"/>
        <v>207.55007648950365</v>
      </c>
      <c r="CI103" s="145">
        <f t="shared" si="294"/>
        <v>207.55007648950365</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10</v>
      </c>
      <c r="CV103">
        <f t="shared" si="326"/>
        <v>13</v>
      </c>
      <c r="CW103">
        <f t="shared" si="327"/>
        <v>10</v>
      </c>
      <c r="CX103" s="139">
        <f>CW103*10000*MARGIN!$G19/MARGIN!$D19</f>
        <v>77667.910058974303</v>
      </c>
      <c r="CY103" s="200">
        <f t="shared" si="299"/>
        <v>-311.12906177053486</v>
      </c>
      <c r="CZ103" s="200">
        <f t="shared" si="300"/>
        <v>-311.12906177053486</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10</v>
      </c>
      <c r="DM103">
        <f t="shared" si="328"/>
        <v>8</v>
      </c>
      <c r="DN103">
        <f t="shared" si="329"/>
        <v>10</v>
      </c>
      <c r="DO103" s="139">
        <f>DN103*10000*MARGIN!$G19/MARGIN!$D19</f>
        <v>77667.910058974303</v>
      </c>
      <c r="DP103" s="200">
        <f t="shared" si="305"/>
        <v>69.776035248733066</v>
      </c>
      <c r="DQ103" s="200">
        <f t="shared" si="306"/>
        <v>-69.776035248733066</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f t="shared" si="307"/>
        <v>0</v>
      </c>
      <c r="JV103">
        <v>1</v>
      </c>
      <c r="JX103">
        <v>1</v>
      </c>
      <c r="KA103">
        <f t="shared" ref="KA103:KA123" si="338">IF(JU103=JZ103,1,0)</f>
        <v>1</v>
      </c>
      <c r="KC103">
        <f t="shared" ref="KC103:KC123" si="339">IF(JZ103=JX103,1,0)</f>
        <v>0</v>
      </c>
      <c r="KF103" s="117" t="s">
        <v>1189</v>
      </c>
      <c r="KG103">
        <v>50</v>
      </c>
      <c r="KH103" t="str">
        <f t="shared" ref="KH103:KH123" si="340">IF(JU103="","FALSE","TRUE")</f>
        <v>FALSE</v>
      </c>
      <c r="KI103">
        <f>ROUND(MARGIN!$J19,0)</f>
        <v>10</v>
      </c>
      <c r="KJ103">
        <f t="shared" ref="KJ103:KJ123" si="341">ROUND(IF(JU103=JX103,KI103*(1+$CV$95),KI103*(1-$CV$95)),0)</f>
        <v>8</v>
      </c>
      <c r="KK103">
        <f t="shared" ref="KK103:KK123" si="342">KI103</f>
        <v>10</v>
      </c>
      <c r="KL103" s="139">
        <f>KK103*10000*MARGIN!$G19/MARGIN!$D19</f>
        <v>77667.910058974303</v>
      </c>
      <c r="KM103" s="139"/>
      <c r="KN103" s="200">
        <f t="shared" ref="KN103:KN123" si="343">IF(KA103=1,ABS(KL103*KE103),-ABS(KL103*KE103))</f>
        <v>0</v>
      </c>
      <c r="KO103" s="200"/>
      <c r="KP103" s="200"/>
      <c r="KQ103" s="200">
        <f t="shared" si="311"/>
        <v>0</v>
      </c>
      <c r="KR103" s="200">
        <f t="shared" ref="KR103:KR123" si="344">IF(KE103=1,ABS(KN103*KF103),-ABS(KN103*KF103))</f>
        <v>0</v>
      </c>
      <c r="KT103">
        <f t="shared" si="313"/>
        <v>0</v>
      </c>
      <c r="KX103">
        <v>1</v>
      </c>
      <c r="LA103">
        <f t="shared" ref="LA103:LA123" si="345">IF(KU103=KZ103,1,0)</f>
        <v>1</v>
      </c>
      <c r="LC103">
        <f t="shared" ref="LC103:LC123" si="346">IF(KZ103=KX103,1,0)</f>
        <v>0</v>
      </c>
      <c r="LF103" s="117"/>
      <c r="LG103">
        <v>50</v>
      </c>
      <c r="LH103" t="str">
        <f t="shared" ref="LH103:LH123" si="347">IF(KU103="","FALSE","TRUE")</f>
        <v>FALSE</v>
      </c>
      <c r="LI103">
        <f>ROUND(MARGIN!$J19,0)</f>
        <v>10</v>
      </c>
      <c r="LJ103">
        <v>2</v>
      </c>
      <c r="LK103">
        <f t="shared" ref="LK103:LK123" si="348">LI103</f>
        <v>10</v>
      </c>
      <c r="LL103" s="139">
        <f>LK103*10000*MARGIN!$G19/MARGIN!$D19</f>
        <v>77667.910058974303</v>
      </c>
      <c r="LM103" s="139"/>
      <c r="LN103" s="200">
        <f t="shared" ref="LN103:LN123" si="349">IF(LA103=1,ABS(LL103*LE103),-ABS(LL103*LE103))</f>
        <v>0</v>
      </c>
      <c r="LO103" s="200"/>
      <c r="LP103" s="200"/>
      <c r="LQ103" s="200">
        <f t="shared" si="317"/>
        <v>0</v>
      </c>
      <c r="LR103" s="200">
        <f t="shared" ref="LR103:LR123" si="350">IF(LE103=1,ABS(LN103*LF103),-ABS(LN103*LF103))</f>
        <v>0</v>
      </c>
      <c r="LT103">
        <f t="shared" si="319"/>
        <v>0</v>
      </c>
      <c r="LV103">
        <v>1</v>
      </c>
      <c r="LX103">
        <v>1</v>
      </c>
      <c r="MA103">
        <f t="shared" ref="MA103:MA123" si="351">IF(LU103=LZ103,1,0)</f>
        <v>1</v>
      </c>
      <c r="MC103">
        <f t="shared" ref="MC103:MC123" si="352">IF(LZ103=LX103,1,0)</f>
        <v>0</v>
      </c>
      <c r="MF103" s="117" t="s">
        <v>1189</v>
      </c>
      <c r="MG103">
        <v>50</v>
      </c>
      <c r="MH103" t="str">
        <f t="shared" ref="MH103:MH123" si="353">IF(LU103="","FALSE","TRUE")</f>
        <v>FALSE</v>
      </c>
      <c r="MI103">
        <f>ROUND(MARGIN!$J19,0)</f>
        <v>10</v>
      </c>
      <c r="MJ103">
        <f t="shared" ref="MJ103:MJ123" si="354">ROUND(IF(LU103=LX103,MI103*(1+$CV$95),MI103*(1-$CV$95)),0)</f>
        <v>8</v>
      </c>
      <c r="MK103">
        <f t="shared" ref="MK103:MK123" si="355">MI103</f>
        <v>10</v>
      </c>
      <c r="ML103" s="139">
        <f>MK103*10000*MARGIN!$G19/MARGIN!$D19</f>
        <v>77667.910058974303</v>
      </c>
      <c r="MM103" s="139"/>
      <c r="MN103" s="200">
        <f t="shared" ref="MN103:MN123" si="356">IF(MA103=1,ABS(ML103*ME103),-ABS(ML103*ME103))</f>
        <v>0</v>
      </c>
      <c r="MO103" s="200"/>
      <c r="MP103" s="200"/>
      <c r="MQ103" s="200">
        <f t="shared" si="323"/>
        <v>0</v>
      </c>
      <c r="MR103" s="200">
        <f t="shared" ref="MR103:MR123" si="357">IF(ME103=1,ABS(MN103*MF103),-ABS(MN103*MF103))</f>
        <v>0</v>
      </c>
    </row>
    <row r="104" spans="1:356"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73"/>
        <v>TRUE</v>
      </c>
      <c r="N104">
        <f>ROUND(MARGIN!$J35,0)</f>
        <v>7</v>
      </c>
      <c r="P104">
        <f t="shared" si="274"/>
        <v>-2</v>
      </c>
      <c r="Q104">
        <v>-1</v>
      </c>
      <c r="T104" s="118" t="s">
        <v>788</v>
      </c>
      <c r="U104">
        <v>50</v>
      </c>
      <c r="V104" t="str">
        <f t="shared" si="275"/>
        <v>TRUE</v>
      </c>
      <c r="W104">
        <f>ROUND(MARGIN!$J35,0)</f>
        <v>7</v>
      </c>
      <c r="Z104">
        <f t="shared" si="276"/>
        <v>2</v>
      </c>
      <c r="AA104">
        <v>1</v>
      </c>
      <c r="AD104" s="118" t="s">
        <v>962</v>
      </c>
      <c r="AE104">
        <v>50</v>
      </c>
      <c r="AF104" t="str">
        <f t="shared" si="277"/>
        <v>TRUE</v>
      </c>
      <c r="AG104">
        <f>ROUND(MARGIN!$J35,0)</f>
        <v>7</v>
      </c>
      <c r="AH104">
        <f t="shared" si="278"/>
        <v>7</v>
      </c>
      <c r="AK104">
        <f t="shared" si="279"/>
        <v>0</v>
      </c>
      <c r="AL104">
        <v>1</v>
      </c>
      <c r="AO104" s="118" t="s">
        <v>962</v>
      </c>
      <c r="AP104">
        <v>50</v>
      </c>
      <c r="AQ104" t="str">
        <f t="shared" si="280"/>
        <v>TRUE</v>
      </c>
      <c r="AR104">
        <f>ROUND(MARGIN!$J35,0)</f>
        <v>7</v>
      </c>
      <c r="AS104">
        <f t="shared" si="281"/>
        <v>7</v>
      </c>
      <c r="AV104">
        <f t="shared" si="282"/>
        <v>-2</v>
      </c>
      <c r="AW104">
        <v>-1</v>
      </c>
      <c r="AZ104" s="118" t="s">
        <v>962</v>
      </c>
      <c r="BA104">
        <v>50</v>
      </c>
      <c r="BB104" t="str">
        <f t="shared" si="283"/>
        <v>TRUE</v>
      </c>
      <c r="BC104">
        <f>ROUND(MARGIN!$J35,0)</f>
        <v>7</v>
      </c>
      <c r="BD104">
        <f t="shared" si="284"/>
        <v>7</v>
      </c>
      <c r="BG104">
        <f t="shared" si="285"/>
        <v>1</v>
      </c>
      <c r="BL104" s="118" t="s">
        <v>962</v>
      </c>
      <c r="BM104">
        <v>50</v>
      </c>
      <c r="BN104" t="str">
        <f t="shared" si="286"/>
        <v>FALSE</v>
      </c>
      <c r="BO104">
        <f>ROUND(MARGIN!$J35,0)</f>
        <v>7</v>
      </c>
      <c r="BP104">
        <f t="shared" si="287"/>
        <v>7</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11</v>
      </c>
      <c r="CE104">
        <f t="shared" si="292"/>
        <v>14</v>
      </c>
      <c r="CF104">
        <f t="shared" si="325"/>
        <v>11</v>
      </c>
      <c r="CG104" s="139">
        <f>CF104*10000*MARGIN!$G20/MARGIN!$D20</f>
        <v>77601.954696063505</v>
      </c>
      <c r="CH104" s="145">
        <f t="shared" si="293"/>
        <v>551.49532350251354</v>
      </c>
      <c r="CI104" s="145">
        <f t="shared" si="294"/>
        <v>-551.49532350251354</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11</v>
      </c>
      <c r="CV104">
        <f t="shared" si="326"/>
        <v>8</v>
      </c>
      <c r="CW104">
        <f t="shared" si="327"/>
        <v>11</v>
      </c>
      <c r="CX104" s="139">
        <f>CW104*10000*MARGIN!$G20/MARGIN!$D20</f>
        <v>77601.954696063505</v>
      </c>
      <c r="CY104" s="200">
        <f t="shared" si="299"/>
        <v>-859.7034462520669</v>
      </c>
      <c r="CZ104" s="200">
        <f t="shared" si="300"/>
        <v>859.7034462520669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11</v>
      </c>
      <c r="DM104">
        <f t="shared" si="328"/>
        <v>8</v>
      </c>
      <c r="DN104">
        <f t="shared" si="329"/>
        <v>11</v>
      </c>
      <c r="DO104" s="139">
        <f>DN104*10000*MARGIN!$G20/MARGIN!$D20</f>
        <v>77601.954696063505</v>
      </c>
      <c r="DP104" s="200">
        <f t="shared" si="305"/>
        <v>-223.11371195807914</v>
      </c>
      <c r="DQ104" s="200">
        <f t="shared" si="306"/>
        <v>223.11371195807914</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f t="shared" si="307"/>
        <v>0</v>
      </c>
      <c r="JV104">
        <v>-1</v>
      </c>
      <c r="JX104">
        <v>-1</v>
      </c>
      <c r="KA104">
        <f t="shared" si="338"/>
        <v>1</v>
      </c>
      <c r="KC104">
        <f t="shared" si="339"/>
        <v>0</v>
      </c>
      <c r="KF104" s="118" t="s">
        <v>1189</v>
      </c>
      <c r="KG104">
        <v>50</v>
      </c>
      <c r="KH104" t="str">
        <f t="shared" si="340"/>
        <v>FALSE</v>
      </c>
      <c r="KI104">
        <f>ROUND(MARGIN!$J20,0)</f>
        <v>11</v>
      </c>
      <c r="KJ104">
        <f t="shared" si="341"/>
        <v>8</v>
      </c>
      <c r="KK104">
        <f t="shared" si="342"/>
        <v>11</v>
      </c>
      <c r="KL104" s="139">
        <f>KK104*10000*MARGIN!$G20/MARGIN!$D20</f>
        <v>77601.954696063505</v>
      </c>
      <c r="KM104" s="139"/>
      <c r="KN104" s="200">
        <f t="shared" si="343"/>
        <v>0</v>
      </c>
      <c r="KO104" s="200"/>
      <c r="KP104" s="200"/>
      <c r="KQ104" s="200">
        <f t="shared" si="311"/>
        <v>0</v>
      </c>
      <c r="KR104" s="200">
        <f t="shared" si="344"/>
        <v>0</v>
      </c>
      <c r="KT104">
        <f t="shared" si="313"/>
        <v>0</v>
      </c>
      <c r="KX104">
        <v>-1</v>
      </c>
      <c r="LA104">
        <f t="shared" si="345"/>
        <v>1</v>
      </c>
      <c r="LC104">
        <f t="shared" si="346"/>
        <v>0</v>
      </c>
      <c r="LF104" s="118"/>
      <c r="LG104">
        <v>50</v>
      </c>
      <c r="LH104" t="str">
        <f t="shared" si="347"/>
        <v>FALSE</v>
      </c>
      <c r="LI104">
        <f>ROUND(MARGIN!$J20,0)</f>
        <v>11</v>
      </c>
      <c r="LJ104">
        <v>2</v>
      </c>
      <c r="LK104">
        <f t="shared" si="348"/>
        <v>11</v>
      </c>
      <c r="LL104" s="139">
        <f>LK104*10000*MARGIN!$G20/MARGIN!$D20</f>
        <v>77601.954696063505</v>
      </c>
      <c r="LM104" s="139"/>
      <c r="LN104" s="200">
        <f t="shared" si="349"/>
        <v>0</v>
      </c>
      <c r="LO104" s="200"/>
      <c r="LP104" s="200"/>
      <c r="LQ104" s="200">
        <f t="shared" si="317"/>
        <v>0</v>
      </c>
      <c r="LR104" s="200">
        <f t="shared" si="350"/>
        <v>0</v>
      </c>
      <c r="LT104">
        <f t="shared" si="319"/>
        <v>0</v>
      </c>
      <c r="LV104">
        <v>-1</v>
      </c>
      <c r="LX104">
        <v>-1</v>
      </c>
      <c r="MA104">
        <f t="shared" si="351"/>
        <v>1</v>
      </c>
      <c r="MC104">
        <f t="shared" si="352"/>
        <v>0</v>
      </c>
      <c r="MF104" s="118" t="s">
        <v>1189</v>
      </c>
      <c r="MG104">
        <v>50</v>
      </c>
      <c r="MH104" t="str">
        <f t="shared" si="353"/>
        <v>FALSE</v>
      </c>
      <c r="MI104">
        <f>ROUND(MARGIN!$J20,0)</f>
        <v>11</v>
      </c>
      <c r="MJ104">
        <f t="shared" si="354"/>
        <v>8</v>
      </c>
      <c r="MK104">
        <f t="shared" si="355"/>
        <v>11</v>
      </c>
      <c r="ML104" s="139">
        <f>MK104*10000*MARGIN!$G20/MARGIN!$D20</f>
        <v>77601.954696063505</v>
      </c>
      <c r="MM104" s="139"/>
      <c r="MN104" s="200">
        <f t="shared" si="356"/>
        <v>0</v>
      </c>
      <c r="MO104" s="200"/>
      <c r="MP104" s="200"/>
      <c r="MQ104" s="200">
        <f t="shared" si="323"/>
        <v>0</v>
      </c>
      <c r="MR104" s="200">
        <f t="shared" si="357"/>
        <v>0</v>
      </c>
    </row>
    <row r="105" spans="1:356" x14ac:dyDescent="0.25">
      <c r="A105" t="s">
        <v>1181</v>
      </c>
      <c r="B105" s="167" t="s">
        <v>25</v>
      </c>
      <c r="D105" s="118" t="s">
        <v>788</v>
      </c>
      <c r="E105">
        <v>50</v>
      </c>
      <c r="F105" t="e">
        <f>IF(#REF!="","FALSE","TRUE")</f>
        <v>#REF!</v>
      </c>
      <c r="G105">
        <f>ROUND(MARGIN!$J32,0)</f>
        <v>7</v>
      </c>
      <c r="I105" t="e">
        <f>-#REF!+J105</f>
        <v>#REF!</v>
      </c>
      <c r="J105">
        <v>1</v>
      </c>
      <c r="K105" s="118" t="s">
        <v>788</v>
      </c>
      <c r="L105">
        <v>50</v>
      </c>
      <c r="M105" t="str">
        <f t="shared" si="273"/>
        <v>TRUE</v>
      </c>
      <c r="N105">
        <f>ROUND(MARGIN!$J32,0)</f>
        <v>7</v>
      </c>
      <c r="P105">
        <f t="shared" si="274"/>
        <v>-2</v>
      </c>
      <c r="Q105">
        <v>-1</v>
      </c>
      <c r="T105" s="118" t="s">
        <v>788</v>
      </c>
      <c r="U105">
        <v>50</v>
      </c>
      <c r="V105" t="str">
        <f t="shared" si="275"/>
        <v>TRUE</v>
      </c>
      <c r="W105">
        <f>ROUND(MARGIN!$J32,0)</f>
        <v>7</v>
      </c>
      <c r="Z105">
        <f t="shared" si="276"/>
        <v>2</v>
      </c>
      <c r="AA105">
        <v>1</v>
      </c>
      <c r="AB105">
        <v>1</v>
      </c>
      <c r="AC105" t="s">
        <v>966</v>
      </c>
      <c r="AD105" s="118" t="s">
        <v>962</v>
      </c>
      <c r="AE105">
        <v>50</v>
      </c>
      <c r="AF105" t="str">
        <f t="shared" si="277"/>
        <v>TRUE</v>
      </c>
      <c r="AG105">
        <f>ROUND(MARGIN!$J32,0)</f>
        <v>7</v>
      </c>
      <c r="AH105">
        <f t="shared" si="278"/>
        <v>9</v>
      </c>
      <c r="AK105">
        <f t="shared" si="279"/>
        <v>0</v>
      </c>
      <c r="AL105">
        <v>1</v>
      </c>
      <c r="AM105">
        <v>1</v>
      </c>
      <c r="AN105" t="s">
        <v>966</v>
      </c>
      <c r="AO105" s="118" t="s">
        <v>31</v>
      </c>
      <c r="AP105">
        <v>50</v>
      </c>
      <c r="AQ105" t="str">
        <f t="shared" si="280"/>
        <v>TRUE</v>
      </c>
      <c r="AR105">
        <f>ROUND(MARGIN!$J32,0)</f>
        <v>7</v>
      </c>
      <c r="AS105">
        <f t="shared" si="281"/>
        <v>9</v>
      </c>
      <c r="AV105">
        <f t="shared" si="282"/>
        <v>0</v>
      </c>
      <c r="AW105">
        <v>1</v>
      </c>
      <c r="AY105" t="s">
        <v>966</v>
      </c>
      <c r="AZ105" s="118" t="s">
        <v>962</v>
      </c>
      <c r="BA105">
        <v>50</v>
      </c>
      <c r="BB105" t="str">
        <f t="shared" si="283"/>
        <v>TRUE</v>
      </c>
      <c r="BC105">
        <f>ROUND(MARGIN!$J32,0)</f>
        <v>7</v>
      </c>
      <c r="BD105">
        <f t="shared" si="284"/>
        <v>7</v>
      </c>
      <c r="BG105">
        <f t="shared" si="285"/>
        <v>-1</v>
      </c>
      <c r="BK105" t="s">
        <v>966</v>
      </c>
      <c r="BL105" s="118" t="s">
        <v>962</v>
      </c>
      <c r="BM105">
        <v>50</v>
      </c>
      <c r="BN105" t="str">
        <f t="shared" si="286"/>
        <v>FALSE</v>
      </c>
      <c r="BO105">
        <f>ROUND(MARGIN!$J32,0)</f>
        <v>7</v>
      </c>
      <c r="BP105">
        <f t="shared" si="287"/>
        <v>7</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5</v>
      </c>
      <c r="CE105">
        <f t="shared" si="292"/>
        <v>6</v>
      </c>
      <c r="CF105">
        <f t="shared" si="325"/>
        <v>5</v>
      </c>
      <c r="CG105" s="139">
        <f>CF105*10000*MARGIN!$G21/MARGIN!$D21</f>
        <v>71537.788440000004</v>
      </c>
      <c r="CH105" s="145">
        <f t="shared" si="293"/>
        <v>1082.6413089626205</v>
      </c>
      <c r="CI105" s="145">
        <f t="shared" si="294"/>
        <v>-1082.6413089626205</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5</v>
      </c>
      <c r="CV105">
        <f t="shared" si="326"/>
        <v>6</v>
      </c>
      <c r="CW105">
        <f t="shared" si="327"/>
        <v>5</v>
      </c>
      <c r="CX105" s="139">
        <f>CW105*10000*MARGIN!$G21/MARGIN!$D21</f>
        <v>71537.788440000004</v>
      </c>
      <c r="CY105" s="200">
        <f t="shared" si="299"/>
        <v>-19.213341291401761</v>
      </c>
      <c r="CZ105" s="200">
        <f t="shared" si="300"/>
        <v>-19.213341291401761</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5</v>
      </c>
      <c r="DM105">
        <f t="shared" si="328"/>
        <v>6</v>
      </c>
      <c r="DN105">
        <f t="shared" si="329"/>
        <v>5</v>
      </c>
      <c r="DO105" s="139">
        <f>DN105*10000*MARGIN!$G21/MARGIN!$D21</f>
        <v>71537.788440000004</v>
      </c>
      <c r="DP105" s="200">
        <f t="shared" si="305"/>
        <v>-44.61438178372584</v>
      </c>
      <c r="DQ105" s="200">
        <f t="shared" si="306"/>
        <v>-44.61438178372584</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f t="shared" si="307"/>
        <v>0</v>
      </c>
      <c r="JV105">
        <v>1</v>
      </c>
      <c r="JX105">
        <v>1</v>
      </c>
      <c r="KA105">
        <f t="shared" si="338"/>
        <v>1</v>
      </c>
      <c r="KC105">
        <f t="shared" si="339"/>
        <v>0</v>
      </c>
      <c r="KF105" s="118" t="s">
        <v>1189</v>
      </c>
      <c r="KG105">
        <v>50</v>
      </c>
      <c r="KH105" t="str">
        <f t="shared" si="340"/>
        <v>FALSE</v>
      </c>
      <c r="KI105">
        <f>ROUND(MARGIN!$J21,0)</f>
        <v>5</v>
      </c>
      <c r="KJ105">
        <f t="shared" si="341"/>
        <v>4</v>
      </c>
      <c r="KK105">
        <f t="shared" si="342"/>
        <v>5</v>
      </c>
      <c r="KL105" s="139">
        <f>KK105*10000*MARGIN!$G21/MARGIN!$D21</f>
        <v>71537.788440000004</v>
      </c>
      <c r="KM105" s="139"/>
      <c r="KN105" s="200">
        <f t="shared" si="343"/>
        <v>0</v>
      </c>
      <c r="KO105" s="200"/>
      <c r="KP105" s="200"/>
      <c r="KQ105" s="200">
        <f t="shared" si="311"/>
        <v>0</v>
      </c>
      <c r="KR105" s="200">
        <f t="shared" si="344"/>
        <v>0</v>
      </c>
      <c r="KT105">
        <f t="shared" si="313"/>
        <v>0</v>
      </c>
      <c r="KX105">
        <v>1</v>
      </c>
      <c r="LA105">
        <f t="shared" si="345"/>
        <v>1</v>
      </c>
      <c r="LC105">
        <f t="shared" si="346"/>
        <v>0</v>
      </c>
      <c r="LF105" s="118"/>
      <c r="LG105">
        <v>50</v>
      </c>
      <c r="LH105" t="str">
        <f t="shared" si="347"/>
        <v>FALSE</v>
      </c>
      <c r="LI105">
        <f>ROUND(MARGIN!$J21,0)</f>
        <v>5</v>
      </c>
      <c r="LJ105">
        <v>2</v>
      </c>
      <c r="LK105">
        <f t="shared" si="348"/>
        <v>5</v>
      </c>
      <c r="LL105" s="139">
        <f>LK105*10000*MARGIN!$G21/MARGIN!$D21</f>
        <v>71537.788440000004</v>
      </c>
      <c r="LM105" s="139"/>
      <c r="LN105" s="200">
        <f t="shared" si="349"/>
        <v>0</v>
      </c>
      <c r="LO105" s="200"/>
      <c r="LP105" s="200"/>
      <c r="LQ105" s="200">
        <f t="shared" si="317"/>
        <v>0</v>
      </c>
      <c r="LR105" s="200">
        <f t="shared" si="350"/>
        <v>0</v>
      </c>
      <c r="LT105">
        <f t="shared" si="319"/>
        <v>0</v>
      </c>
      <c r="LV105">
        <v>1</v>
      </c>
      <c r="LX105">
        <v>1</v>
      </c>
      <c r="MA105">
        <f t="shared" si="351"/>
        <v>1</v>
      </c>
      <c r="MC105">
        <f t="shared" si="352"/>
        <v>0</v>
      </c>
      <c r="MF105" s="118" t="s">
        <v>1189</v>
      </c>
      <c r="MG105">
        <v>50</v>
      </c>
      <c r="MH105" t="str">
        <f t="shared" si="353"/>
        <v>FALSE</v>
      </c>
      <c r="MI105">
        <f>ROUND(MARGIN!$J21,0)</f>
        <v>5</v>
      </c>
      <c r="MJ105">
        <f t="shared" si="354"/>
        <v>4</v>
      </c>
      <c r="MK105">
        <f t="shared" si="355"/>
        <v>5</v>
      </c>
      <c r="ML105" s="139">
        <f>MK105*10000*MARGIN!$G21/MARGIN!$D21</f>
        <v>71537.788440000004</v>
      </c>
      <c r="MM105" s="139"/>
      <c r="MN105" s="200">
        <f t="shared" si="356"/>
        <v>0</v>
      </c>
      <c r="MO105" s="200"/>
      <c r="MP105" s="200"/>
      <c r="MQ105" s="200">
        <f t="shared" si="323"/>
        <v>0</v>
      </c>
      <c r="MR105" s="200">
        <f t="shared" si="357"/>
        <v>0</v>
      </c>
    </row>
    <row r="106" spans="1:356" x14ac:dyDescent="0.25">
      <c r="A106" t="s">
        <v>1179</v>
      </c>
      <c r="B106" s="167" t="s">
        <v>26</v>
      </c>
      <c r="D106" s="118" t="s">
        <v>788</v>
      </c>
      <c r="E106">
        <v>50</v>
      </c>
      <c r="F106" t="e">
        <f>IF(#REF!="","FALSE","TRUE")</f>
        <v>#REF!</v>
      </c>
      <c r="G106">
        <f>ROUND(MARGIN!$J30,0)</f>
        <v>7</v>
      </c>
      <c r="I106" t="e">
        <f>-#REF!+J106</f>
        <v>#REF!</v>
      </c>
      <c r="J106">
        <v>1</v>
      </c>
      <c r="K106" s="118" t="s">
        <v>788</v>
      </c>
      <c r="L106">
        <v>50</v>
      </c>
      <c r="M106" t="str">
        <f t="shared" si="273"/>
        <v>TRUE</v>
      </c>
      <c r="N106">
        <f>ROUND(MARGIN!$J30,0)</f>
        <v>7</v>
      </c>
      <c r="P106">
        <f t="shared" si="274"/>
        <v>0</v>
      </c>
      <c r="Q106">
        <v>1</v>
      </c>
      <c r="T106" s="118" t="s">
        <v>788</v>
      </c>
      <c r="U106">
        <v>50</v>
      </c>
      <c r="V106" t="str">
        <f t="shared" si="275"/>
        <v>TRUE</v>
      </c>
      <c r="W106">
        <f>ROUND(MARGIN!$J30,0)</f>
        <v>7</v>
      </c>
      <c r="Z106">
        <f t="shared" si="276"/>
        <v>0</v>
      </c>
      <c r="AA106">
        <v>1</v>
      </c>
      <c r="AD106" s="118" t="s">
        <v>962</v>
      </c>
      <c r="AE106">
        <v>50</v>
      </c>
      <c r="AF106" t="str">
        <f t="shared" si="277"/>
        <v>TRUE</v>
      </c>
      <c r="AG106">
        <f>ROUND(MARGIN!$J30,0)</f>
        <v>7</v>
      </c>
      <c r="AH106">
        <f t="shared" si="278"/>
        <v>7</v>
      </c>
      <c r="AK106">
        <f t="shared" si="279"/>
        <v>0</v>
      </c>
      <c r="AL106">
        <v>1</v>
      </c>
      <c r="AO106" s="118" t="s">
        <v>962</v>
      </c>
      <c r="AP106">
        <v>50</v>
      </c>
      <c r="AQ106" t="str">
        <f t="shared" si="280"/>
        <v>TRUE</v>
      </c>
      <c r="AR106">
        <f>ROUND(MARGIN!$J30,0)</f>
        <v>7</v>
      </c>
      <c r="AS106">
        <f t="shared" si="281"/>
        <v>7</v>
      </c>
      <c r="AV106">
        <f t="shared" si="282"/>
        <v>0</v>
      </c>
      <c r="AW106">
        <v>1</v>
      </c>
      <c r="AZ106" s="118" t="s">
        <v>962</v>
      </c>
      <c r="BA106">
        <v>50</v>
      </c>
      <c r="BB106" t="str">
        <f t="shared" si="283"/>
        <v>TRUE</v>
      </c>
      <c r="BC106">
        <f>ROUND(MARGIN!$J30,0)</f>
        <v>7</v>
      </c>
      <c r="BD106">
        <f t="shared" si="284"/>
        <v>7</v>
      </c>
      <c r="BG106">
        <f t="shared" si="285"/>
        <v>-1</v>
      </c>
      <c r="BL106" s="118" t="s">
        <v>962</v>
      </c>
      <c r="BM106">
        <v>50</v>
      </c>
      <c r="BN106" t="str">
        <f t="shared" si="286"/>
        <v>FALSE</v>
      </c>
      <c r="BO106">
        <f>ROUND(MARGIN!$J30,0)</f>
        <v>7</v>
      </c>
      <c r="BP106">
        <f t="shared" si="287"/>
        <v>7</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5</v>
      </c>
      <c r="CE106">
        <f t="shared" si="292"/>
        <v>4</v>
      </c>
      <c r="CF106">
        <f t="shared" si="325"/>
        <v>5</v>
      </c>
      <c r="CG106" s="139">
        <f>CF106*10000*MARGIN!$G22/MARGIN!$D22</f>
        <v>71566.257528080518</v>
      </c>
      <c r="CH106" s="145">
        <f t="shared" si="293"/>
        <v>-557.82708155057355</v>
      </c>
      <c r="CI106" s="145">
        <f t="shared" si="294"/>
        <v>-557.82708155057355</v>
      </c>
      <c r="CK106">
        <f t="shared" si="295"/>
        <v>-2</v>
      </c>
      <c r="CL106">
        <v>-1</v>
      </c>
      <c r="CM106">
        <v>1</v>
      </c>
      <c r="CN106">
        <v>-1</v>
      </c>
      <c r="CO106">
        <f t="shared" si="296"/>
        <v>1</v>
      </c>
      <c r="CP106">
        <f t="shared" si="297"/>
        <v>0</v>
      </c>
      <c r="CQ106">
        <v>-1.114491209E-2</v>
      </c>
      <c r="CR106" s="118" t="s">
        <v>1189</v>
      </c>
      <c r="CS106">
        <v>50</v>
      </c>
      <c r="CT106" t="str">
        <f t="shared" si="298"/>
        <v>TRUE</v>
      </c>
      <c r="CU106">
        <f>ROUND(MARGIN!$J22,0)</f>
        <v>5</v>
      </c>
      <c r="CV106">
        <f t="shared" si="326"/>
        <v>4</v>
      </c>
      <c r="CW106">
        <f t="shared" si="327"/>
        <v>5</v>
      </c>
      <c r="CX106" s="139">
        <f>CW106*10000*MARGIN!$G22/MARGIN!$D22</f>
        <v>71566.257528080518</v>
      </c>
      <c r="CY106" s="200">
        <f t="shared" si="299"/>
        <v>797.5996487607581</v>
      </c>
      <c r="CZ106" s="200">
        <f t="shared" si="300"/>
        <v>-797.5996487607581</v>
      </c>
      <c r="DB106">
        <f t="shared" si="301"/>
        <v>0</v>
      </c>
      <c r="DC106">
        <v>-1</v>
      </c>
      <c r="DD106">
        <v>1</v>
      </c>
      <c r="DE106">
        <v>1</v>
      </c>
      <c r="DF106">
        <f t="shared" si="302"/>
        <v>0</v>
      </c>
      <c r="DG106">
        <f t="shared" si="303"/>
        <v>1</v>
      </c>
      <c r="DH106">
        <v>1.7130620985E-3</v>
      </c>
      <c r="DI106" s="118" t="s">
        <v>1189</v>
      </c>
      <c r="DJ106">
        <v>50</v>
      </c>
      <c r="DK106" t="str">
        <f t="shared" si="304"/>
        <v>TRUE</v>
      </c>
      <c r="DL106">
        <f>ROUND(MARGIN!$J22,0)</f>
        <v>5</v>
      </c>
      <c r="DM106">
        <f t="shared" si="328"/>
        <v>4</v>
      </c>
      <c r="DN106">
        <f t="shared" si="329"/>
        <v>5</v>
      </c>
      <c r="DO106" s="139">
        <f>DN106*10000*MARGIN!$G22/MARGIN!$D22</f>
        <v>71566.257528080518</v>
      </c>
      <c r="DP106" s="200">
        <f t="shared" si="305"/>
        <v>-122.59744330284504</v>
      </c>
      <c r="DQ106" s="200">
        <f t="shared" si="306"/>
        <v>122.59744330284504</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f t="shared" si="307"/>
        <v>0</v>
      </c>
      <c r="JV106">
        <v>1</v>
      </c>
      <c r="JX106">
        <v>1</v>
      </c>
      <c r="KA106">
        <f t="shared" si="338"/>
        <v>1</v>
      </c>
      <c r="KC106">
        <f t="shared" si="339"/>
        <v>0</v>
      </c>
      <c r="KF106" s="118" t="s">
        <v>1189</v>
      </c>
      <c r="KG106">
        <v>50</v>
      </c>
      <c r="KH106" t="str">
        <f t="shared" si="340"/>
        <v>FALSE</v>
      </c>
      <c r="KI106">
        <f>ROUND(MARGIN!$J22,0)</f>
        <v>5</v>
      </c>
      <c r="KJ106">
        <f t="shared" si="341"/>
        <v>4</v>
      </c>
      <c r="KK106">
        <f t="shared" si="342"/>
        <v>5</v>
      </c>
      <c r="KL106" s="139">
        <f>KK106*10000*MARGIN!$G22/MARGIN!$D22</f>
        <v>71566.257528080518</v>
      </c>
      <c r="KM106" s="139"/>
      <c r="KN106" s="200">
        <f t="shared" si="343"/>
        <v>0</v>
      </c>
      <c r="KO106" s="200"/>
      <c r="KP106" s="200"/>
      <c r="KQ106" s="200">
        <f t="shared" si="311"/>
        <v>0</v>
      </c>
      <c r="KR106" s="200">
        <f t="shared" si="344"/>
        <v>0</v>
      </c>
      <c r="KT106">
        <f t="shared" si="313"/>
        <v>0</v>
      </c>
      <c r="KX106">
        <v>1</v>
      </c>
      <c r="LA106">
        <f t="shared" si="345"/>
        <v>1</v>
      </c>
      <c r="LC106">
        <f t="shared" si="346"/>
        <v>0</v>
      </c>
      <c r="LF106" s="118"/>
      <c r="LG106">
        <v>50</v>
      </c>
      <c r="LH106" t="str">
        <f t="shared" si="347"/>
        <v>FALSE</v>
      </c>
      <c r="LI106">
        <f>ROUND(MARGIN!$J22,0)</f>
        <v>5</v>
      </c>
      <c r="LJ106">
        <v>2</v>
      </c>
      <c r="LK106">
        <f t="shared" si="348"/>
        <v>5</v>
      </c>
      <c r="LL106" s="139">
        <f>LK106*10000*MARGIN!$G22/MARGIN!$D22</f>
        <v>71566.257528080518</v>
      </c>
      <c r="LM106" s="139"/>
      <c r="LN106" s="200">
        <f t="shared" si="349"/>
        <v>0</v>
      </c>
      <c r="LO106" s="200"/>
      <c r="LP106" s="200"/>
      <c r="LQ106" s="200">
        <f t="shared" si="317"/>
        <v>0</v>
      </c>
      <c r="LR106" s="200">
        <f t="shared" si="350"/>
        <v>0</v>
      </c>
      <c r="LT106">
        <f t="shared" si="319"/>
        <v>0</v>
      </c>
      <c r="LV106">
        <v>1</v>
      </c>
      <c r="LX106">
        <v>1</v>
      </c>
      <c r="MA106">
        <f t="shared" si="351"/>
        <v>1</v>
      </c>
      <c r="MC106">
        <f t="shared" si="352"/>
        <v>0</v>
      </c>
      <c r="MF106" s="118" t="s">
        <v>1189</v>
      </c>
      <c r="MG106">
        <v>50</v>
      </c>
      <c r="MH106" t="str">
        <f t="shared" si="353"/>
        <v>FALSE</v>
      </c>
      <c r="MI106">
        <f>ROUND(MARGIN!$J22,0)</f>
        <v>5</v>
      </c>
      <c r="MJ106">
        <f t="shared" si="354"/>
        <v>4</v>
      </c>
      <c r="MK106">
        <f t="shared" si="355"/>
        <v>5</v>
      </c>
      <c r="ML106" s="139">
        <f>MK106*10000*MARGIN!$G22/MARGIN!$D22</f>
        <v>71566.257528080518</v>
      </c>
      <c r="MM106" s="139"/>
      <c r="MN106" s="200">
        <f t="shared" si="356"/>
        <v>0</v>
      </c>
      <c r="MO106" s="200"/>
      <c r="MP106" s="200"/>
      <c r="MQ106" s="200">
        <f t="shared" si="323"/>
        <v>0</v>
      </c>
      <c r="MR106" s="200">
        <f t="shared" si="357"/>
        <v>0</v>
      </c>
    </row>
    <row r="107" spans="1:356" x14ac:dyDescent="0.25">
      <c r="A107" t="s">
        <v>1182</v>
      </c>
      <c r="B107" s="167" t="s">
        <v>14</v>
      </c>
      <c r="D107" s="117" t="s">
        <v>788</v>
      </c>
      <c r="E107">
        <v>50</v>
      </c>
      <c r="F107" t="e">
        <f>IF(#REF!="","FALSE","TRUE")</f>
        <v>#REF!</v>
      </c>
      <c r="G107">
        <f>ROUND(MARGIN!$J33,0)</f>
        <v>10</v>
      </c>
      <c r="I107" t="e">
        <f>-#REF!+J107</f>
        <v>#REF!</v>
      </c>
      <c r="J107">
        <v>1</v>
      </c>
      <c r="K107" s="117" t="s">
        <v>788</v>
      </c>
      <c r="L107">
        <v>50</v>
      </c>
      <c r="M107" t="str">
        <f t="shared" si="273"/>
        <v>TRUE</v>
      </c>
      <c r="N107">
        <f>ROUND(MARGIN!$J33,0)</f>
        <v>10</v>
      </c>
      <c r="P107">
        <f t="shared" si="274"/>
        <v>-2</v>
      </c>
      <c r="Q107">
        <v>-1</v>
      </c>
      <c r="S107" t="str">
        <f>FORECAST!$B$51</f>
        <v>High: Nov//Low: Mar or Sept</v>
      </c>
      <c r="T107" s="117" t="s">
        <v>788</v>
      </c>
      <c r="U107">
        <v>50</v>
      </c>
      <c r="V107" t="str">
        <f t="shared" si="275"/>
        <v>TRUE</v>
      </c>
      <c r="W107">
        <f>ROUND(MARGIN!$J33,0)</f>
        <v>10</v>
      </c>
      <c r="Z107">
        <f t="shared" si="276"/>
        <v>0</v>
      </c>
      <c r="AA107">
        <v>-1</v>
      </c>
      <c r="AC107" t="s">
        <v>140</v>
      </c>
      <c r="AD107" s="117" t="s">
        <v>962</v>
      </c>
      <c r="AE107">
        <v>50</v>
      </c>
      <c r="AF107" t="str">
        <f t="shared" si="277"/>
        <v>TRUE</v>
      </c>
      <c r="AG107">
        <f>ROUND(MARGIN!$J33,0)</f>
        <v>10</v>
      </c>
      <c r="AH107">
        <f t="shared" si="278"/>
        <v>10</v>
      </c>
      <c r="AK107">
        <f t="shared" si="279"/>
        <v>0</v>
      </c>
      <c r="AL107">
        <v>-1</v>
      </c>
      <c r="AN107" t="s">
        <v>140</v>
      </c>
      <c r="AO107" s="117" t="s">
        <v>962</v>
      </c>
      <c r="AP107">
        <v>50</v>
      </c>
      <c r="AQ107" t="str">
        <f t="shared" si="280"/>
        <v>TRUE</v>
      </c>
      <c r="AR107">
        <f>ROUND(MARGIN!$J33,0)</f>
        <v>10</v>
      </c>
      <c r="AS107">
        <f t="shared" si="281"/>
        <v>10</v>
      </c>
      <c r="AV107">
        <f t="shared" si="282"/>
        <v>2</v>
      </c>
      <c r="AW107">
        <v>1</v>
      </c>
      <c r="AY107" t="s">
        <v>140</v>
      </c>
      <c r="AZ107" s="117" t="s">
        <v>962</v>
      </c>
      <c r="BA107">
        <v>50</v>
      </c>
      <c r="BB107" t="str">
        <f t="shared" si="283"/>
        <v>TRUE</v>
      </c>
      <c r="BC107">
        <f>ROUND(MARGIN!$J33,0)</f>
        <v>10</v>
      </c>
      <c r="BD107">
        <f t="shared" si="284"/>
        <v>10</v>
      </c>
      <c r="BG107">
        <f t="shared" si="285"/>
        <v>-1</v>
      </c>
      <c r="BK107" t="s">
        <v>140</v>
      </c>
      <c r="BL107" s="117" t="s">
        <v>962</v>
      </c>
      <c r="BM107">
        <v>50</v>
      </c>
      <c r="BN107" t="str">
        <f t="shared" si="286"/>
        <v>FALSE</v>
      </c>
      <c r="BO107">
        <f>ROUND(MARGIN!$J33,0)</f>
        <v>10</v>
      </c>
      <c r="BP107">
        <f t="shared" si="287"/>
        <v>10</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5</v>
      </c>
      <c r="CE107">
        <f t="shared" si="292"/>
        <v>4</v>
      </c>
      <c r="CF107">
        <f t="shared" si="325"/>
        <v>5</v>
      </c>
      <c r="CG107" s="139">
        <f>CF107*10000*MARGIN!$G23/MARGIN!$D23</f>
        <v>71563</v>
      </c>
      <c r="CH107" s="145">
        <f t="shared" si="293"/>
        <v>-529.98602038707554</v>
      </c>
      <c r="CI107" s="145">
        <f t="shared" si="294"/>
        <v>529.98602038707554</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5</v>
      </c>
      <c r="CV107">
        <f t="shared" si="326"/>
        <v>6</v>
      </c>
      <c r="CW107">
        <f t="shared" si="327"/>
        <v>5</v>
      </c>
      <c r="CX107" s="139">
        <f>CW107*10000*MARGIN!$G23/MARGIN!$D23</f>
        <v>71563</v>
      </c>
      <c r="CY107" s="200">
        <f t="shared" si="299"/>
        <v>-439.88600476346721</v>
      </c>
      <c r="CZ107" s="200">
        <f t="shared" si="300"/>
        <v>-439.88600476346721</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5</v>
      </c>
      <c r="DM107">
        <f t="shared" si="328"/>
        <v>6</v>
      </c>
      <c r="DN107">
        <f t="shared" si="329"/>
        <v>5</v>
      </c>
      <c r="DO107" s="139">
        <f>DN107*10000*MARGIN!$G23/MARGIN!$D23</f>
        <v>71563</v>
      </c>
      <c r="DP107" s="200">
        <f t="shared" si="305"/>
        <v>-516.45701423261937</v>
      </c>
      <c r="DQ107" s="200">
        <f t="shared" si="306"/>
        <v>-516.45701423261937</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f t="shared" si="307"/>
        <v>0</v>
      </c>
      <c r="JV107">
        <v>1</v>
      </c>
      <c r="JX107">
        <v>1</v>
      </c>
      <c r="KA107">
        <f t="shared" si="338"/>
        <v>1</v>
      </c>
      <c r="KC107">
        <f t="shared" si="339"/>
        <v>0</v>
      </c>
      <c r="KF107" s="117" t="s">
        <v>1189</v>
      </c>
      <c r="KG107">
        <v>50</v>
      </c>
      <c r="KH107" t="str">
        <f t="shared" si="340"/>
        <v>FALSE</v>
      </c>
      <c r="KI107">
        <f>ROUND(MARGIN!$J23,0)</f>
        <v>5</v>
      </c>
      <c r="KJ107">
        <f t="shared" si="341"/>
        <v>4</v>
      </c>
      <c r="KK107">
        <f t="shared" si="342"/>
        <v>5</v>
      </c>
      <c r="KL107" s="139">
        <f>KK107*10000*MARGIN!$G23/MARGIN!$D23</f>
        <v>71563</v>
      </c>
      <c r="KM107" s="139"/>
      <c r="KN107" s="200">
        <f t="shared" si="343"/>
        <v>0</v>
      </c>
      <c r="KO107" s="200"/>
      <c r="KP107" s="200"/>
      <c r="KQ107" s="200">
        <f t="shared" si="311"/>
        <v>0</v>
      </c>
      <c r="KR107" s="200">
        <f t="shared" si="344"/>
        <v>0</v>
      </c>
      <c r="KT107">
        <f t="shared" si="313"/>
        <v>0</v>
      </c>
      <c r="KX107">
        <v>1</v>
      </c>
      <c r="LA107">
        <f t="shared" si="345"/>
        <v>1</v>
      </c>
      <c r="LC107">
        <f t="shared" si="346"/>
        <v>0</v>
      </c>
      <c r="LF107" s="117"/>
      <c r="LG107">
        <v>50</v>
      </c>
      <c r="LH107" t="str">
        <f t="shared" si="347"/>
        <v>FALSE</v>
      </c>
      <c r="LI107">
        <f>ROUND(MARGIN!$J23,0)</f>
        <v>5</v>
      </c>
      <c r="LJ107">
        <v>2</v>
      </c>
      <c r="LK107">
        <f t="shared" si="348"/>
        <v>5</v>
      </c>
      <c r="LL107" s="139">
        <f>LK107*10000*MARGIN!$G23/MARGIN!$D23</f>
        <v>71563</v>
      </c>
      <c r="LM107" s="139"/>
      <c r="LN107" s="200">
        <f t="shared" si="349"/>
        <v>0</v>
      </c>
      <c r="LO107" s="200"/>
      <c r="LP107" s="200"/>
      <c r="LQ107" s="200">
        <f t="shared" si="317"/>
        <v>0</v>
      </c>
      <c r="LR107" s="200">
        <f t="shared" si="350"/>
        <v>0</v>
      </c>
      <c r="LT107">
        <f t="shared" si="319"/>
        <v>0</v>
      </c>
      <c r="LV107">
        <v>1</v>
      </c>
      <c r="LX107">
        <v>1</v>
      </c>
      <c r="MA107">
        <f t="shared" si="351"/>
        <v>1</v>
      </c>
      <c r="MC107">
        <f t="shared" si="352"/>
        <v>0</v>
      </c>
      <c r="MF107" s="117" t="s">
        <v>1189</v>
      </c>
      <c r="MG107">
        <v>50</v>
      </c>
      <c r="MH107" t="str">
        <f t="shared" si="353"/>
        <v>FALSE</v>
      </c>
      <c r="MI107">
        <f>ROUND(MARGIN!$J23,0)</f>
        <v>5</v>
      </c>
      <c r="MJ107">
        <f t="shared" si="354"/>
        <v>4</v>
      </c>
      <c r="MK107">
        <f t="shared" si="355"/>
        <v>5</v>
      </c>
      <c r="ML107" s="139">
        <f>MK107*10000*MARGIN!$G23/MARGIN!$D23</f>
        <v>71563</v>
      </c>
      <c r="MM107" s="139"/>
      <c r="MN107" s="200">
        <f t="shared" si="356"/>
        <v>0</v>
      </c>
      <c r="MO107" s="200"/>
      <c r="MP107" s="200"/>
      <c r="MQ107" s="200">
        <f t="shared" si="323"/>
        <v>0</v>
      </c>
      <c r="MR107" s="200">
        <f t="shared" si="357"/>
        <v>0</v>
      </c>
    </row>
    <row r="108" spans="1:356" x14ac:dyDescent="0.25">
      <c r="A108" t="s">
        <v>1180</v>
      </c>
      <c r="B108" s="167" t="s">
        <v>6</v>
      </c>
      <c r="D108" s="117" t="s">
        <v>788</v>
      </c>
      <c r="E108">
        <v>50</v>
      </c>
      <c r="F108" t="e">
        <f>IF(#REF!="","FALSE","TRUE")</f>
        <v>#REF!</v>
      </c>
      <c r="G108">
        <f>ROUND(MARGIN!$J31,0)</f>
        <v>7</v>
      </c>
      <c r="I108" t="e">
        <f>-#REF!+J108</f>
        <v>#REF!</v>
      </c>
      <c r="J108">
        <v>1</v>
      </c>
      <c r="K108" s="117" t="s">
        <v>788</v>
      </c>
      <c r="L108">
        <v>50</v>
      </c>
      <c r="M108" t="str">
        <f t="shared" si="273"/>
        <v>TRUE</v>
      </c>
      <c r="N108">
        <f>ROUND(MARGIN!$J31,0)</f>
        <v>7</v>
      </c>
      <c r="P108">
        <f t="shared" si="274"/>
        <v>-2</v>
      </c>
      <c r="Q108">
        <v>-1</v>
      </c>
      <c r="S108" t="str">
        <f>FORECAST!B57</f>
        <v>High: Apr-Jun // Low: Oct-Nov</v>
      </c>
      <c r="T108" s="117" t="s">
        <v>788</v>
      </c>
      <c r="U108">
        <v>50</v>
      </c>
      <c r="V108" t="str">
        <f t="shared" si="275"/>
        <v>TRUE</v>
      </c>
      <c r="W108">
        <f>ROUND(MARGIN!$J31,0)</f>
        <v>7</v>
      </c>
      <c r="Z108">
        <f t="shared" si="276"/>
        <v>2</v>
      </c>
      <c r="AA108">
        <v>1</v>
      </c>
      <c r="AB108">
        <v>1</v>
      </c>
      <c r="AC108" t="s">
        <v>965</v>
      </c>
      <c r="AD108" s="117" t="s">
        <v>32</v>
      </c>
      <c r="AE108">
        <v>50</v>
      </c>
      <c r="AF108" t="str">
        <f t="shared" si="277"/>
        <v>TRUE</v>
      </c>
      <c r="AG108">
        <f>ROUND(MARGIN!$J31,0)</f>
        <v>7</v>
      </c>
      <c r="AH108">
        <f t="shared" si="278"/>
        <v>9</v>
      </c>
      <c r="AK108">
        <f t="shared" si="279"/>
        <v>0</v>
      </c>
      <c r="AL108">
        <v>1</v>
      </c>
      <c r="AM108">
        <v>1</v>
      </c>
      <c r="AN108" t="s">
        <v>965</v>
      </c>
      <c r="AO108" s="117" t="s">
        <v>32</v>
      </c>
      <c r="AP108">
        <v>50</v>
      </c>
      <c r="AQ108" t="str">
        <f t="shared" si="280"/>
        <v>TRUE</v>
      </c>
      <c r="AR108">
        <f>ROUND(MARGIN!$J31,0)</f>
        <v>7</v>
      </c>
      <c r="AS108">
        <f t="shared" si="281"/>
        <v>9</v>
      </c>
      <c r="AV108">
        <f t="shared" si="282"/>
        <v>0</v>
      </c>
      <c r="AW108">
        <v>1</v>
      </c>
      <c r="AY108" t="s">
        <v>965</v>
      </c>
      <c r="AZ108" s="118" t="s">
        <v>962</v>
      </c>
      <c r="BA108">
        <v>50</v>
      </c>
      <c r="BB108" t="str">
        <f t="shared" si="283"/>
        <v>TRUE</v>
      </c>
      <c r="BC108">
        <f>ROUND(MARGIN!$J31,0)</f>
        <v>7</v>
      </c>
      <c r="BD108">
        <f t="shared" si="284"/>
        <v>7</v>
      </c>
      <c r="BG108">
        <f t="shared" si="285"/>
        <v>-1</v>
      </c>
      <c r="BK108" t="s">
        <v>965</v>
      </c>
      <c r="BL108" s="118" t="s">
        <v>962</v>
      </c>
      <c r="BM108">
        <v>50</v>
      </c>
      <c r="BN108" t="str">
        <f t="shared" si="286"/>
        <v>FALSE</v>
      </c>
      <c r="BO108">
        <f>ROUND(MARGIN!$J31,0)</f>
        <v>7</v>
      </c>
      <c r="BP108">
        <f t="shared" si="287"/>
        <v>7</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5</v>
      </c>
      <c r="CE108">
        <f t="shared" si="292"/>
        <v>6</v>
      </c>
      <c r="CF108">
        <f t="shared" si="325"/>
        <v>5</v>
      </c>
      <c r="CG108" s="139">
        <f>CF108*10000*MARGIN!$G24/MARGIN!$D24</f>
        <v>71563.105678263717</v>
      </c>
      <c r="CH108" s="145">
        <f t="shared" si="293"/>
        <v>1076.1609173448235</v>
      </c>
      <c r="CI108" s="145">
        <f t="shared" si="294"/>
        <v>1076.1609173448235</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5</v>
      </c>
      <c r="CV108">
        <f t="shared" si="326"/>
        <v>6</v>
      </c>
      <c r="CW108">
        <f t="shared" si="327"/>
        <v>5</v>
      </c>
      <c r="CX108" s="139">
        <f>CW108*10000*MARGIN!$G24/MARGIN!$D24</f>
        <v>71563.105678263717</v>
      </c>
      <c r="CY108" s="200">
        <f t="shared" si="299"/>
        <v>-291.54276701874858</v>
      </c>
      <c r="CZ108" s="200">
        <f t="shared" si="300"/>
        <v>-291.54276701874858</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5</v>
      </c>
      <c r="DM108">
        <f t="shared" si="328"/>
        <v>6</v>
      </c>
      <c r="DN108">
        <f t="shared" si="329"/>
        <v>5</v>
      </c>
      <c r="DO108" s="139">
        <f>DN108*10000*MARGIN!$G24/MARGIN!$D24</f>
        <v>71563.105678263717</v>
      </c>
      <c r="DP108" s="200">
        <f t="shared" si="305"/>
        <v>-381.15493067620287</v>
      </c>
      <c r="DQ108" s="200">
        <f t="shared" si="306"/>
        <v>-381.15493067620287</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f t="shared" si="307"/>
        <v>0</v>
      </c>
      <c r="JV108">
        <v>1</v>
      </c>
      <c r="JX108">
        <v>1</v>
      </c>
      <c r="KA108">
        <f t="shared" si="338"/>
        <v>1</v>
      </c>
      <c r="KC108">
        <f t="shared" si="339"/>
        <v>0</v>
      </c>
      <c r="KF108" s="118" t="s">
        <v>1189</v>
      </c>
      <c r="KG108">
        <v>50</v>
      </c>
      <c r="KH108" t="str">
        <f t="shared" si="340"/>
        <v>FALSE</v>
      </c>
      <c r="KI108">
        <f>ROUND(MARGIN!$J24,0)</f>
        <v>5</v>
      </c>
      <c r="KJ108">
        <f t="shared" si="341"/>
        <v>4</v>
      </c>
      <c r="KK108">
        <f t="shared" si="342"/>
        <v>5</v>
      </c>
      <c r="KL108" s="139">
        <f>KK108*10000*MARGIN!$G24/MARGIN!$D24</f>
        <v>71563.105678263717</v>
      </c>
      <c r="KM108" s="139"/>
      <c r="KN108" s="200">
        <f t="shared" si="343"/>
        <v>0</v>
      </c>
      <c r="KO108" s="200"/>
      <c r="KP108" s="200"/>
      <c r="KQ108" s="200">
        <f t="shared" si="311"/>
        <v>0</v>
      </c>
      <c r="KR108" s="200">
        <f t="shared" si="344"/>
        <v>0</v>
      </c>
      <c r="KT108">
        <f t="shared" si="313"/>
        <v>0</v>
      </c>
      <c r="KX108">
        <v>1</v>
      </c>
      <c r="LA108">
        <f t="shared" si="345"/>
        <v>1</v>
      </c>
      <c r="LC108">
        <f t="shared" si="346"/>
        <v>0</v>
      </c>
      <c r="LF108" s="118"/>
      <c r="LG108">
        <v>50</v>
      </c>
      <c r="LH108" t="str">
        <f t="shared" si="347"/>
        <v>FALSE</v>
      </c>
      <c r="LI108">
        <f>ROUND(MARGIN!$J24,0)</f>
        <v>5</v>
      </c>
      <c r="LJ108">
        <v>1</v>
      </c>
      <c r="LK108">
        <f t="shared" si="348"/>
        <v>5</v>
      </c>
      <c r="LL108" s="139">
        <f>LK108*10000*MARGIN!$G24/MARGIN!$D24</f>
        <v>71563.105678263717</v>
      </c>
      <c r="LM108" s="139"/>
      <c r="LN108" s="200">
        <f t="shared" si="349"/>
        <v>0</v>
      </c>
      <c r="LO108" s="200"/>
      <c r="LP108" s="200"/>
      <c r="LQ108" s="200">
        <f t="shared" si="317"/>
        <v>0</v>
      </c>
      <c r="LR108" s="200">
        <f t="shared" si="350"/>
        <v>0</v>
      </c>
      <c r="LT108">
        <f t="shared" si="319"/>
        <v>0</v>
      </c>
      <c r="LV108">
        <v>1</v>
      </c>
      <c r="LX108">
        <v>1</v>
      </c>
      <c r="MA108">
        <f t="shared" si="351"/>
        <v>1</v>
      </c>
      <c r="MC108">
        <f t="shared" si="352"/>
        <v>0</v>
      </c>
      <c r="MF108" s="118" t="s">
        <v>1189</v>
      </c>
      <c r="MG108">
        <v>50</v>
      </c>
      <c r="MH108" t="str">
        <f t="shared" si="353"/>
        <v>FALSE</v>
      </c>
      <c r="MI108">
        <f>ROUND(MARGIN!$J24,0)</f>
        <v>5</v>
      </c>
      <c r="MJ108">
        <f t="shared" si="354"/>
        <v>4</v>
      </c>
      <c r="MK108">
        <f t="shared" si="355"/>
        <v>5</v>
      </c>
      <c r="ML108" s="139">
        <f>MK108*10000*MARGIN!$G24/MARGIN!$D24</f>
        <v>71563.105678263717</v>
      </c>
      <c r="MM108" s="139"/>
      <c r="MN108" s="200">
        <f t="shared" si="356"/>
        <v>0</v>
      </c>
      <c r="MO108" s="200"/>
      <c r="MP108" s="200"/>
      <c r="MQ108" s="200">
        <f t="shared" si="323"/>
        <v>0</v>
      </c>
      <c r="MR108" s="200">
        <f t="shared" si="357"/>
        <v>0</v>
      </c>
    </row>
    <row r="109" spans="1:356" x14ac:dyDescent="0.25">
      <c r="A109" t="s">
        <v>1178</v>
      </c>
      <c r="B109" s="167" t="s">
        <v>24</v>
      </c>
      <c r="D109" s="117" t="s">
        <v>788</v>
      </c>
      <c r="E109">
        <v>50</v>
      </c>
      <c r="F109" t="e">
        <f>IF(#REF!="","FALSE","TRUE")</f>
        <v>#REF!</v>
      </c>
      <c r="G109">
        <f>ROUND(MARGIN!$J29,0)</f>
        <v>7</v>
      </c>
      <c r="I109" t="e">
        <f>-#REF!+J109</f>
        <v>#REF!</v>
      </c>
      <c r="J109">
        <v>1</v>
      </c>
      <c r="K109" s="117" t="s">
        <v>788</v>
      </c>
      <c r="L109">
        <v>50</v>
      </c>
      <c r="M109" t="str">
        <f t="shared" si="273"/>
        <v>TRUE</v>
      </c>
      <c r="N109">
        <f>ROUND(MARGIN!$J29,0)</f>
        <v>7</v>
      </c>
      <c r="P109">
        <f t="shared" si="274"/>
        <v>0</v>
      </c>
      <c r="Q109">
        <v>1</v>
      </c>
      <c r="T109" s="117" t="s">
        <v>788</v>
      </c>
      <c r="U109">
        <v>50</v>
      </c>
      <c r="V109" t="str">
        <f t="shared" si="275"/>
        <v>TRUE</v>
      </c>
      <c r="W109">
        <f>ROUND(MARGIN!$J29,0)</f>
        <v>7</v>
      </c>
      <c r="Z109">
        <f t="shared" si="276"/>
        <v>-2</v>
      </c>
      <c r="AA109">
        <v>-1</v>
      </c>
      <c r="AD109" s="117" t="s">
        <v>962</v>
      </c>
      <c r="AE109">
        <v>50</v>
      </c>
      <c r="AF109" t="str">
        <f t="shared" si="277"/>
        <v>TRUE</v>
      </c>
      <c r="AG109">
        <f>ROUND(MARGIN!$J29,0)</f>
        <v>7</v>
      </c>
      <c r="AH109">
        <f t="shared" si="278"/>
        <v>7</v>
      </c>
      <c r="AK109">
        <f t="shared" si="279"/>
        <v>2</v>
      </c>
      <c r="AL109">
        <v>1</v>
      </c>
      <c r="AO109" s="117" t="s">
        <v>962</v>
      </c>
      <c r="AP109">
        <v>50</v>
      </c>
      <c r="AQ109" t="str">
        <f t="shared" si="280"/>
        <v>TRUE</v>
      </c>
      <c r="AR109">
        <f>ROUND(MARGIN!$J29,0)</f>
        <v>7</v>
      </c>
      <c r="AS109">
        <f t="shared" si="281"/>
        <v>7</v>
      </c>
      <c r="AV109">
        <f t="shared" si="282"/>
        <v>-2</v>
      </c>
      <c r="AW109">
        <v>-1</v>
      </c>
      <c r="AZ109" s="117" t="s">
        <v>962</v>
      </c>
      <c r="BA109">
        <v>50</v>
      </c>
      <c r="BB109" t="str">
        <f t="shared" si="283"/>
        <v>TRUE</v>
      </c>
      <c r="BC109">
        <f>ROUND(MARGIN!$J29,0)</f>
        <v>7</v>
      </c>
      <c r="BD109">
        <f t="shared" si="284"/>
        <v>7</v>
      </c>
      <c r="BG109">
        <f t="shared" si="285"/>
        <v>1</v>
      </c>
      <c r="BL109" s="117" t="s">
        <v>962</v>
      </c>
      <c r="BM109">
        <v>50</v>
      </c>
      <c r="BN109" t="str">
        <f t="shared" si="286"/>
        <v>FALSE</v>
      </c>
      <c r="BO109">
        <f>ROUND(MARGIN!$J29,0)</f>
        <v>7</v>
      </c>
      <c r="BP109">
        <f t="shared" si="287"/>
        <v>7</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5</v>
      </c>
      <c r="CE109">
        <f t="shared" si="292"/>
        <v>4</v>
      </c>
      <c r="CF109">
        <f t="shared" si="325"/>
        <v>5</v>
      </c>
      <c r="CG109" s="139">
        <f>CF109*10000*MARGIN!$G25/MARGIN!$D25</f>
        <v>71556.465269470384</v>
      </c>
      <c r="CH109" s="145">
        <f t="shared" si="293"/>
        <v>-341.46876053491388</v>
      </c>
      <c r="CI109" s="145">
        <f t="shared" si="294"/>
        <v>-341.46876053491388</v>
      </c>
      <c r="CK109">
        <f t="shared" si="295"/>
        <v>0</v>
      </c>
      <c r="CL109">
        <v>1</v>
      </c>
      <c r="CM109">
        <v>1</v>
      </c>
      <c r="CN109">
        <v>-1</v>
      </c>
      <c r="CO109">
        <f t="shared" si="296"/>
        <v>0</v>
      </c>
      <c r="CP109">
        <f t="shared" si="297"/>
        <v>0</v>
      </c>
      <c r="CQ109">
        <v>-1.54596930413E-2</v>
      </c>
      <c r="CR109" s="117" t="s">
        <v>1189</v>
      </c>
      <c r="CS109">
        <v>50</v>
      </c>
      <c r="CT109" t="str">
        <f t="shared" si="298"/>
        <v>TRUE</v>
      </c>
      <c r="CU109">
        <f>ROUND(MARGIN!$J25,0)</f>
        <v>5</v>
      </c>
      <c r="CV109">
        <f t="shared" si="326"/>
        <v>6</v>
      </c>
      <c r="CW109">
        <f t="shared" si="327"/>
        <v>5</v>
      </c>
      <c r="CX109" s="139">
        <f>CW109*10000*MARGIN!$G25/MARGIN!$D25</f>
        <v>71556.465269470384</v>
      </c>
      <c r="CY109" s="200">
        <f t="shared" si="299"/>
        <v>-1106.2409881864564</v>
      </c>
      <c r="CZ109" s="200">
        <f t="shared" si="300"/>
        <v>-1106.2409881864564</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5</v>
      </c>
      <c r="DM109">
        <f t="shared" si="328"/>
        <v>6</v>
      </c>
      <c r="DN109">
        <f t="shared" si="329"/>
        <v>5</v>
      </c>
      <c r="DO109" s="139">
        <f>DN109*10000*MARGIN!$G25/MARGIN!$D25</f>
        <v>71556.465269470384</v>
      </c>
      <c r="DP109" s="200">
        <f t="shared" si="305"/>
        <v>68.074236025484439</v>
      </c>
      <c r="DQ109" s="200">
        <f t="shared" si="306"/>
        <v>68.074236025484439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f t="shared" si="307"/>
        <v>0</v>
      </c>
      <c r="JV109">
        <v>1</v>
      </c>
      <c r="JX109">
        <v>1</v>
      </c>
      <c r="KA109">
        <f t="shared" si="338"/>
        <v>1</v>
      </c>
      <c r="KC109">
        <f t="shared" si="339"/>
        <v>0</v>
      </c>
      <c r="KF109" s="117" t="s">
        <v>1189</v>
      </c>
      <c r="KG109">
        <v>50</v>
      </c>
      <c r="KH109" t="str">
        <f t="shared" si="340"/>
        <v>FALSE</v>
      </c>
      <c r="KI109">
        <f>ROUND(MARGIN!$J25,0)</f>
        <v>5</v>
      </c>
      <c r="KJ109">
        <f t="shared" si="341"/>
        <v>4</v>
      </c>
      <c r="KK109">
        <f t="shared" si="342"/>
        <v>5</v>
      </c>
      <c r="KL109" s="139">
        <f>KK109*10000*MARGIN!$G25/MARGIN!$D25</f>
        <v>71556.465269470384</v>
      </c>
      <c r="KM109" s="139"/>
      <c r="KN109" s="200">
        <f t="shared" si="343"/>
        <v>0</v>
      </c>
      <c r="KO109" s="200"/>
      <c r="KP109" s="200"/>
      <c r="KQ109" s="200">
        <f t="shared" si="311"/>
        <v>0</v>
      </c>
      <c r="KR109" s="200">
        <f t="shared" si="344"/>
        <v>0</v>
      </c>
      <c r="KT109">
        <f t="shared" si="313"/>
        <v>0</v>
      </c>
      <c r="KX109">
        <v>1</v>
      </c>
      <c r="LA109">
        <f t="shared" si="345"/>
        <v>1</v>
      </c>
      <c r="LC109">
        <f t="shared" si="346"/>
        <v>0</v>
      </c>
      <c r="LF109" s="117"/>
      <c r="LG109">
        <v>50</v>
      </c>
      <c r="LH109" t="str">
        <f t="shared" si="347"/>
        <v>FALSE</v>
      </c>
      <c r="LI109">
        <f>ROUND(MARGIN!$J25,0)</f>
        <v>5</v>
      </c>
      <c r="LJ109">
        <v>2</v>
      </c>
      <c r="LK109">
        <f t="shared" si="348"/>
        <v>5</v>
      </c>
      <c r="LL109" s="139">
        <f>LK109*10000*MARGIN!$G25/MARGIN!$D25</f>
        <v>71556.465269470384</v>
      </c>
      <c r="LM109" s="139"/>
      <c r="LN109" s="200">
        <f t="shared" si="349"/>
        <v>0</v>
      </c>
      <c r="LO109" s="200"/>
      <c r="LP109" s="200"/>
      <c r="LQ109" s="200">
        <f t="shared" si="317"/>
        <v>0</v>
      </c>
      <c r="LR109" s="200">
        <f t="shared" si="350"/>
        <v>0</v>
      </c>
      <c r="LT109">
        <f t="shared" si="319"/>
        <v>0</v>
      </c>
      <c r="LV109">
        <v>1</v>
      </c>
      <c r="LX109">
        <v>1</v>
      </c>
      <c r="MA109">
        <f t="shared" si="351"/>
        <v>1</v>
      </c>
      <c r="MC109">
        <f t="shared" si="352"/>
        <v>0</v>
      </c>
      <c r="MF109" s="117" t="s">
        <v>1189</v>
      </c>
      <c r="MG109">
        <v>50</v>
      </c>
      <c r="MH109" t="str">
        <f t="shared" si="353"/>
        <v>FALSE</v>
      </c>
      <c r="MI109">
        <f>ROUND(MARGIN!$J25,0)</f>
        <v>5</v>
      </c>
      <c r="MJ109">
        <f t="shared" si="354"/>
        <v>4</v>
      </c>
      <c r="MK109">
        <f t="shared" si="355"/>
        <v>5</v>
      </c>
      <c r="ML109" s="139">
        <f>MK109*10000*MARGIN!$G25/MARGIN!$D25</f>
        <v>71556.465269470384</v>
      </c>
      <c r="MM109" s="139"/>
      <c r="MN109" s="200">
        <f t="shared" si="356"/>
        <v>0</v>
      </c>
      <c r="MO109" s="200"/>
      <c r="MP109" s="200"/>
      <c r="MQ109" s="200">
        <f t="shared" si="323"/>
        <v>0</v>
      </c>
      <c r="MR109" s="200">
        <f t="shared" si="357"/>
        <v>0</v>
      </c>
    </row>
    <row r="110" spans="1:356" x14ac:dyDescent="0.25">
      <c r="A110" t="s">
        <v>1175</v>
      </c>
      <c r="B110" s="167" t="s">
        <v>13</v>
      </c>
      <c r="D110" s="116" t="s">
        <v>788</v>
      </c>
      <c r="E110">
        <v>50</v>
      </c>
      <c r="F110" t="e">
        <f>IF(#REF!="","FALSE","TRUE")</f>
        <v>#REF!</v>
      </c>
      <c r="G110">
        <f>ROUND(MARGIN!$J26,0)</f>
        <v>7</v>
      </c>
      <c r="I110" t="e">
        <f>-#REF!+J110</f>
        <v>#REF!</v>
      </c>
      <c r="J110">
        <v>1</v>
      </c>
      <c r="K110" s="116" t="s">
        <v>788</v>
      </c>
      <c r="L110">
        <v>50</v>
      </c>
      <c r="M110" t="str">
        <f t="shared" si="273"/>
        <v>TRUE</v>
      </c>
      <c r="N110">
        <f>ROUND(MARGIN!$J26,0)</f>
        <v>7</v>
      </c>
      <c r="P110">
        <f t="shared" si="274"/>
        <v>0</v>
      </c>
      <c r="Q110">
        <v>1</v>
      </c>
      <c r="T110" s="117" t="s">
        <v>788</v>
      </c>
      <c r="U110">
        <v>50</v>
      </c>
      <c r="V110" t="str">
        <f t="shared" si="275"/>
        <v>TRUE</v>
      </c>
      <c r="W110">
        <f>ROUND(MARGIN!$J26,0)</f>
        <v>7</v>
      </c>
      <c r="Z110">
        <f t="shared" si="276"/>
        <v>0</v>
      </c>
      <c r="AA110">
        <v>1</v>
      </c>
      <c r="AD110" s="117" t="s">
        <v>962</v>
      </c>
      <c r="AE110">
        <v>50</v>
      </c>
      <c r="AF110" t="str">
        <f t="shared" si="277"/>
        <v>TRUE</v>
      </c>
      <c r="AG110">
        <f>ROUND(MARGIN!$J26,0)</f>
        <v>7</v>
      </c>
      <c r="AH110">
        <f t="shared" si="278"/>
        <v>7</v>
      </c>
      <c r="AK110">
        <f t="shared" si="279"/>
        <v>0</v>
      </c>
      <c r="AL110">
        <v>1</v>
      </c>
      <c r="AO110" s="117" t="s">
        <v>962</v>
      </c>
      <c r="AP110">
        <v>50</v>
      </c>
      <c r="AQ110" t="str">
        <f t="shared" si="280"/>
        <v>TRUE</v>
      </c>
      <c r="AR110">
        <f>ROUND(MARGIN!$J26,0)</f>
        <v>7</v>
      </c>
      <c r="AS110">
        <f t="shared" si="281"/>
        <v>7</v>
      </c>
      <c r="AV110">
        <f t="shared" si="282"/>
        <v>-2</v>
      </c>
      <c r="AW110">
        <v>-1</v>
      </c>
      <c r="AZ110" s="117" t="s">
        <v>962</v>
      </c>
      <c r="BA110">
        <v>50</v>
      </c>
      <c r="BB110" t="str">
        <f t="shared" si="283"/>
        <v>TRUE</v>
      </c>
      <c r="BC110">
        <f>ROUND(MARGIN!$J26,0)</f>
        <v>7</v>
      </c>
      <c r="BD110">
        <f t="shared" si="284"/>
        <v>7</v>
      </c>
      <c r="BG110">
        <f t="shared" si="285"/>
        <v>1</v>
      </c>
      <c r="BL110" s="117" t="s">
        <v>962</v>
      </c>
      <c r="BM110">
        <v>50</v>
      </c>
      <c r="BN110" t="str">
        <f t="shared" si="286"/>
        <v>FALSE</v>
      </c>
      <c r="BO110">
        <f>ROUND(MARGIN!$J26,0)</f>
        <v>7</v>
      </c>
      <c r="BP110">
        <f t="shared" si="287"/>
        <v>7</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7</v>
      </c>
      <c r="CE110">
        <f t="shared" si="292"/>
        <v>9</v>
      </c>
      <c r="CF110">
        <f t="shared" si="325"/>
        <v>7</v>
      </c>
      <c r="CG110" s="139">
        <f>CF110*10000*MARGIN!$G26/MARGIN!$D26</f>
        <v>78838.942056</v>
      </c>
      <c r="CH110" s="145">
        <f t="shared" si="293"/>
        <v>260.06737147392903</v>
      </c>
      <c r="CI110" s="145">
        <f t="shared" si="294"/>
        <v>-260.06737147392903</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7</v>
      </c>
      <c r="CV110">
        <f t="shared" si="326"/>
        <v>5</v>
      </c>
      <c r="CW110">
        <f t="shared" si="327"/>
        <v>7</v>
      </c>
      <c r="CX110" s="139">
        <f>CW110*10000*MARGIN!$G26/MARGIN!$D26</f>
        <v>78838.942056</v>
      </c>
      <c r="CY110" s="200">
        <f t="shared" si="299"/>
        <v>-372.06414184276269</v>
      </c>
      <c r="CZ110" s="200">
        <f t="shared" si="300"/>
        <v>372.06414184276269</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7</v>
      </c>
      <c r="DM110">
        <f t="shared" si="328"/>
        <v>5</v>
      </c>
      <c r="DN110">
        <f t="shared" si="329"/>
        <v>7</v>
      </c>
      <c r="DO110" s="139">
        <f>DN110*10000*MARGIN!$G26/MARGIN!$D26</f>
        <v>78838.942056</v>
      </c>
      <c r="DP110" s="200">
        <f t="shared" si="305"/>
        <v>-601.16316458254028</v>
      </c>
      <c r="DQ110" s="200">
        <f t="shared" si="306"/>
        <v>601.16316458254028</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f t="shared" si="307"/>
        <v>0</v>
      </c>
      <c r="JV110">
        <v>-1</v>
      </c>
      <c r="JX110">
        <v>-1</v>
      </c>
      <c r="KA110">
        <f t="shared" si="338"/>
        <v>1</v>
      </c>
      <c r="KC110">
        <f t="shared" si="339"/>
        <v>0</v>
      </c>
      <c r="KF110" s="117" t="s">
        <v>1189</v>
      </c>
      <c r="KG110">
        <v>50</v>
      </c>
      <c r="KH110" t="str">
        <f t="shared" si="340"/>
        <v>FALSE</v>
      </c>
      <c r="KI110">
        <f>ROUND(MARGIN!$J26,0)</f>
        <v>7</v>
      </c>
      <c r="KJ110">
        <f t="shared" si="341"/>
        <v>5</v>
      </c>
      <c r="KK110">
        <f t="shared" si="342"/>
        <v>7</v>
      </c>
      <c r="KL110" s="139">
        <f>KK110*10000*MARGIN!$G26/MARGIN!$D26</f>
        <v>78838.942056</v>
      </c>
      <c r="KM110" s="139"/>
      <c r="KN110" s="200">
        <f t="shared" si="343"/>
        <v>0</v>
      </c>
      <c r="KO110" s="200"/>
      <c r="KP110" s="200"/>
      <c r="KQ110" s="200">
        <f t="shared" si="311"/>
        <v>0</v>
      </c>
      <c r="KR110" s="200">
        <f t="shared" si="344"/>
        <v>0</v>
      </c>
      <c r="KT110">
        <f t="shared" si="313"/>
        <v>0</v>
      </c>
      <c r="KX110">
        <v>-1</v>
      </c>
      <c r="LA110">
        <f t="shared" si="345"/>
        <v>1</v>
      </c>
      <c r="LC110">
        <f t="shared" si="346"/>
        <v>0</v>
      </c>
      <c r="LF110" s="117"/>
      <c r="LG110">
        <v>50</v>
      </c>
      <c r="LH110" t="str">
        <f t="shared" si="347"/>
        <v>FALSE</v>
      </c>
      <c r="LI110">
        <f>ROUND(MARGIN!$J26,0)</f>
        <v>7</v>
      </c>
      <c r="LJ110">
        <v>2</v>
      </c>
      <c r="LK110">
        <f t="shared" si="348"/>
        <v>7</v>
      </c>
      <c r="LL110" s="139">
        <f>LK110*10000*MARGIN!$G26/MARGIN!$D26</f>
        <v>78838.942056</v>
      </c>
      <c r="LM110" s="139"/>
      <c r="LN110" s="200">
        <f t="shared" si="349"/>
        <v>0</v>
      </c>
      <c r="LO110" s="200"/>
      <c r="LP110" s="200"/>
      <c r="LQ110" s="200">
        <f t="shared" si="317"/>
        <v>0</v>
      </c>
      <c r="LR110" s="200">
        <f t="shared" si="350"/>
        <v>0</v>
      </c>
      <c r="LT110">
        <f t="shared" si="319"/>
        <v>0</v>
      </c>
      <c r="LV110">
        <v>-1</v>
      </c>
      <c r="LX110">
        <v>-1</v>
      </c>
      <c r="MA110">
        <f t="shared" si="351"/>
        <v>1</v>
      </c>
      <c r="MC110">
        <f t="shared" si="352"/>
        <v>0</v>
      </c>
      <c r="MF110" s="117" t="s">
        <v>1189</v>
      </c>
      <c r="MG110">
        <v>50</v>
      </c>
      <c r="MH110" t="str">
        <f t="shared" si="353"/>
        <v>FALSE</v>
      </c>
      <c r="MI110">
        <f>ROUND(MARGIN!$J26,0)</f>
        <v>7</v>
      </c>
      <c r="MJ110">
        <f t="shared" si="354"/>
        <v>5</v>
      </c>
      <c r="MK110">
        <f t="shared" si="355"/>
        <v>7</v>
      </c>
      <c r="ML110" s="139">
        <f>MK110*10000*MARGIN!$G26/MARGIN!$D26</f>
        <v>78838.942056</v>
      </c>
      <c r="MM110" s="139"/>
      <c r="MN110" s="200">
        <f t="shared" si="356"/>
        <v>0</v>
      </c>
      <c r="MO110" s="200"/>
      <c r="MP110" s="200"/>
      <c r="MQ110" s="200">
        <f t="shared" si="323"/>
        <v>0</v>
      </c>
      <c r="MR110" s="200">
        <f t="shared" si="357"/>
        <v>0</v>
      </c>
    </row>
    <row r="111" spans="1:356" x14ac:dyDescent="0.25">
      <c r="A111" t="s">
        <v>1170</v>
      </c>
      <c r="B111" s="167" t="s">
        <v>11</v>
      </c>
      <c r="D111" s="116" t="s">
        <v>788</v>
      </c>
      <c r="E111">
        <v>50</v>
      </c>
      <c r="F111" t="e">
        <f>IF(#REF!="","FALSE","TRUE")</f>
        <v>#REF!</v>
      </c>
      <c r="G111">
        <f>ROUND(MARGIN!$J21,0)</f>
        <v>5</v>
      </c>
      <c r="I111" t="e">
        <f>-#REF!+J111</f>
        <v>#REF!</v>
      </c>
      <c r="J111">
        <v>1</v>
      </c>
      <c r="K111" s="116" t="s">
        <v>788</v>
      </c>
      <c r="L111">
        <v>50</v>
      </c>
      <c r="M111" t="str">
        <f t="shared" si="273"/>
        <v>TRUE</v>
      </c>
      <c r="N111">
        <f>ROUND(MARGIN!$J21,0)</f>
        <v>5</v>
      </c>
      <c r="P111">
        <f t="shared" si="274"/>
        <v>-2</v>
      </c>
      <c r="Q111">
        <v>-1</v>
      </c>
      <c r="T111" s="117" t="s">
        <v>788</v>
      </c>
      <c r="U111">
        <v>50</v>
      </c>
      <c r="V111" t="str">
        <f t="shared" si="275"/>
        <v>TRUE</v>
      </c>
      <c r="W111">
        <f>ROUND(MARGIN!$J21,0)</f>
        <v>5</v>
      </c>
      <c r="Z111">
        <f t="shared" si="276"/>
        <v>2</v>
      </c>
      <c r="AA111">
        <v>1</v>
      </c>
      <c r="AD111" s="117" t="s">
        <v>963</v>
      </c>
      <c r="AE111">
        <v>50</v>
      </c>
      <c r="AF111" t="str">
        <f t="shared" si="277"/>
        <v>TRUE</v>
      </c>
      <c r="AG111">
        <f>ROUND(MARGIN!$J21,0)</f>
        <v>5</v>
      </c>
      <c r="AH111">
        <f t="shared" si="278"/>
        <v>5</v>
      </c>
      <c r="AK111">
        <f t="shared" si="279"/>
        <v>-2</v>
      </c>
      <c r="AL111">
        <v>-1</v>
      </c>
      <c r="AO111" s="117" t="s">
        <v>963</v>
      </c>
      <c r="AP111">
        <v>50</v>
      </c>
      <c r="AQ111" t="str">
        <f t="shared" si="280"/>
        <v>TRUE</v>
      </c>
      <c r="AR111">
        <f>ROUND(MARGIN!$J21,0)</f>
        <v>5</v>
      </c>
      <c r="AS111">
        <f t="shared" si="281"/>
        <v>5</v>
      </c>
      <c r="AV111">
        <f t="shared" si="282"/>
        <v>2</v>
      </c>
      <c r="AW111">
        <v>1</v>
      </c>
      <c r="AZ111" s="117" t="s">
        <v>963</v>
      </c>
      <c r="BA111">
        <v>50</v>
      </c>
      <c r="BB111" t="str">
        <f t="shared" si="283"/>
        <v>TRUE</v>
      </c>
      <c r="BC111">
        <f>ROUND(MARGIN!$J21,0)</f>
        <v>5</v>
      </c>
      <c r="BD111">
        <f t="shared" si="284"/>
        <v>5</v>
      </c>
      <c r="BG111">
        <f t="shared" si="285"/>
        <v>-1</v>
      </c>
      <c r="BL111" s="117" t="s">
        <v>963</v>
      </c>
      <c r="BM111">
        <v>50</v>
      </c>
      <c r="BN111" t="str">
        <f t="shared" si="286"/>
        <v>FALSE</v>
      </c>
      <c r="BO111">
        <f>ROUND(MARGIN!$J21,0)</f>
        <v>5</v>
      </c>
      <c r="BP111">
        <f t="shared" si="287"/>
        <v>5</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7</v>
      </c>
      <c r="CE111">
        <f t="shared" si="292"/>
        <v>5</v>
      </c>
      <c r="CF111">
        <f t="shared" si="325"/>
        <v>7</v>
      </c>
      <c r="CG111" s="139">
        <f>CF111*10000*MARGIN!$G27/MARGIN!$D27</f>
        <v>78850.383499999996</v>
      </c>
      <c r="CH111" s="145">
        <f t="shared" si="293"/>
        <v>-10.224375453875146</v>
      </c>
      <c r="CI111" s="145">
        <f t="shared" si="294"/>
        <v>-10.224375453875146</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7</v>
      </c>
      <c r="CV111">
        <f t="shared" si="326"/>
        <v>9</v>
      </c>
      <c r="CW111">
        <f t="shared" si="327"/>
        <v>7</v>
      </c>
      <c r="CX111" s="139">
        <f>CW111*10000*MARGIN!$G27/MARGIN!$D27</f>
        <v>78850.383499999996</v>
      </c>
      <c r="CY111" s="200">
        <f t="shared" si="299"/>
        <v>-78.226615714590892</v>
      </c>
      <c r="CZ111" s="200">
        <f t="shared" si="300"/>
        <v>-78.226615714590892</v>
      </c>
      <c r="DB111">
        <f t="shared" si="301"/>
        <v>-2</v>
      </c>
      <c r="DC111">
        <v>-1</v>
      </c>
      <c r="DD111">
        <v>-1</v>
      </c>
      <c r="DE111">
        <v>-1</v>
      </c>
      <c r="DF111">
        <f t="shared" si="302"/>
        <v>1</v>
      </c>
      <c r="DG111">
        <f t="shared" si="303"/>
        <v>1</v>
      </c>
      <c r="DH111">
        <v>-1.19039119344E-2</v>
      </c>
      <c r="DI111" s="117" t="s">
        <v>1189</v>
      </c>
      <c r="DJ111">
        <v>50</v>
      </c>
      <c r="DK111" t="str">
        <f t="shared" si="304"/>
        <v>TRUE</v>
      </c>
      <c r="DL111">
        <f>ROUND(MARGIN!$J27,0)</f>
        <v>7</v>
      </c>
      <c r="DM111">
        <f t="shared" si="328"/>
        <v>9</v>
      </c>
      <c r="DN111">
        <f t="shared" si="329"/>
        <v>7</v>
      </c>
      <c r="DO111" s="139">
        <f>DN111*10000*MARGIN!$G27/MARGIN!$D27</f>
        <v>78850.383499999996</v>
      </c>
      <c r="DP111" s="200">
        <f t="shared" si="305"/>
        <v>938.62802117766682</v>
      </c>
      <c r="DQ111" s="200">
        <f t="shared" si="306"/>
        <v>938.62802117766682</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f t="shared" si="307"/>
        <v>0</v>
      </c>
      <c r="JV111">
        <v>-1</v>
      </c>
      <c r="JX111">
        <v>-1</v>
      </c>
      <c r="KA111">
        <f t="shared" si="338"/>
        <v>1</v>
      </c>
      <c r="KC111">
        <f t="shared" si="339"/>
        <v>0</v>
      </c>
      <c r="KF111" s="117" t="s">
        <v>1189</v>
      </c>
      <c r="KG111">
        <v>50</v>
      </c>
      <c r="KH111" t="str">
        <f t="shared" si="340"/>
        <v>FALSE</v>
      </c>
      <c r="KI111">
        <f>ROUND(MARGIN!$J27,0)</f>
        <v>7</v>
      </c>
      <c r="KJ111">
        <f t="shared" si="341"/>
        <v>5</v>
      </c>
      <c r="KK111">
        <f t="shared" si="342"/>
        <v>7</v>
      </c>
      <c r="KL111" s="139">
        <f>KK111*10000*MARGIN!$G27/MARGIN!$D27</f>
        <v>78850.383499999996</v>
      </c>
      <c r="KM111" s="139"/>
      <c r="KN111" s="200">
        <f t="shared" si="343"/>
        <v>0</v>
      </c>
      <c r="KO111" s="200"/>
      <c r="KP111" s="200"/>
      <c r="KQ111" s="200">
        <f t="shared" si="311"/>
        <v>0</v>
      </c>
      <c r="KR111" s="200">
        <f t="shared" si="344"/>
        <v>0</v>
      </c>
      <c r="KT111">
        <f t="shared" si="313"/>
        <v>0</v>
      </c>
      <c r="KX111">
        <v>-1</v>
      </c>
      <c r="LA111">
        <f t="shared" si="345"/>
        <v>1</v>
      </c>
      <c r="LC111">
        <f t="shared" si="346"/>
        <v>0</v>
      </c>
      <c r="LF111" s="117"/>
      <c r="LG111">
        <v>50</v>
      </c>
      <c r="LH111" t="str">
        <f t="shared" si="347"/>
        <v>FALSE</v>
      </c>
      <c r="LI111">
        <f>ROUND(MARGIN!$J27,0)</f>
        <v>7</v>
      </c>
      <c r="LJ111">
        <v>1</v>
      </c>
      <c r="LK111">
        <f t="shared" si="348"/>
        <v>7</v>
      </c>
      <c r="LL111" s="139">
        <f>LK111*10000*MARGIN!$G27/MARGIN!$D27</f>
        <v>78850.383499999996</v>
      </c>
      <c r="LM111" s="139"/>
      <c r="LN111" s="200">
        <f t="shared" si="349"/>
        <v>0</v>
      </c>
      <c r="LO111" s="200"/>
      <c r="LP111" s="200"/>
      <c r="LQ111" s="200">
        <f t="shared" si="317"/>
        <v>0</v>
      </c>
      <c r="LR111" s="200">
        <f t="shared" si="350"/>
        <v>0</v>
      </c>
      <c r="LT111">
        <f t="shared" si="319"/>
        <v>0</v>
      </c>
      <c r="LV111">
        <v>-1</v>
      </c>
      <c r="LX111">
        <v>-1</v>
      </c>
      <c r="MA111">
        <f t="shared" si="351"/>
        <v>1</v>
      </c>
      <c r="MC111">
        <f t="shared" si="352"/>
        <v>0</v>
      </c>
      <c r="MF111" s="117" t="s">
        <v>1189</v>
      </c>
      <c r="MG111">
        <v>50</v>
      </c>
      <c r="MH111" t="str">
        <f t="shared" si="353"/>
        <v>FALSE</v>
      </c>
      <c r="MI111">
        <f>ROUND(MARGIN!$J27,0)</f>
        <v>7</v>
      </c>
      <c r="MJ111">
        <f t="shared" si="354"/>
        <v>5</v>
      </c>
      <c r="MK111">
        <f t="shared" si="355"/>
        <v>7</v>
      </c>
      <c r="ML111" s="139">
        <f>MK111*10000*MARGIN!$G27/MARGIN!$D27</f>
        <v>78850.383499999996</v>
      </c>
      <c r="MM111" s="139"/>
      <c r="MN111" s="200">
        <f t="shared" si="356"/>
        <v>0</v>
      </c>
      <c r="MO111" s="200"/>
      <c r="MP111" s="200"/>
      <c r="MQ111" s="200">
        <f t="shared" si="323"/>
        <v>0</v>
      </c>
      <c r="MR111" s="200">
        <f t="shared" si="357"/>
        <v>0</v>
      </c>
    </row>
    <row r="112" spans="1:356" x14ac:dyDescent="0.25">
      <c r="A112" t="s">
        <v>1171</v>
      </c>
      <c r="B112" s="167" t="s">
        <v>12</v>
      </c>
      <c r="D112" s="117" t="s">
        <v>788</v>
      </c>
      <c r="E112">
        <v>50</v>
      </c>
      <c r="F112" t="e">
        <f>IF(#REF!="","FALSE","TRUE")</f>
        <v>#REF!</v>
      </c>
      <c r="G112">
        <f>ROUND(MARGIN!$J22,0)</f>
        <v>5</v>
      </c>
      <c r="I112" t="e">
        <f>-#REF!+J112</f>
        <v>#REF!</v>
      </c>
      <c r="J112">
        <v>1</v>
      </c>
      <c r="K112" s="117" t="s">
        <v>788</v>
      </c>
      <c r="L112">
        <v>50</v>
      </c>
      <c r="M112" t="str">
        <f t="shared" si="273"/>
        <v>TRUE</v>
      </c>
      <c r="N112">
        <f>ROUND(MARGIN!$J22,0)</f>
        <v>5</v>
      </c>
      <c r="O112">
        <v>-9</v>
      </c>
      <c r="P112">
        <f t="shared" si="274"/>
        <v>0</v>
      </c>
      <c r="Q112">
        <v>1</v>
      </c>
      <c r="T112" s="117" t="s">
        <v>788</v>
      </c>
      <c r="U112">
        <v>50</v>
      </c>
      <c r="V112" t="str">
        <f t="shared" si="275"/>
        <v>TRUE</v>
      </c>
      <c r="W112">
        <f>ROUND(MARGIN!$J22,0)</f>
        <v>5</v>
      </c>
      <c r="Z112">
        <f t="shared" si="276"/>
        <v>-2</v>
      </c>
      <c r="AA112">
        <v>-1</v>
      </c>
      <c r="AD112" s="117" t="s">
        <v>962</v>
      </c>
      <c r="AE112">
        <v>50</v>
      </c>
      <c r="AF112" t="str">
        <f t="shared" si="277"/>
        <v>TRUE</v>
      </c>
      <c r="AG112">
        <f>ROUND(MARGIN!$J22,0)</f>
        <v>5</v>
      </c>
      <c r="AH112">
        <f t="shared" si="278"/>
        <v>5</v>
      </c>
      <c r="AK112">
        <f t="shared" si="279"/>
        <v>2</v>
      </c>
      <c r="AL112">
        <v>1</v>
      </c>
      <c r="AO112" s="117" t="s">
        <v>962</v>
      </c>
      <c r="AP112">
        <v>50</v>
      </c>
      <c r="AQ112" t="str">
        <f t="shared" si="280"/>
        <v>TRUE</v>
      </c>
      <c r="AR112">
        <f>ROUND(MARGIN!$J22,0)</f>
        <v>5</v>
      </c>
      <c r="AS112">
        <f t="shared" si="281"/>
        <v>5</v>
      </c>
      <c r="AV112">
        <f t="shared" si="282"/>
        <v>0</v>
      </c>
      <c r="AW112">
        <v>1</v>
      </c>
      <c r="AZ112" s="117" t="s">
        <v>962</v>
      </c>
      <c r="BA112">
        <v>50</v>
      </c>
      <c r="BB112" t="str">
        <f t="shared" si="283"/>
        <v>TRUE</v>
      </c>
      <c r="BC112">
        <f>ROUND(MARGIN!$J22,0)</f>
        <v>5</v>
      </c>
      <c r="BD112">
        <f t="shared" si="284"/>
        <v>5</v>
      </c>
      <c r="BG112">
        <f t="shared" si="285"/>
        <v>-1</v>
      </c>
      <c r="BL112" s="117" t="s">
        <v>962</v>
      </c>
      <c r="BM112">
        <v>50</v>
      </c>
      <c r="BN112" t="str">
        <f t="shared" si="286"/>
        <v>FALSE</v>
      </c>
      <c r="BO112">
        <f>ROUND(MARGIN!$J22,0)</f>
        <v>5</v>
      </c>
      <c r="BP112">
        <f t="shared" si="287"/>
        <v>5</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7</v>
      </c>
      <c r="CE112">
        <f t="shared" si="292"/>
        <v>5</v>
      </c>
      <c r="CF112">
        <f t="shared" si="325"/>
        <v>7</v>
      </c>
      <c r="CG112" s="139">
        <f>CF112*10000*MARGIN!$G28/MARGIN!$D28</f>
        <v>78859.974831823769</v>
      </c>
      <c r="CH112" s="145">
        <f t="shared" si="293"/>
        <v>-520.60987473091552</v>
      </c>
      <c r="CI112" s="145">
        <f t="shared" si="294"/>
        <v>520.60987473091552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7</v>
      </c>
      <c r="CV112">
        <f t="shared" si="326"/>
        <v>9</v>
      </c>
      <c r="CW112">
        <f t="shared" si="327"/>
        <v>7</v>
      </c>
      <c r="CX112" s="139">
        <f>CW112*10000*MARGIN!$G28/MARGIN!$D28</f>
        <v>78859.974831823769</v>
      </c>
      <c r="CY112" s="200">
        <f t="shared" si="299"/>
        <v>-804.76479040497338</v>
      </c>
      <c r="CZ112" s="200">
        <f t="shared" si="300"/>
        <v>-804.76479040497338</v>
      </c>
      <c r="DB112">
        <f t="shared" si="301"/>
        <v>-2</v>
      </c>
      <c r="DC112">
        <v>-1</v>
      </c>
      <c r="DD112">
        <v>1</v>
      </c>
      <c r="DE112">
        <v>-1</v>
      </c>
      <c r="DF112">
        <f t="shared" si="302"/>
        <v>1</v>
      </c>
      <c r="DG112">
        <f t="shared" si="303"/>
        <v>0</v>
      </c>
      <c r="DH112">
        <v>-6.04177692852E-3</v>
      </c>
      <c r="DI112" s="117" t="s">
        <v>1189</v>
      </c>
      <c r="DJ112">
        <v>50</v>
      </c>
      <c r="DK112" t="str">
        <f t="shared" si="304"/>
        <v>TRUE</v>
      </c>
      <c r="DL112">
        <f>ROUND(MARGIN!$J28,0)</f>
        <v>7</v>
      </c>
      <c r="DM112">
        <f t="shared" si="328"/>
        <v>5</v>
      </c>
      <c r="DN112">
        <f t="shared" si="329"/>
        <v>7</v>
      </c>
      <c r="DO112" s="139">
        <f>DN112*10000*MARGIN!$G28/MARGIN!$D28</f>
        <v>78859.974831823769</v>
      </c>
      <c r="DP112" s="200">
        <f t="shared" si="305"/>
        <v>476.45437652258073</v>
      </c>
      <c r="DQ112" s="200">
        <f t="shared" si="306"/>
        <v>-476.45437652258073</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f t="shared" si="307"/>
        <v>0</v>
      </c>
      <c r="JV112">
        <v>-1</v>
      </c>
      <c r="JX112">
        <v>-1</v>
      </c>
      <c r="KA112">
        <f t="shared" si="338"/>
        <v>1</v>
      </c>
      <c r="KC112">
        <f t="shared" si="339"/>
        <v>0</v>
      </c>
      <c r="KF112" s="117" t="s">
        <v>1189</v>
      </c>
      <c r="KG112">
        <v>50</v>
      </c>
      <c r="KH112" t="str">
        <f t="shared" si="340"/>
        <v>FALSE</v>
      </c>
      <c r="KI112">
        <f>ROUND(MARGIN!$J28,0)</f>
        <v>7</v>
      </c>
      <c r="KJ112">
        <f t="shared" si="341"/>
        <v>5</v>
      </c>
      <c r="KK112">
        <f t="shared" si="342"/>
        <v>7</v>
      </c>
      <c r="KL112" s="139">
        <f>KK112*10000*MARGIN!$G28/MARGIN!$D28</f>
        <v>78859.974831823769</v>
      </c>
      <c r="KM112" s="139"/>
      <c r="KN112" s="200">
        <f t="shared" si="343"/>
        <v>0</v>
      </c>
      <c r="KO112" s="200"/>
      <c r="KP112" s="200"/>
      <c r="KQ112" s="200">
        <f t="shared" si="311"/>
        <v>0</v>
      </c>
      <c r="KR112" s="200">
        <f t="shared" si="344"/>
        <v>0</v>
      </c>
      <c r="KT112">
        <f t="shared" si="313"/>
        <v>0</v>
      </c>
      <c r="KX112">
        <v>-1</v>
      </c>
      <c r="LA112">
        <f t="shared" si="345"/>
        <v>1</v>
      </c>
      <c r="LC112">
        <f t="shared" si="346"/>
        <v>0</v>
      </c>
      <c r="LF112" s="117"/>
      <c r="LG112">
        <v>50</v>
      </c>
      <c r="LH112" t="str">
        <f t="shared" si="347"/>
        <v>FALSE</v>
      </c>
      <c r="LI112">
        <f>ROUND(MARGIN!$J28,0)</f>
        <v>7</v>
      </c>
      <c r="LJ112">
        <v>2</v>
      </c>
      <c r="LK112">
        <f t="shared" si="348"/>
        <v>7</v>
      </c>
      <c r="LL112" s="139">
        <f>LK112*10000*MARGIN!$G28/MARGIN!$D28</f>
        <v>78859.974831823769</v>
      </c>
      <c r="LM112" s="139"/>
      <c r="LN112" s="200">
        <f t="shared" si="349"/>
        <v>0</v>
      </c>
      <c r="LO112" s="200"/>
      <c r="LP112" s="200"/>
      <c r="LQ112" s="200">
        <f t="shared" si="317"/>
        <v>0</v>
      </c>
      <c r="LR112" s="200">
        <f t="shared" si="350"/>
        <v>0</v>
      </c>
      <c r="LT112">
        <f t="shared" si="319"/>
        <v>0</v>
      </c>
      <c r="LV112">
        <v>-1</v>
      </c>
      <c r="LX112">
        <v>-1</v>
      </c>
      <c r="MA112">
        <f t="shared" si="351"/>
        <v>1</v>
      </c>
      <c r="MC112">
        <f t="shared" si="352"/>
        <v>0</v>
      </c>
      <c r="MF112" s="117" t="s">
        <v>1189</v>
      </c>
      <c r="MG112">
        <v>50</v>
      </c>
      <c r="MH112" t="str">
        <f t="shared" si="353"/>
        <v>FALSE</v>
      </c>
      <c r="MI112">
        <f>ROUND(MARGIN!$J28,0)</f>
        <v>7</v>
      </c>
      <c r="MJ112">
        <f t="shared" si="354"/>
        <v>5</v>
      </c>
      <c r="MK112">
        <f t="shared" si="355"/>
        <v>7</v>
      </c>
      <c r="ML112" s="139">
        <f>MK112*10000*MARGIN!$G28/MARGIN!$D28</f>
        <v>78859.974831823769</v>
      </c>
      <c r="MM112" s="139"/>
      <c r="MN112" s="200">
        <f t="shared" si="356"/>
        <v>0</v>
      </c>
      <c r="MO112" s="200"/>
      <c r="MP112" s="200"/>
      <c r="MQ112" s="200">
        <f t="shared" si="323"/>
        <v>0</v>
      </c>
      <c r="MR112" s="200">
        <f t="shared" si="357"/>
        <v>0</v>
      </c>
    </row>
    <row r="113" spans="1:356" x14ac:dyDescent="0.25">
      <c r="A113" t="s">
        <v>1172</v>
      </c>
      <c r="B113" s="167" t="s">
        <v>5</v>
      </c>
      <c r="D113" s="117" t="s">
        <v>788</v>
      </c>
      <c r="E113">
        <v>50</v>
      </c>
      <c r="F113" t="e">
        <f>IF(#REF!="","FALSE","TRUE")</f>
        <v>#REF!</v>
      </c>
      <c r="G113">
        <f>ROUND(MARGIN!$J25,0)</f>
        <v>5</v>
      </c>
      <c r="I113" t="e">
        <f>-#REF!+J113</f>
        <v>#REF!</v>
      </c>
      <c r="J113">
        <v>1</v>
      </c>
      <c r="K113" s="117" t="s">
        <v>788</v>
      </c>
      <c r="L113">
        <v>50</v>
      </c>
      <c r="M113" t="str">
        <f t="shared" si="273"/>
        <v>TRUE</v>
      </c>
      <c r="N113">
        <f>ROUND(MARGIN!$J25,0)</f>
        <v>5</v>
      </c>
      <c r="P113">
        <f t="shared" si="274"/>
        <v>0</v>
      </c>
      <c r="Q113">
        <v>1</v>
      </c>
      <c r="S113" t="str">
        <f>FORECAST!B56</f>
        <v>High: Dec-Jan // Low: Sept</v>
      </c>
      <c r="T113" s="117" t="s">
        <v>788</v>
      </c>
      <c r="U113">
        <v>50</v>
      </c>
      <c r="V113" t="str">
        <f t="shared" si="275"/>
        <v>TRUE</v>
      </c>
      <c r="W113">
        <f>ROUND(MARGIN!$J25,0)</f>
        <v>5</v>
      </c>
      <c r="Z113">
        <f t="shared" si="276"/>
        <v>-2</v>
      </c>
      <c r="AA113">
        <v>-1</v>
      </c>
      <c r="AC113" t="s">
        <v>150</v>
      </c>
      <c r="AD113" s="117" t="s">
        <v>962</v>
      </c>
      <c r="AE113">
        <v>50</v>
      </c>
      <c r="AF113" t="str">
        <f t="shared" si="277"/>
        <v>TRUE</v>
      </c>
      <c r="AG113">
        <f>ROUND(MARGIN!$J25,0)</f>
        <v>5</v>
      </c>
      <c r="AH113">
        <f t="shared" si="278"/>
        <v>5</v>
      </c>
      <c r="AK113">
        <f t="shared" si="279"/>
        <v>2</v>
      </c>
      <c r="AL113">
        <v>1</v>
      </c>
      <c r="AN113" t="s">
        <v>150</v>
      </c>
      <c r="AO113" s="117" t="s">
        <v>962</v>
      </c>
      <c r="AP113">
        <v>50</v>
      </c>
      <c r="AQ113" t="str">
        <f t="shared" si="280"/>
        <v>TRUE</v>
      </c>
      <c r="AR113">
        <f>ROUND(MARGIN!$J25,0)</f>
        <v>5</v>
      </c>
      <c r="AS113">
        <f t="shared" si="281"/>
        <v>5</v>
      </c>
      <c r="AV113">
        <f t="shared" si="282"/>
        <v>0</v>
      </c>
      <c r="AW113">
        <v>1</v>
      </c>
      <c r="AY113" t="s">
        <v>150</v>
      </c>
      <c r="AZ113" s="117" t="s">
        <v>962</v>
      </c>
      <c r="BA113">
        <v>50</v>
      </c>
      <c r="BB113" t="str">
        <f t="shared" si="283"/>
        <v>TRUE</v>
      </c>
      <c r="BC113">
        <f>ROUND(MARGIN!$J25,0)</f>
        <v>5</v>
      </c>
      <c r="BD113">
        <f t="shared" si="284"/>
        <v>5</v>
      </c>
      <c r="BG113">
        <f t="shared" si="285"/>
        <v>-1</v>
      </c>
      <c r="BK113" t="s">
        <v>150</v>
      </c>
      <c r="BL113" s="117" t="s">
        <v>962</v>
      </c>
      <c r="BM113">
        <v>50</v>
      </c>
      <c r="BN113" t="str">
        <f t="shared" si="286"/>
        <v>FALSE</v>
      </c>
      <c r="BO113">
        <f>ROUND(MARGIN!$J25,0)</f>
        <v>5</v>
      </c>
      <c r="BP113">
        <f t="shared" si="287"/>
        <v>5</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7</v>
      </c>
      <c r="CE113">
        <f t="shared" si="292"/>
        <v>9</v>
      </c>
      <c r="CF113">
        <f t="shared" si="325"/>
        <v>7</v>
      </c>
      <c r="CG113" s="139">
        <f>CF113*10000*MARGIN!$G29/MARGIN!$D29</f>
        <v>78865.01890195928</v>
      </c>
      <c r="CH113" s="145">
        <f t="shared" si="293"/>
        <v>224.78105803429997</v>
      </c>
      <c r="CI113" s="145">
        <f t="shared" si="294"/>
        <v>224.78105803429997</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7</v>
      </c>
      <c r="CV113">
        <f t="shared" si="326"/>
        <v>9</v>
      </c>
      <c r="CW113">
        <f t="shared" si="327"/>
        <v>7</v>
      </c>
      <c r="CX113" s="139">
        <f>CW113*10000*MARGIN!$G29/MARGIN!$D29</f>
        <v>78865.01890195928</v>
      </c>
      <c r="CY113" s="200">
        <f t="shared" si="299"/>
        <v>-686.69489151213872</v>
      </c>
      <c r="CZ113" s="200">
        <f t="shared" si="300"/>
        <v>-686.69489151213872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7</v>
      </c>
      <c r="DM113">
        <f t="shared" si="328"/>
        <v>5</v>
      </c>
      <c r="DN113">
        <f t="shared" si="329"/>
        <v>7</v>
      </c>
      <c r="DO113" s="139">
        <f>DN113*10000*MARGIN!$G29/MARGIN!$D29</f>
        <v>78865.01890195928</v>
      </c>
      <c r="DP113" s="200">
        <f t="shared" si="305"/>
        <v>119.48951702168598</v>
      </c>
      <c r="DQ113" s="200">
        <f t="shared" si="306"/>
        <v>-119.48951702168598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f t="shared" si="307"/>
        <v>0</v>
      </c>
      <c r="JV113">
        <v>-1</v>
      </c>
      <c r="JX113">
        <v>-1</v>
      </c>
      <c r="KA113">
        <f t="shared" si="338"/>
        <v>1</v>
      </c>
      <c r="KC113">
        <f t="shared" si="339"/>
        <v>0</v>
      </c>
      <c r="KF113" s="117" t="s">
        <v>1189</v>
      </c>
      <c r="KG113">
        <v>50</v>
      </c>
      <c r="KH113" t="str">
        <f t="shared" si="340"/>
        <v>FALSE</v>
      </c>
      <c r="KI113">
        <f>ROUND(MARGIN!$J29,0)</f>
        <v>7</v>
      </c>
      <c r="KJ113">
        <f t="shared" si="341"/>
        <v>5</v>
      </c>
      <c r="KK113">
        <f t="shared" si="342"/>
        <v>7</v>
      </c>
      <c r="KL113" s="139">
        <f>KK113*10000*MARGIN!$G29/MARGIN!$D29</f>
        <v>78865.01890195928</v>
      </c>
      <c r="KM113" s="139"/>
      <c r="KN113" s="200">
        <f t="shared" si="343"/>
        <v>0</v>
      </c>
      <c r="KO113" s="200"/>
      <c r="KP113" s="200"/>
      <c r="KQ113" s="200">
        <f t="shared" si="311"/>
        <v>0</v>
      </c>
      <c r="KR113" s="200">
        <f t="shared" si="344"/>
        <v>0</v>
      </c>
      <c r="KT113">
        <f t="shared" si="313"/>
        <v>0</v>
      </c>
      <c r="KX113">
        <v>-1</v>
      </c>
      <c r="LA113">
        <f t="shared" si="345"/>
        <v>1</v>
      </c>
      <c r="LC113">
        <f t="shared" si="346"/>
        <v>0</v>
      </c>
      <c r="LF113" s="117"/>
      <c r="LG113">
        <v>50</v>
      </c>
      <c r="LH113" t="str">
        <f t="shared" si="347"/>
        <v>FALSE</v>
      </c>
      <c r="LI113">
        <f>ROUND(MARGIN!$J29,0)</f>
        <v>7</v>
      </c>
      <c r="LJ113">
        <v>1</v>
      </c>
      <c r="LK113">
        <f t="shared" si="348"/>
        <v>7</v>
      </c>
      <c r="LL113" s="139">
        <f>LK113*10000*MARGIN!$G29/MARGIN!$D29</f>
        <v>78865.01890195928</v>
      </c>
      <c r="LM113" s="139"/>
      <c r="LN113" s="200">
        <f t="shared" si="349"/>
        <v>0</v>
      </c>
      <c r="LO113" s="200"/>
      <c r="LP113" s="200"/>
      <c r="LQ113" s="200">
        <f t="shared" si="317"/>
        <v>0</v>
      </c>
      <c r="LR113" s="200">
        <f t="shared" si="350"/>
        <v>0</v>
      </c>
      <c r="LT113">
        <f t="shared" si="319"/>
        <v>0</v>
      </c>
      <c r="LV113">
        <v>-1</v>
      </c>
      <c r="LX113">
        <v>-1</v>
      </c>
      <c r="MA113">
        <f t="shared" si="351"/>
        <v>1</v>
      </c>
      <c r="MC113">
        <f t="shared" si="352"/>
        <v>0</v>
      </c>
      <c r="MF113" s="117" t="s">
        <v>1189</v>
      </c>
      <c r="MG113">
        <v>50</v>
      </c>
      <c r="MH113" t="str">
        <f t="shared" si="353"/>
        <v>FALSE</v>
      </c>
      <c r="MI113">
        <f>ROUND(MARGIN!$J29,0)</f>
        <v>7</v>
      </c>
      <c r="MJ113">
        <f t="shared" si="354"/>
        <v>5</v>
      </c>
      <c r="MK113">
        <f t="shared" si="355"/>
        <v>7</v>
      </c>
      <c r="ML113" s="139">
        <f>MK113*10000*MARGIN!$G29/MARGIN!$D29</f>
        <v>78865.01890195928</v>
      </c>
      <c r="MM113" s="139"/>
      <c r="MN113" s="200">
        <f t="shared" si="356"/>
        <v>0</v>
      </c>
      <c r="MO113" s="200"/>
      <c r="MP113" s="200"/>
      <c r="MQ113" s="200">
        <f t="shared" si="323"/>
        <v>0</v>
      </c>
      <c r="MR113" s="200">
        <f t="shared" si="357"/>
        <v>0</v>
      </c>
    </row>
    <row r="114" spans="1:356" x14ac:dyDescent="0.25">
      <c r="A114" t="s">
        <v>1173</v>
      </c>
      <c r="B114" s="167" t="s">
        <v>18</v>
      </c>
      <c r="D114" s="117" t="s">
        <v>788</v>
      </c>
      <c r="E114">
        <v>50</v>
      </c>
      <c r="F114" t="e">
        <f>IF(#REF!="","FALSE","TRUE")</f>
        <v>#REF!</v>
      </c>
      <c r="G114">
        <f>ROUND(MARGIN!$J23,0)</f>
        <v>5</v>
      </c>
      <c r="I114" t="e">
        <f>-#REF!+J114</f>
        <v>#REF!</v>
      </c>
      <c r="J114">
        <v>-1</v>
      </c>
      <c r="K114" s="117" t="s">
        <v>788</v>
      </c>
      <c r="L114">
        <v>50</v>
      </c>
      <c r="M114" t="str">
        <f t="shared" si="273"/>
        <v>TRUE</v>
      </c>
      <c r="N114">
        <f>ROUND(MARGIN!$J23,0)</f>
        <v>5</v>
      </c>
      <c r="P114">
        <f t="shared" si="274"/>
        <v>2</v>
      </c>
      <c r="Q114">
        <v>1</v>
      </c>
      <c r="T114" s="117" t="s">
        <v>788</v>
      </c>
      <c r="U114">
        <v>50</v>
      </c>
      <c r="V114" t="str">
        <f t="shared" si="275"/>
        <v>TRUE</v>
      </c>
      <c r="W114">
        <f>ROUND(MARGIN!$J23,0)</f>
        <v>5</v>
      </c>
      <c r="Z114">
        <f t="shared" si="276"/>
        <v>0</v>
      </c>
      <c r="AA114">
        <v>1</v>
      </c>
      <c r="AD114" s="117" t="s">
        <v>962</v>
      </c>
      <c r="AE114">
        <v>50</v>
      </c>
      <c r="AF114" t="str">
        <f t="shared" si="277"/>
        <v>TRUE</v>
      </c>
      <c r="AG114">
        <f>ROUND(MARGIN!$J23,0)</f>
        <v>5</v>
      </c>
      <c r="AH114">
        <f t="shared" si="278"/>
        <v>5</v>
      </c>
      <c r="AK114">
        <f t="shared" si="279"/>
        <v>-2</v>
      </c>
      <c r="AL114">
        <v>-1</v>
      </c>
      <c r="AO114" s="117" t="s">
        <v>962</v>
      </c>
      <c r="AP114">
        <v>50</v>
      </c>
      <c r="AQ114" t="str">
        <f t="shared" si="280"/>
        <v>TRUE</v>
      </c>
      <c r="AR114">
        <f>ROUND(MARGIN!$J23,0)</f>
        <v>5</v>
      </c>
      <c r="AS114">
        <f t="shared" si="281"/>
        <v>5</v>
      </c>
      <c r="AV114">
        <f t="shared" si="282"/>
        <v>0</v>
      </c>
      <c r="AW114">
        <v>-1</v>
      </c>
      <c r="AZ114" s="117" t="s">
        <v>962</v>
      </c>
      <c r="BA114">
        <v>50</v>
      </c>
      <c r="BB114" t="str">
        <f t="shared" si="283"/>
        <v>TRUE</v>
      </c>
      <c r="BC114">
        <f>ROUND(MARGIN!$J23,0)</f>
        <v>5</v>
      </c>
      <c r="BD114">
        <f t="shared" si="284"/>
        <v>5</v>
      </c>
      <c r="BG114">
        <f t="shared" si="285"/>
        <v>1</v>
      </c>
      <c r="BL114" s="117" t="s">
        <v>962</v>
      </c>
      <c r="BM114">
        <v>50</v>
      </c>
      <c r="BN114" t="str">
        <f t="shared" si="286"/>
        <v>FALSE</v>
      </c>
      <c r="BO114">
        <f>ROUND(MARGIN!$J23,0)</f>
        <v>5</v>
      </c>
      <c r="BP114">
        <f t="shared" si="287"/>
        <v>5</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7</v>
      </c>
      <c r="CE114">
        <f t="shared" si="292"/>
        <v>5</v>
      </c>
      <c r="CF114">
        <f t="shared" si="325"/>
        <v>7</v>
      </c>
      <c r="CG114" s="139">
        <f>CF114*10000*MARGIN!$G30/MARGIN!$D30</f>
        <v>78869.068706107908</v>
      </c>
      <c r="CH114" s="145">
        <f t="shared" si="293"/>
        <v>-344.27541311689782</v>
      </c>
      <c r="CI114" s="145">
        <f t="shared" si="294"/>
        <v>-344.27541311689782</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7</v>
      </c>
      <c r="CV114">
        <f t="shared" si="326"/>
        <v>5</v>
      </c>
      <c r="CW114">
        <f t="shared" si="327"/>
        <v>7</v>
      </c>
      <c r="CX114" s="139">
        <f>CW114*10000*MARGIN!$G30/MARGIN!$D30</f>
        <v>78869.068706107908</v>
      </c>
      <c r="CY114" s="200">
        <f t="shared" si="299"/>
        <v>-511.32405546988758</v>
      </c>
      <c r="CZ114" s="200">
        <f t="shared" si="300"/>
        <v>511.32405546988758</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7</v>
      </c>
      <c r="DM114">
        <f t="shared" si="328"/>
        <v>9</v>
      </c>
      <c r="DN114">
        <f t="shared" si="329"/>
        <v>7</v>
      </c>
      <c r="DO114" s="139">
        <f>DN114*10000*MARGIN!$G30/MARGIN!$D30</f>
        <v>78869.068706107908</v>
      </c>
      <c r="DP114" s="200">
        <f t="shared" si="305"/>
        <v>407.29059921894782</v>
      </c>
      <c r="DQ114" s="200">
        <f t="shared" si="306"/>
        <v>407.29059921894782</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f t="shared" si="307"/>
        <v>0</v>
      </c>
      <c r="JV114">
        <v>-1</v>
      </c>
      <c r="JX114">
        <v>-1</v>
      </c>
      <c r="KA114">
        <f t="shared" si="338"/>
        <v>1</v>
      </c>
      <c r="KC114">
        <f t="shared" si="339"/>
        <v>0</v>
      </c>
      <c r="KF114" s="117" t="s">
        <v>1189</v>
      </c>
      <c r="KG114">
        <v>50</v>
      </c>
      <c r="KH114" t="str">
        <f t="shared" si="340"/>
        <v>FALSE</v>
      </c>
      <c r="KI114">
        <f>ROUND(MARGIN!$J30,0)</f>
        <v>7</v>
      </c>
      <c r="KJ114">
        <f t="shared" si="341"/>
        <v>5</v>
      </c>
      <c r="KK114">
        <f t="shared" si="342"/>
        <v>7</v>
      </c>
      <c r="KL114" s="139">
        <f>KK114*10000*MARGIN!$G30/MARGIN!$D30</f>
        <v>78869.068706107908</v>
      </c>
      <c r="KM114" s="139"/>
      <c r="KN114" s="200">
        <f t="shared" si="343"/>
        <v>0</v>
      </c>
      <c r="KO114" s="200"/>
      <c r="KP114" s="200"/>
      <c r="KQ114" s="200">
        <f t="shared" si="311"/>
        <v>0</v>
      </c>
      <c r="KR114" s="200">
        <f t="shared" si="344"/>
        <v>0</v>
      </c>
      <c r="KT114">
        <f t="shared" si="313"/>
        <v>0</v>
      </c>
      <c r="KX114">
        <v>-1</v>
      </c>
      <c r="LA114">
        <f t="shared" si="345"/>
        <v>1</v>
      </c>
      <c r="LC114">
        <f t="shared" si="346"/>
        <v>0</v>
      </c>
      <c r="LF114" s="117"/>
      <c r="LG114">
        <v>50</v>
      </c>
      <c r="LH114" t="str">
        <f t="shared" si="347"/>
        <v>FALSE</v>
      </c>
      <c r="LI114">
        <f>ROUND(MARGIN!$J30,0)</f>
        <v>7</v>
      </c>
      <c r="LJ114">
        <v>2</v>
      </c>
      <c r="LK114">
        <f t="shared" si="348"/>
        <v>7</v>
      </c>
      <c r="LL114" s="139">
        <f>LK114*10000*MARGIN!$G30/MARGIN!$D30</f>
        <v>78869.068706107908</v>
      </c>
      <c r="LM114" s="139"/>
      <c r="LN114" s="200">
        <f t="shared" si="349"/>
        <v>0</v>
      </c>
      <c r="LO114" s="200"/>
      <c r="LP114" s="200"/>
      <c r="LQ114" s="200">
        <f t="shared" si="317"/>
        <v>0</v>
      </c>
      <c r="LR114" s="200">
        <f t="shared" si="350"/>
        <v>0</v>
      </c>
      <c r="LT114">
        <f t="shared" si="319"/>
        <v>0</v>
      </c>
      <c r="LV114">
        <v>-1</v>
      </c>
      <c r="LX114">
        <v>-1</v>
      </c>
      <c r="MA114">
        <f t="shared" si="351"/>
        <v>1</v>
      </c>
      <c r="MC114">
        <f t="shared" si="352"/>
        <v>0</v>
      </c>
      <c r="MF114" s="117" t="s">
        <v>1189</v>
      </c>
      <c r="MG114">
        <v>50</v>
      </c>
      <c r="MH114" t="str">
        <f t="shared" si="353"/>
        <v>FALSE</v>
      </c>
      <c r="MI114">
        <f>ROUND(MARGIN!$J30,0)</f>
        <v>7</v>
      </c>
      <c r="MJ114">
        <f t="shared" si="354"/>
        <v>5</v>
      </c>
      <c r="MK114">
        <f t="shared" si="355"/>
        <v>7</v>
      </c>
      <c r="ML114" s="139">
        <f>MK114*10000*MARGIN!$G30/MARGIN!$D30</f>
        <v>78869.068706107908</v>
      </c>
      <c r="MM114" s="139"/>
      <c r="MN114" s="200">
        <f t="shared" si="356"/>
        <v>0</v>
      </c>
      <c r="MO114" s="200"/>
      <c r="MP114" s="200"/>
      <c r="MQ114" s="200">
        <f t="shared" si="323"/>
        <v>0</v>
      </c>
      <c r="MR114" s="200">
        <f t="shared" si="357"/>
        <v>0</v>
      </c>
    </row>
    <row r="115" spans="1:356" x14ac:dyDescent="0.25">
      <c r="A115" t="s">
        <v>1174</v>
      </c>
      <c r="B115" s="167" t="s">
        <v>19</v>
      </c>
      <c r="D115" s="117" t="s">
        <v>788</v>
      </c>
      <c r="E115">
        <v>50</v>
      </c>
      <c r="F115" t="e">
        <f>IF(#REF!="","FALSE","TRUE")</f>
        <v>#REF!</v>
      </c>
      <c r="G115">
        <f>ROUND(MARGIN!$J24,0)</f>
        <v>5</v>
      </c>
      <c r="I115" t="e">
        <f>-#REF!+J115</f>
        <v>#REF!</v>
      </c>
      <c r="J115">
        <v>-1</v>
      </c>
      <c r="K115" s="117" t="s">
        <v>788</v>
      </c>
      <c r="L115">
        <v>50</v>
      </c>
      <c r="M115" t="str">
        <f t="shared" si="273"/>
        <v>TRUE</v>
      </c>
      <c r="N115">
        <f>ROUND(MARGIN!$J24,0)</f>
        <v>5</v>
      </c>
      <c r="P115">
        <f t="shared" si="274"/>
        <v>0</v>
      </c>
      <c r="Q115">
        <v>-1</v>
      </c>
      <c r="S115" t="str">
        <f>FORECAST!B52</f>
        <v>High: Mar or Dec/Jan // Low: Aug</v>
      </c>
      <c r="T115" s="117" t="s">
        <v>788</v>
      </c>
      <c r="U115">
        <v>50</v>
      </c>
      <c r="V115" t="str">
        <f t="shared" si="275"/>
        <v>TRUE</v>
      </c>
      <c r="W115">
        <f>ROUND(MARGIN!$J24,0)</f>
        <v>5</v>
      </c>
      <c r="Z115">
        <f t="shared" si="276"/>
        <v>0</v>
      </c>
      <c r="AA115">
        <v>-1</v>
      </c>
      <c r="AB115">
        <v>-1</v>
      </c>
      <c r="AC115" t="s">
        <v>964</v>
      </c>
      <c r="AD115" s="117" t="s">
        <v>962</v>
      </c>
      <c r="AE115">
        <v>50</v>
      </c>
      <c r="AF115" t="str">
        <f t="shared" si="277"/>
        <v>TRUE</v>
      </c>
      <c r="AG115">
        <f>ROUND(MARGIN!$J24,0)</f>
        <v>5</v>
      </c>
      <c r="AH115">
        <f t="shared" si="278"/>
        <v>6</v>
      </c>
      <c r="AK115">
        <f t="shared" si="279"/>
        <v>0</v>
      </c>
      <c r="AL115">
        <v>-1</v>
      </c>
      <c r="AM115">
        <v>-1</v>
      </c>
      <c r="AN115" t="s">
        <v>964</v>
      </c>
      <c r="AO115" s="117" t="s">
        <v>1108</v>
      </c>
      <c r="AP115">
        <v>50</v>
      </c>
      <c r="AQ115" t="str">
        <f t="shared" si="280"/>
        <v>TRUE</v>
      </c>
      <c r="AR115">
        <f>ROUND(MARGIN!$J24,0)</f>
        <v>5</v>
      </c>
      <c r="AS115">
        <f t="shared" si="281"/>
        <v>6</v>
      </c>
      <c r="AV115">
        <f t="shared" si="282"/>
        <v>0</v>
      </c>
      <c r="AW115">
        <v>-1</v>
      </c>
      <c r="AY115" t="s">
        <v>964</v>
      </c>
      <c r="AZ115" s="117" t="s">
        <v>962</v>
      </c>
      <c r="BA115">
        <v>50</v>
      </c>
      <c r="BB115" t="str">
        <f t="shared" si="283"/>
        <v>TRUE</v>
      </c>
      <c r="BC115">
        <f>ROUND(MARGIN!$J24,0)</f>
        <v>5</v>
      </c>
      <c r="BD115">
        <f t="shared" si="284"/>
        <v>5</v>
      </c>
      <c r="BG115">
        <f t="shared" si="285"/>
        <v>1</v>
      </c>
      <c r="BK115" t="s">
        <v>964</v>
      </c>
      <c r="BL115" s="117" t="s">
        <v>962</v>
      </c>
      <c r="BM115">
        <v>50</v>
      </c>
      <c r="BN115" t="str">
        <f t="shared" si="286"/>
        <v>FALSE</v>
      </c>
      <c r="BO115">
        <f>ROUND(MARGIN!$J24,0)</f>
        <v>5</v>
      </c>
      <c r="BP115">
        <f t="shared" si="287"/>
        <v>5</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7</v>
      </c>
      <c r="CE115">
        <f t="shared" si="292"/>
        <v>5</v>
      </c>
      <c r="CF115">
        <f t="shared" si="325"/>
        <v>7</v>
      </c>
      <c r="CG115" s="139">
        <f>CF115*10000*MARGIN!$G31/MARGIN!$D31</f>
        <v>78852.120927999989</v>
      </c>
      <c r="CH115" s="145">
        <f t="shared" si="293"/>
        <v>-1029.2066389401223</v>
      </c>
      <c r="CI115" s="145">
        <f t="shared" si="294"/>
        <v>-1029.2066389401223</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7</v>
      </c>
      <c r="CV115">
        <f t="shared" si="326"/>
        <v>5</v>
      </c>
      <c r="CW115">
        <f t="shared" si="327"/>
        <v>7</v>
      </c>
      <c r="CX115" s="139">
        <f>CW115*10000*MARGIN!$G31/MARGIN!$D31</f>
        <v>78852.120927999989</v>
      </c>
      <c r="CY115" s="200">
        <f t="shared" si="299"/>
        <v>304.07902289871708</v>
      </c>
      <c r="CZ115" s="200">
        <f t="shared" si="300"/>
        <v>-304.07902289871708</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7</v>
      </c>
      <c r="DM115">
        <f t="shared" si="328"/>
        <v>9</v>
      </c>
      <c r="DN115">
        <f t="shared" si="329"/>
        <v>7</v>
      </c>
      <c r="DO115" s="139">
        <f>DN115*10000*MARGIN!$G31/MARGIN!$D31</f>
        <v>78852.120927999989</v>
      </c>
      <c r="DP115" s="200">
        <f t="shared" si="305"/>
        <v>552.66194277610532</v>
      </c>
      <c r="DQ115" s="200">
        <f t="shared" si="306"/>
        <v>552.66194277610532</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f t="shared" si="307"/>
        <v>0</v>
      </c>
      <c r="JV115">
        <v>-1</v>
      </c>
      <c r="JX115">
        <v>-1</v>
      </c>
      <c r="KA115">
        <f t="shared" si="338"/>
        <v>1</v>
      </c>
      <c r="KC115">
        <f t="shared" si="339"/>
        <v>0</v>
      </c>
      <c r="KF115" s="117" t="s">
        <v>1189</v>
      </c>
      <c r="KG115">
        <v>50</v>
      </c>
      <c r="KH115" t="str">
        <f t="shared" si="340"/>
        <v>FALSE</v>
      </c>
      <c r="KI115">
        <f>ROUND(MARGIN!$J31,0)</f>
        <v>7</v>
      </c>
      <c r="KJ115">
        <f t="shared" si="341"/>
        <v>5</v>
      </c>
      <c r="KK115">
        <f t="shared" si="342"/>
        <v>7</v>
      </c>
      <c r="KL115" s="139">
        <f>KK115*10000*MARGIN!$G31/MARGIN!$D31</f>
        <v>78852.120927999989</v>
      </c>
      <c r="KM115" s="139"/>
      <c r="KN115" s="200">
        <f t="shared" si="343"/>
        <v>0</v>
      </c>
      <c r="KO115" s="200"/>
      <c r="KP115" s="200"/>
      <c r="KQ115" s="200">
        <f t="shared" si="311"/>
        <v>0</v>
      </c>
      <c r="KR115" s="200">
        <f t="shared" si="344"/>
        <v>0</v>
      </c>
      <c r="KT115">
        <f t="shared" si="313"/>
        <v>0</v>
      </c>
      <c r="KX115">
        <v>-1</v>
      </c>
      <c r="LA115">
        <f t="shared" si="345"/>
        <v>1</v>
      </c>
      <c r="LC115">
        <f t="shared" si="346"/>
        <v>0</v>
      </c>
      <c r="LF115" s="117"/>
      <c r="LG115">
        <v>50</v>
      </c>
      <c r="LH115" t="str">
        <f t="shared" si="347"/>
        <v>FALSE</v>
      </c>
      <c r="LI115">
        <f>ROUND(MARGIN!$J31,0)</f>
        <v>7</v>
      </c>
      <c r="LJ115">
        <v>2</v>
      </c>
      <c r="LK115">
        <f t="shared" si="348"/>
        <v>7</v>
      </c>
      <c r="LL115" s="139">
        <f>LK115*10000*MARGIN!$G31/MARGIN!$D31</f>
        <v>78852.120927999989</v>
      </c>
      <c r="LM115" s="139"/>
      <c r="LN115" s="200">
        <f t="shared" si="349"/>
        <v>0</v>
      </c>
      <c r="LO115" s="200"/>
      <c r="LP115" s="200"/>
      <c r="LQ115" s="200">
        <f t="shared" si="317"/>
        <v>0</v>
      </c>
      <c r="LR115" s="200">
        <f t="shared" si="350"/>
        <v>0</v>
      </c>
      <c r="LT115">
        <f t="shared" si="319"/>
        <v>0</v>
      </c>
      <c r="LV115">
        <v>-1</v>
      </c>
      <c r="LX115">
        <v>-1</v>
      </c>
      <c r="MA115">
        <f t="shared" si="351"/>
        <v>1</v>
      </c>
      <c r="MC115">
        <f t="shared" si="352"/>
        <v>0</v>
      </c>
      <c r="MF115" s="117" t="s">
        <v>1189</v>
      </c>
      <c r="MG115">
        <v>50</v>
      </c>
      <c r="MH115" t="str">
        <f t="shared" si="353"/>
        <v>FALSE</v>
      </c>
      <c r="MI115">
        <f>ROUND(MARGIN!$J31,0)</f>
        <v>7</v>
      </c>
      <c r="MJ115">
        <f t="shared" si="354"/>
        <v>5</v>
      </c>
      <c r="MK115">
        <f t="shared" si="355"/>
        <v>7</v>
      </c>
      <c r="ML115" s="139">
        <f>MK115*10000*MARGIN!$G31/MARGIN!$D31</f>
        <v>78852.120927999989</v>
      </c>
      <c r="MM115" s="139"/>
      <c r="MN115" s="200">
        <f t="shared" si="356"/>
        <v>0</v>
      </c>
      <c r="MO115" s="200"/>
      <c r="MP115" s="200"/>
      <c r="MQ115" s="200">
        <f t="shared" si="323"/>
        <v>0</v>
      </c>
      <c r="MR115" s="200">
        <f t="shared" si="357"/>
        <v>0</v>
      </c>
    </row>
    <row r="116" spans="1:356" x14ac:dyDescent="0.25">
      <c r="A116" t="s">
        <v>1176</v>
      </c>
      <c r="B116" s="167" t="s">
        <v>10</v>
      </c>
      <c r="D116" s="116" t="s">
        <v>788</v>
      </c>
      <c r="E116">
        <v>50</v>
      </c>
      <c r="F116" t="e">
        <f>IF(#REF!="","FALSE","TRUE")</f>
        <v>#REF!</v>
      </c>
      <c r="G116">
        <f>ROUND(MARGIN!$J27,0)</f>
        <v>7</v>
      </c>
      <c r="I116" t="e">
        <f>-#REF!+J116</f>
        <v>#REF!</v>
      </c>
      <c r="J116">
        <v>1</v>
      </c>
      <c r="K116" s="116" t="s">
        <v>788</v>
      </c>
      <c r="L116">
        <v>50</v>
      </c>
      <c r="M116" t="str">
        <f t="shared" si="273"/>
        <v>TRUE</v>
      </c>
      <c r="N116">
        <f>ROUND(MARGIN!$J27,0)</f>
        <v>7</v>
      </c>
      <c r="O116">
        <v>-9</v>
      </c>
      <c r="P116">
        <f t="shared" si="274"/>
        <v>-2</v>
      </c>
      <c r="Q116">
        <v>-1</v>
      </c>
      <c r="S116" t="str">
        <f>FORECAST!B50</f>
        <v>High: Oct or Dec// Low: June or Sept</v>
      </c>
      <c r="T116" s="117" t="s">
        <v>788</v>
      </c>
      <c r="U116">
        <v>50</v>
      </c>
      <c r="V116" t="str">
        <f t="shared" si="275"/>
        <v>TRUE</v>
      </c>
      <c r="W116">
        <f>ROUND(MARGIN!$J27,0)</f>
        <v>7</v>
      </c>
      <c r="Z116">
        <f t="shared" si="276"/>
        <v>0</v>
      </c>
      <c r="AA116">
        <v>-1</v>
      </c>
      <c r="AB116">
        <v>-1</v>
      </c>
      <c r="AC116" t="s">
        <v>955</v>
      </c>
      <c r="AD116" s="117" t="s">
        <v>32</v>
      </c>
      <c r="AE116">
        <v>50</v>
      </c>
      <c r="AF116" t="str">
        <f t="shared" si="277"/>
        <v>TRUE</v>
      </c>
      <c r="AG116">
        <f>ROUND(MARGIN!$J27,0)</f>
        <v>7</v>
      </c>
      <c r="AH116">
        <f t="shared" si="278"/>
        <v>9</v>
      </c>
      <c r="AK116">
        <f t="shared" si="279"/>
        <v>0</v>
      </c>
      <c r="AL116">
        <v>-1</v>
      </c>
      <c r="AM116">
        <v>-1</v>
      </c>
      <c r="AN116" t="s">
        <v>955</v>
      </c>
      <c r="AO116" s="117" t="s">
        <v>32</v>
      </c>
      <c r="AP116">
        <v>50</v>
      </c>
      <c r="AQ116" t="str">
        <f t="shared" si="280"/>
        <v>TRUE</v>
      </c>
      <c r="AR116">
        <f>ROUND(MARGIN!$J27,0)</f>
        <v>7</v>
      </c>
      <c r="AS116">
        <f t="shared" si="281"/>
        <v>9</v>
      </c>
      <c r="AV116">
        <f t="shared" si="282"/>
        <v>0</v>
      </c>
      <c r="AW116">
        <v>-1</v>
      </c>
      <c r="AY116" t="s">
        <v>955</v>
      </c>
      <c r="AZ116" s="117" t="s">
        <v>32</v>
      </c>
      <c r="BA116">
        <v>50</v>
      </c>
      <c r="BB116" t="str">
        <f t="shared" si="283"/>
        <v>TRUE</v>
      </c>
      <c r="BC116">
        <f>ROUND(MARGIN!$J27,0)</f>
        <v>7</v>
      </c>
      <c r="BD116">
        <f t="shared" si="284"/>
        <v>7</v>
      </c>
      <c r="BG116">
        <f t="shared" si="285"/>
        <v>1</v>
      </c>
      <c r="BK116" t="s">
        <v>955</v>
      </c>
      <c r="BL116" s="117" t="s">
        <v>32</v>
      </c>
      <c r="BM116">
        <v>50</v>
      </c>
      <c r="BN116" t="str">
        <f t="shared" si="286"/>
        <v>FALSE</v>
      </c>
      <c r="BO116">
        <f>ROUND(MARGIN!$J27,0)</f>
        <v>7</v>
      </c>
      <c r="BP116">
        <f t="shared" si="287"/>
        <v>7</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7</v>
      </c>
      <c r="CE116">
        <f t="shared" si="292"/>
        <v>9</v>
      </c>
      <c r="CF116">
        <f t="shared" si="325"/>
        <v>7</v>
      </c>
      <c r="CG116" s="139">
        <f>CF116*10000*MARGIN!$G32/MARGIN!$D32</f>
        <v>78861.3</v>
      </c>
      <c r="CH116" s="145">
        <f t="shared" si="293"/>
        <v>1526.3158001455799</v>
      </c>
      <c r="CI116" s="145">
        <f t="shared" si="294"/>
        <v>1526.3158001455799</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7</v>
      </c>
      <c r="CV116">
        <f t="shared" si="326"/>
        <v>9</v>
      </c>
      <c r="CW116">
        <f t="shared" si="327"/>
        <v>7</v>
      </c>
      <c r="CX116" s="139">
        <f>CW116*10000*MARGIN!$G32/MARGIN!$D32</f>
        <v>78861.3</v>
      </c>
      <c r="CY116" s="200">
        <f t="shared" si="299"/>
        <v>-90.200946708028724</v>
      </c>
      <c r="CZ116" s="200">
        <f t="shared" si="300"/>
        <v>-90.200946708028724</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7</v>
      </c>
      <c r="DM116">
        <f t="shared" si="328"/>
        <v>5</v>
      </c>
      <c r="DN116">
        <f t="shared" si="329"/>
        <v>7</v>
      </c>
      <c r="DO116" s="139">
        <f>DN116*10000*MARGIN!$G32/MARGIN!$D32</f>
        <v>78861.3</v>
      </c>
      <c r="DP116" s="200">
        <f t="shared" si="305"/>
        <v>-32.648454552657981</v>
      </c>
      <c r="DQ116" s="200">
        <f t="shared" si="306"/>
        <v>32.648454552657981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f t="shared" si="307"/>
        <v>0</v>
      </c>
      <c r="JV116">
        <v>-1</v>
      </c>
      <c r="JX116">
        <v>-1</v>
      </c>
      <c r="KA116">
        <f t="shared" si="338"/>
        <v>1</v>
      </c>
      <c r="KC116">
        <f t="shared" si="339"/>
        <v>0</v>
      </c>
      <c r="KF116" s="117" t="s">
        <v>1189</v>
      </c>
      <c r="KG116">
        <v>50</v>
      </c>
      <c r="KH116" t="str">
        <f t="shared" si="340"/>
        <v>FALSE</v>
      </c>
      <c r="KI116">
        <f>ROUND(MARGIN!$J32,0)</f>
        <v>7</v>
      </c>
      <c r="KJ116">
        <f t="shared" si="341"/>
        <v>5</v>
      </c>
      <c r="KK116">
        <f t="shared" si="342"/>
        <v>7</v>
      </c>
      <c r="KL116" s="139">
        <f>KK116*10000*MARGIN!$G32/MARGIN!$D32</f>
        <v>78861.3</v>
      </c>
      <c r="KM116" s="139"/>
      <c r="KN116" s="200">
        <f t="shared" si="343"/>
        <v>0</v>
      </c>
      <c r="KO116" s="200"/>
      <c r="KP116" s="200"/>
      <c r="KQ116" s="200">
        <f t="shared" si="311"/>
        <v>0</v>
      </c>
      <c r="KR116" s="200">
        <f t="shared" si="344"/>
        <v>0</v>
      </c>
      <c r="KT116">
        <f t="shared" si="313"/>
        <v>0</v>
      </c>
      <c r="KX116">
        <v>-1</v>
      </c>
      <c r="LA116">
        <f t="shared" si="345"/>
        <v>1</v>
      </c>
      <c r="LC116">
        <f t="shared" si="346"/>
        <v>0</v>
      </c>
      <c r="LF116" s="117"/>
      <c r="LG116">
        <v>50</v>
      </c>
      <c r="LH116" t="str">
        <f t="shared" si="347"/>
        <v>FALSE</v>
      </c>
      <c r="LI116">
        <f>ROUND(MARGIN!$J32,0)</f>
        <v>7</v>
      </c>
      <c r="LJ116">
        <v>1</v>
      </c>
      <c r="LK116">
        <f t="shared" si="348"/>
        <v>7</v>
      </c>
      <c r="LL116" s="139">
        <f>LK116*10000*MARGIN!$G32/MARGIN!$D32</f>
        <v>78861.3</v>
      </c>
      <c r="LM116" s="139"/>
      <c r="LN116" s="200">
        <f t="shared" si="349"/>
        <v>0</v>
      </c>
      <c r="LO116" s="200"/>
      <c r="LP116" s="200"/>
      <c r="LQ116" s="200">
        <f t="shared" si="317"/>
        <v>0</v>
      </c>
      <c r="LR116" s="200">
        <f t="shared" si="350"/>
        <v>0</v>
      </c>
      <c r="LT116">
        <f t="shared" si="319"/>
        <v>0</v>
      </c>
      <c r="LV116">
        <v>-1</v>
      </c>
      <c r="LX116">
        <v>-1</v>
      </c>
      <c r="MA116">
        <f t="shared" si="351"/>
        <v>1</v>
      </c>
      <c r="MC116">
        <f t="shared" si="352"/>
        <v>0</v>
      </c>
      <c r="MF116" s="117" t="s">
        <v>1189</v>
      </c>
      <c r="MG116">
        <v>50</v>
      </c>
      <c r="MH116" t="str">
        <f t="shared" si="353"/>
        <v>FALSE</v>
      </c>
      <c r="MI116">
        <f>ROUND(MARGIN!$J32,0)</f>
        <v>7</v>
      </c>
      <c r="MJ116">
        <f t="shared" si="354"/>
        <v>5</v>
      </c>
      <c r="MK116">
        <f t="shared" si="355"/>
        <v>7</v>
      </c>
      <c r="ML116" s="139">
        <f>MK116*10000*MARGIN!$G32/MARGIN!$D32</f>
        <v>78861.3</v>
      </c>
      <c r="MM116" s="139"/>
      <c r="MN116" s="200">
        <f t="shared" si="356"/>
        <v>0</v>
      </c>
      <c r="MO116" s="200"/>
      <c r="MP116" s="200"/>
      <c r="MQ116" s="200">
        <f t="shared" si="323"/>
        <v>0</v>
      </c>
      <c r="MR116" s="200">
        <f t="shared" si="357"/>
        <v>0</v>
      </c>
    </row>
    <row r="117" spans="1:356"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73"/>
        <v>TRUE</v>
      </c>
      <c r="N117">
        <f>ROUND(MARGIN!$J19,0)</f>
        <v>10</v>
      </c>
      <c r="P117">
        <f t="shared" si="274"/>
        <v>-2</v>
      </c>
      <c r="Q117">
        <v>-1</v>
      </c>
      <c r="T117" s="117" t="s">
        <v>788</v>
      </c>
      <c r="U117">
        <v>50</v>
      </c>
      <c r="V117" t="str">
        <f t="shared" si="275"/>
        <v>TRUE</v>
      </c>
      <c r="W117">
        <f>ROUND(MARGIN!$J19,0)</f>
        <v>10</v>
      </c>
      <c r="Z117">
        <f t="shared" si="276"/>
        <v>2</v>
      </c>
      <c r="AA117">
        <v>1</v>
      </c>
      <c r="AD117" s="117" t="s">
        <v>962</v>
      </c>
      <c r="AE117">
        <v>50</v>
      </c>
      <c r="AF117" t="str">
        <f t="shared" si="277"/>
        <v>TRUE</v>
      </c>
      <c r="AG117">
        <f>ROUND(MARGIN!$J19,0)</f>
        <v>10</v>
      </c>
      <c r="AH117">
        <f t="shared" si="278"/>
        <v>10</v>
      </c>
      <c r="AK117">
        <f t="shared" si="279"/>
        <v>0</v>
      </c>
      <c r="AL117">
        <v>1</v>
      </c>
      <c r="AO117" s="117" t="s">
        <v>962</v>
      </c>
      <c r="AP117">
        <v>50</v>
      </c>
      <c r="AQ117" t="str">
        <f t="shared" si="280"/>
        <v>TRUE</v>
      </c>
      <c r="AR117">
        <f>ROUND(MARGIN!$J19,0)</f>
        <v>10</v>
      </c>
      <c r="AS117">
        <f t="shared" si="281"/>
        <v>10</v>
      </c>
      <c r="AV117">
        <f t="shared" si="282"/>
        <v>-2</v>
      </c>
      <c r="AW117">
        <v>-1</v>
      </c>
      <c r="AZ117" s="117" t="s">
        <v>962</v>
      </c>
      <c r="BA117">
        <v>50</v>
      </c>
      <c r="BB117" t="str">
        <f t="shared" si="283"/>
        <v>TRUE</v>
      </c>
      <c r="BC117">
        <f>ROUND(MARGIN!$J19,0)</f>
        <v>10</v>
      </c>
      <c r="BD117">
        <f t="shared" si="284"/>
        <v>10</v>
      </c>
      <c r="BG117">
        <f t="shared" si="285"/>
        <v>1</v>
      </c>
      <c r="BL117" s="117" t="s">
        <v>962</v>
      </c>
      <c r="BM117">
        <v>50</v>
      </c>
      <c r="BN117" t="str">
        <f t="shared" si="286"/>
        <v>FALSE</v>
      </c>
      <c r="BO117">
        <f>ROUND(MARGIN!$J19,0)</f>
        <v>10</v>
      </c>
      <c r="BP117">
        <f t="shared" si="287"/>
        <v>10</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10</v>
      </c>
      <c r="CE117">
        <f t="shared" si="292"/>
        <v>13</v>
      </c>
      <c r="CF117">
        <f t="shared" si="325"/>
        <v>10</v>
      </c>
      <c r="CG117" s="139">
        <f>CF117*10000*MARGIN!$G33/MARGIN!$D33</f>
        <v>77664.024869989065</v>
      </c>
      <c r="CH117" s="145">
        <f t="shared" si="293"/>
        <v>781.29437067157676</v>
      </c>
      <c r="CI117" s="145">
        <f t="shared" si="294"/>
        <v>781.29437067157676</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10</v>
      </c>
      <c r="CV117">
        <f t="shared" si="326"/>
        <v>13</v>
      </c>
      <c r="CW117">
        <f t="shared" si="327"/>
        <v>10</v>
      </c>
      <c r="CX117" s="139">
        <f>CW117*10000*MARGIN!$G33/MARGIN!$D33</f>
        <v>77664.024869989065</v>
      </c>
      <c r="CY117" s="200">
        <f t="shared" si="299"/>
        <v>-1526.5447233963569</v>
      </c>
      <c r="CZ117" s="200">
        <f t="shared" si="300"/>
        <v>-1526.5447233963569</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10</v>
      </c>
      <c r="DM117">
        <f t="shared" si="328"/>
        <v>13</v>
      </c>
      <c r="DN117">
        <f t="shared" si="329"/>
        <v>10</v>
      </c>
      <c r="DO117" s="139">
        <f>DN117*10000*MARGIN!$G33/MARGIN!$D33</f>
        <v>77664.024869989065</v>
      </c>
      <c r="DP117" s="200">
        <f t="shared" si="305"/>
        <v>355.53074580142987</v>
      </c>
      <c r="DQ117" s="200">
        <f t="shared" si="306"/>
        <v>355.53074580142987</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f t="shared" si="307"/>
        <v>0</v>
      </c>
      <c r="JV117">
        <v>1</v>
      </c>
      <c r="JX117">
        <v>1</v>
      </c>
      <c r="KA117">
        <f t="shared" si="338"/>
        <v>1</v>
      </c>
      <c r="KC117">
        <f t="shared" si="339"/>
        <v>0</v>
      </c>
      <c r="KF117" s="117" t="s">
        <v>1189</v>
      </c>
      <c r="KG117">
        <v>50</v>
      </c>
      <c r="KH117" t="str">
        <f t="shared" si="340"/>
        <v>FALSE</v>
      </c>
      <c r="KI117">
        <f>ROUND(MARGIN!$J33,0)</f>
        <v>10</v>
      </c>
      <c r="KJ117">
        <f t="shared" si="341"/>
        <v>8</v>
      </c>
      <c r="KK117">
        <f t="shared" si="342"/>
        <v>10</v>
      </c>
      <c r="KL117" s="139">
        <f>KK117*10000*MARGIN!$G33/MARGIN!$D33</f>
        <v>77664.024869989065</v>
      </c>
      <c r="KM117" s="139"/>
      <c r="KN117" s="200">
        <f t="shared" si="343"/>
        <v>0</v>
      </c>
      <c r="KO117" s="200"/>
      <c r="KP117" s="200"/>
      <c r="KQ117" s="200">
        <f t="shared" si="311"/>
        <v>0</v>
      </c>
      <c r="KR117" s="200">
        <f t="shared" si="344"/>
        <v>0</v>
      </c>
      <c r="KT117">
        <f t="shared" si="313"/>
        <v>0</v>
      </c>
      <c r="KX117">
        <v>1</v>
      </c>
      <c r="LA117">
        <f t="shared" si="345"/>
        <v>1</v>
      </c>
      <c r="LC117">
        <f t="shared" si="346"/>
        <v>0</v>
      </c>
      <c r="LF117" s="117"/>
      <c r="LG117">
        <v>50</v>
      </c>
      <c r="LH117" t="str">
        <f t="shared" si="347"/>
        <v>FALSE</v>
      </c>
      <c r="LI117">
        <f>ROUND(MARGIN!$J33,0)</f>
        <v>10</v>
      </c>
      <c r="LJ117">
        <v>2</v>
      </c>
      <c r="LK117">
        <f t="shared" si="348"/>
        <v>10</v>
      </c>
      <c r="LL117" s="139">
        <f>LK117*10000*MARGIN!$G33/MARGIN!$D33</f>
        <v>77664.024869989065</v>
      </c>
      <c r="LM117" s="139"/>
      <c r="LN117" s="200">
        <f t="shared" si="349"/>
        <v>0</v>
      </c>
      <c r="LO117" s="200"/>
      <c r="LP117" s="200"/>
      <c r="LQ117" s="200">
        <f t="shared" si="317"/>
        <v>0</v>
      </c>
      <c r="LR117" s="200">
        <f t="shared" si="350"/>
        <v>0</v>
      </c>
      <c r="LT117">
        <f t="shared" si="319"/>
        <v>0</v>
      </c>
      <c r="LV117">
        <v>1</v>
      </c>
      <c r="LX117">
        <v>1</v>
      </c>
      <c r="MA117">
        <f t="shared" si="351"/>
        <v>1</v>
      </c>
      <c r="MC117">
        <f t="shared" si="352"/>
        <v>0</v>
      </c>
      <c r="MF117" s="117" t="s">
        <v>1189</v>
      </c>
      <c r="MG117">
        <v>50</v>
      </c>
      <c r="MH117" t="str">
        <f t="shared" si="353"/>
        <v>FALSE</v>
      </c>
      <c r="MI117">
        <f>ROUND(MARGIN!$J33,0)</f>
        <v>10</v>
      </c>
      <c r="MJ117">
        <f t="shared" si="354"/>
        <v>8</v>
      </c>
      <c r="MK117">
        <f t="shared" si="355"/>
        <v>10</v>
      </c>
      <c r="ML117" s="139">
        <f>MK117*10000*MARGIN!$G33/MARGIN!$D33</f>
        <v>77664.024869989065</v>
      </c>
      <c r="MM117" s="139"/>
      <c r="MN117" s="200">
        <f t="shared" si="356"/>
        <v>0</v>
      </c>
      <c r="MO117" s="200"/>
      <c r="MP117" s="200"/>
      <c r="MQ117" s="200">
        <f t="shared" si="323"/>
        <v>0</v>
      </c>
      <c r="MR117" s="200">
        <f t="shared" si="357"/>
        <v>0</v>
      </c>
    </row>
    <row r="118" spans="1:356"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73"/>
        <v>TRUE</v>
      </c>
      <c r="N118">
        <f>ROUND(MARGIN!$J36,0)</f>
        <v>11</v>
      </c>
      <c r="P118">
        <f t="shared" si="274"/>
        <v>0</v>
      </c>
      <c r="Q118">
        <v>-1</v>
      </c>
      <c r="T118" s="117" t="s">
        <v>788</v>
      </c>
      <c r="U118">
        <v>50</v>
      </c>
      <c r="V118" t="str">
        <f t="shared" si="275"/>
        <v>TRUE</v>
      </c>
      <c r="W118">
        <f>ROUND(MARGIN!$J36,0)</f>
        <v>11</v>
      </c>
      <c r="Z118">
        <f t="shared" si="276"/>
        <v>2</v>
      </c>
      <c r="AA118">
        <v>1</v>
      </c>
      <c r="AD118" s="117" t="s">
        <v>962</v>
      </c>
      <c r="AE118">
        <v>50</v>
      </c>
      <c r="AF118" t="str">
        <f t="shared" si="277"/>
        <v>TRUE</v>
      </c>
      <c r="AG118">
        <f>ROUND(MARGIN!$J36,0)</f>
        <v>11</v>
      </c>
      <c r="AH118">
        <f t="shared" si="278"/>
        <v>11</v>
      </c>
      <c r="AK118">
        <f t="shared" si="279"/>
        <v>-2</v>
      </c>
      <c r="AL118">
        <v>-1</v>
      </c>
      <c r="AO118" s="117" t="s">
        <v>962</v>
      </c>
      <c r="AP118">
        <v>50</v>
      </c>
      <c r="AQ118" t="str">
        <f t="shared" si="280"/>
        <v>TRUE</v>
      </c>
      <c r="AR118">
        <f>ROUND(MARGIN!$J36,0)</f>
        <v>11</v>
      </c>
      <c r="AS118">
        <f t="shared" si="281"/>
        <v>11</v>
      </c>
      <c r="AV118">
        <f t="shared" si="282"/>
        <v>0</v>
      </c>
      <c r="AW118">
        <v>-1</v>
      </c>
      <c r="AZ118" s="117" t="s">
        <v>962</v>
      </c>
      <c r="BA118">
        <v>50</v>
      </c>
      <c r="BB118" t="str">
        <f t="shared" si="283"/>
        <v>TRUE</v>
      </c>
      <c r="BC118">
        <f>ROUND(MARGIN!$J36,0)</f>
        <v>11</v>
      </c>
      <c r="BD118">
        <f t="shared" si="284"/>
        <v>11</v>
      </c>
      <c r="BG118">
        <f t="shared" si="285"/>
        <v>1</v>
      </c>
      <c r="BL118" s="117" t="s">
        <v>962</v>
      </c>
      <c r="BM118">
        <v>50</v>
      </c>
      <c r="BN118" t="str">
        <f t="shared" si="286"/>
        <v>FALSE</v>
      </c>
      <c r="BO118">
        <f>ROUND(MARGIN!$J36,0)</f>
        <v>11</v>
      </c>
      <c r="BP118">
        <f t="shared" si="287"/>
        <v>11</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11</v>
      </c>
      <c r="CE118">
        <f t="shared" si="292"/>
        <v>14</v>
      </c>
      <c r="CF118">
        <f t="shared" si="325"/>
        <v>11</v>
      </c>
      <c r="CG118" s="139">
        <f>CF118*10000*MARGIN!$G34/MARGIN!$D34</f>
        <v>77596.956496708954</v>
      </c>
      <c r="CH118" s="145">
        <f t="shared" si="293"/>
        <v>126.68805386471807</v>
      </c>
      <c r="CI118" s="145">
        <f t="shared" si="294"/>
        <v>-126.68805386471807</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11</v>
      </c>
      <c r="CV118">
        <f t="shared" si="326"/>
        <v>8</v>
      </c>
      <c r="CW118">
        <f t="shared" si="327"/>
        <v>11</v>
      </c>
      <c r="CX118" s="139">
        <f>CW118*10000*MARGIN!$G34/MARGIN!$D34</f>
        <v>77596.956496708954</v>
      </c>
      <c r="CY118" s="200">
        <f t="shared" si="299"/>
        <v>-443.60893877849861</v>
      </c>
      <c r="CZ118" s="200">
        <f t="shared" si="300"/>
        <v>443.60893877849861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11</v>
      </c>
      <c r="DM118">
        <f t="shared" si="328"/>
        <v>14</v>
      </c>
      <c r="DN118">
        <f t="shared" si="329"/>
        <v>11</v>
      </c>
      <c r="DO118" s="139">
        <f>DN118*10000*MARGIN!$G34/MARGIN!$D34</f>
        <v>77596.956496708954</v>
      </c>
      <c r="DP118" s="200">
        <f t="shared" si="305"/>
        <v>504.69565201108355</v>
      </c>
      <c r="DQ118" s="200">
        <f t="shared" si="306"/>
        <v>504.69565201108355</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f t="shared" si="307"/>
        <v>0</v>
      </c>
      <c r="JV118">
        <v>1</v>
      </c>
      <c r="JX118">
        <v>1</v>
      </c>
      <c r="KA118">
        <f t="shared" si="338"/>
        <v>1</v>
      </c>
      <c r="KC118">
        <f t="shared" si="339"/>
        <v>0</v>
      </c>
      <c r="KF118" s="117" t="s">
        <v>1189</v>
      </c>
      <c r="KG118">
        <v>50</v>
      </c>
      <c r="KH118" t="str">
        <f t="shared" si="340"/>
        <v>FALSE</v>
      </c>
      <c r="KI118">
        <f>ROUND(MARGIN!$J34,0)</f>
        <v>11</v>
      </c>
      <c r="KJ118">
        <f t="shared" si="341"/>
        <v>8</v>
      </c>
      <c r="KK118">
        <f t="shared" si="342"/>
        <v>11</v>
      </c>
      <c r="KL118" s="139">
        <f>KK118*10000*MARGIN!$G34/MARGIN!$D34</f>
        <v>77596.956496708954</v>
      </c>
      <c r="KM118" s="139"/>
      <c r="KN118" s="200">
        <f t="shared" si="343"/>
        <v>0</v>
      </c>
      <c r="KO118" s="200"/>
      <c r="KP118" s="200"/>
      <c r="KQ118" s="200">
        <f t="shared" si="311"/>
        <v>0</v>
      </c>
      <c r="KR118" s="200">
        <f t="shared" si="344"/>
        <v>0</v>
      </c>
      <c r="KT118">
        <f t="shared" si="313"/>
        <v>0</v>
      </c>
      <c r="KX118">
        <v>1</v>
      </c>
      <c r="LA118">
        <f t="shared" si="345"/>
        <v>1</v>
      </c>
      <c r="LC118">
        <f t="shared" si="346"/>
        <v>0</v>
      </c>
      <c r="LF118" s="117"/>
      <c r="LG118">
        <v>50</v>
      </c>
      <c r="LH118" t="str">
        <f t="shared" si="347"/>
        <v>FALSE</v>
      </c>
      <c r="LI118">
        <f>ROUND(MARGIN!$J34,0)</f>
        <v>11</v>
      </c>
      <c r="LJ118">
        <v>1</v>
      </c>
      <c r="LK118">
        <f t="shared" si="348"/>
        <v>11</v>
      </c>
      <c r="LL118" s="139">
        <f>LK118*10000*MARGIN!$G34/MARGIN!$D34</f>
        <v>77596.956496708954</v>
      </c>
      <c r="LM118" s="139"/>
      <c r="LN118" s="200">
        <f t="shared" si="349"/>
        <v>0</v>
      </c>
      <c r="LO118" s="200"/>
      <c r="LP118" s="200"/>
      <c r="LQ118" s="200">
        <f t="shared" si="317"/>
        <v>0</v>
      </c>
      <c r="LR118" s="200">
        <f t="shared" si="350"/>
        <v>0</v>
      </c>
      <c r="LT118">
        <f t="shared" si="319"/>
        <v>0</v>
      </c>
      <c r="LV118">
        <v>1</v>
      </c>
      <c r="LX118">
        <v>1</v>
      </c>
      <c r="MA118">
        <f t="shared" si="351"/>
        <v>1</v>
      </c>
      <c r="MC118">
        <f t="shared" si="352"/>
        <v>0</v>
      </c>
      <c r="MF118" s="117" t="s">
        <v>1189</v>
      </c>
      <c r="MG118">
        <v>50</v>
      </c>
      <c r="MH118" t="str">
        <f t="shared" si="353"/>
        <v>FALSE</v>
      </c>
      <c r="MI118">
        <f>ROUND(MARGIN!$J34,0)</f>
        <v>11</v>
      </c>
      <c r="MJ118">
        <f t="shared" si="354"/>
        <v>8</v>
      </c>
      <c r="MK118">
        <f t="shared" si="355"/>
        <v>11</v>
      </c>
      <c r="ML118" s="139">
        <f>MK118*10000*MARGIN!$G34/MARGIN!$D34</f>
        <v>77596.956496708954</v>
      </c>
      <c r="MM118" s="139"/>
      <c r="MN118" s="200">
        <f t="shared" si="356"/>
        <v>0</v>
      </c>
      <c r="MO118" s="200"/>
      <c r="MP118" s="200"/>
      <c r="MQ118" s="200">
        <f t="shared" si="323"/>
        <v>0</v>
      </c>
      <c r="MR118" s="200">
        <f t="shared" si="357"/>
        <v>0</v>
      </c>
    </row>
    <row r="119" spans="1:356"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73"/>
        <v>TRUE</v>
      </c>
      <c r="N119">
        <f>ROUND(MARGIN!$J20,0)</f>
        <v>11</v>
      </c>
      <c r="P119">
        <f t="shared" si="274"/>
        <v>-2</v>
      </c>
      <c r="Q119">
        <v>-1</v>
      </c>
      <c r="T119" s="117" t="s">
        <v>788</v>
      </c>
      <c r="U119">
        <v>50</v>
      </c>
      <c r="V119" t="str">
        <f t="shared" si="275"/>
        <v>TRUE</v>
      </c>
      <c r="W119">
        <f>ROUND(MARGIN!$J20,0)</f>
        <v>11</v>
      </c>
      <c r="Z119">
        <f t="shared" si="276"/>
        <v>0</v>
      </c>
      <c r="AA119">
        <v>-1</v>
      </c>
      <c r="AD119" s="117" t="s">
        <v>962</v>
      </c>
      <c r="AE119">
        <v>50</v>
      </c>
      <c r="AF119" t="str">
        <f t="shared" si="277"/>
        <v>TRUE</v>
      </c>
      <c r="AG119">
        <f>ROUND(MARGIN!$J20,0)</f>
        <v>11</v>
      </c>
      <c r="AH119">
        <f t="shared" si="278"/>
        <v>11</v>
      </c>
      <c r="AK119">
        <f t="shared" si="279"/>
        <v>2</v>
      </c>
      <c r="AL119">
        <v>1</v>
      </c>
      <c r="AO119" s="117" t="s">
        <v>962</v>
      </c>
      <c r="AP119">
        <v>50</v>
      </c>
      <c r="AQ119" t="str">
        <f t="shared" si="280"/>
        <v>TRUE</v>
      </c>
      <c r="AR119">
        <f>ROUND(MARGIN!$J20,0)</f>
        <v>11</v>
      </c>
      <c r="AS119">
        <f t="shared" si="281"/>
        <v>11</v>
      </c>
      <c r="AV119">
        <f t="shared" si="282"/>
        <v>0</v>
      </c>
      <c r="AW119">
        <v>1</v>
      </c>
      <c r="AZ119" s="117" t="s">
        <v>962</v>
      </c>
      <c r="BA119">
        <v>50</v>
      </c>
      <c r="BB119" t="str">
        <f t="shared" si="283"/>
        <v>TRUE</v>
      </c>
      <c r="BC119">
        <f>ROUND(MARGIN!$J20,0)</f>
        <v>11</v>
      </c>
      <c r="BD119">
        <f t="shared" si="284"/>
        <v>11</v>
      </c>
      <c r="BG119">
        <f t="shared" si="285"/>
        <v>-1</v>
      </c>
      <c r="BL119" s="117" t="s">
        <v>962</v>
      </c>
      <c r="BM119">
        <v>50</v>
      </c>
      <c r="BN119" t="str">
        <f t="shared" si="286"/>
        <v>FALSE</v>
      </c>
      <c r="BO119">
        <f>ROUND(MARGIN!$J20,0)</f>
        <v>11</v>
      </c>
      <c r="BP119">
        <f t="shared" si="287"/>
        <v>11</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7</v>
      </c>
      <c r="CE119">
        <f t="shared" si="292"/>
        <v>9</v>
      </c>
      <c r="CF119">
        <f t="shared" si="325"/>
        <v>7</v>
      </c>
      <c r="CG119" s="139">
        <f>CF119*10000*MARGIN!$G35/MARGIN!$D35</f>
        <v>72920.304734125224</v>
      </c>
      <c r="CH119" s="145">
        <f t="shared" si="293"/>
        <v>495.04980053385594</v>
      </c>
      <c r="CI119" s="145">
        <f t="shared" si="294"/>
        <v>495.04980053385594</v>
      </c>
      <c r="CK119">
        <f t="shared" si="295"/>
        <v>0</v>
      </c>
      <c r="CL119">
        <v>-1</v>
      </c>
      <c r="CM119">
        <v>-1</v>
      </c>
      <c r="CN119">
        <v>1</v>
      </c>
      <c r="CO119">
        <f t="shared" si="296"/>
        <v>0</v>
      </c>
      <c r="CP119">
        <f t="shared" si="297"/>
        <v>0</v>
      </c>
      <c r="CQ119">
        <v>1.50816848239E-2</v>
      </c>
      <c r="CR119" s="117" t="s">
        <v>1189</v>
      </c>
      <c r="CS119">
        <v>50</v>
      </c>
      <c r="CT119" t="str">
        <f t="shared" si="298"/>
        <v>TRUE</v>
      </c>
      <c r="CU119">
        <f>ROUND(MARGIN!$J35,0)</f>
        <v>7</v>
      </c>
      <c r="CV119">
        <f t="shared" si="326"/>
        <v>9</v>
      </c>
      <c r="CW119">
        <f t="shared" si="327"/>
        <v>7</v>
      </c>
      <c r="CX119" s="139">
        <f>CW119*10000*MARGIN!$G35/MARGIN!$D35</f>
        <v>72920.304734125224</v>
      </c>
      <c r="CY119" s="200">
        <f t="shared" si="299"/>
        <v>-1099.7610532628198</v>
      </c>
      <c r="CZ119" s="200">
        <f t="shared" si="300"/>
        <v>-1099.7610532628198</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7</v>
      </c>
      <c r="DM119">
        <f t="shared" si="328"/>
        <v>5</v>
      </c>
      <c r="DN119">
        <f t="shared" si="329"/>
        <v>7</v>
      </c>
      <c r="DO119" s="139">
        <f>DN119*10000*MARGIN!$G35/MARGIN!$D35</f>
        <v>72920.304734125224</v>
      </c>
      <c r="DP119" s="200">
        <f t="shared" si="305"/>
        <v>255.3872657564915</v>
      </c>
      <c r="DQ119" s="200">
        <f t="shared" si="306"/>
        <v>-255.3872657564915</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f t="shared" si="307"/>
        <v>0</v>
      </c>
      <c r="JV119">
        <v>1</v>
      </c>
      <c r="JX119">
        <v>1</v>
      </c>
      <c r="KA119">
        <f t="shared" si="338"/>
        <v>1</v>
      </c>
      <c r="KC119">
        <f t="shared" si="339"/>
        <v>0</v>
      </c>
      <c r="KF119" s="117" t="s">
        <v>1189</v>
      </c>
      <c r="KG119">
        <v>50</v>
      </c>
      <c r="KH119" t="str">
        <f t="shared" si="340"/>
        <v>FALSE</v>
      </c>
      <c r="KI119">
        <f>ROUND(MARGIN!$J35,0)</f>
        <v>7</v>
      </c>
      <c r="KJ119">
        <f t="shared" si="341"/>
        <v>5</v>
      </c>
      <c r="KK119">
        <f t="shared" si="342"/>
        <v>7</v>
      </c>
      <c r="KL119" s="139">
        <f>KK119*10000*MARGIN!$G35/MARGIN!$D35</f>
        <v>72920.304734125224</v>
      </c>
      <c r="KM119" s="139"/>
      <c r="KN119" s="200">
        <f t="shared" si="343"/>
        <v>0</v>
      </c>
      <c r="KO119" s="200"/>
      <c r="KP119" s="200"/>
      <c r="KQ119" s="200">
        <f t="shared" si="311"/>
        <v>0</v>
      </c>
      <c r="KR119" s="200">
        <f t="shared" si="344"/>
        <v>0</v>
      </c>
      <c r="KT119">
        <f t="shared" si="313"/>
        <v>0</v>
      </c>
      <c r="KX119">
        <v>1</v>
      </c>
      <c r="LA119">
        <f t="shared" si="345"/>
        <v>1</v>
      </c>
      <c r="LC119">
        <f t="shared" si="346"/>
        <v>0</v>
      </c>
      <c r="LF119" s="117"/>
      <c r="LG119">
        <v>50</v>
      </c>
      <c r="LH119" t="str">
        <f t="shared" si="347"/>
        <v>FALSE</v>
      </c>
      <c r="LI119">
        <f>ROUND(MARGIN!$J35,0)</f>
        <v>7</v>
      </c>
      <c r="LJ119">
        <v>2</v>
      </c>
      <c r="LK119">
        <f t="shared" si="348"/>
        <v>7</v>
      </c>
      <c r="LL119" s="139">
        <f>LK119*10000*MARGIN!$G35/MARGIN!$D35</f>
        <v>72920.304734125224</v>
      </c>
      <c r="LM119" s="139"/>
      <c r="LN119" s="200">
        <f t="shared" si="349"/>
        <v>0</v>
      </c>
      <c r="LO119" s="200"/>
      <c r="LP119" s="200"/>
      <c r="LQ119" s="200">
        <f t="shared" si="317"/>
        <v>0</v>
      </c>
      <c r="LR119" s="200">
        <f t="shared" si="350"/>
        <v>0</v>
      </c>
      <c r="LT119">
        <f t="shared" si="319"/>
        <v>0</v>
      </c>
      <c r="LV119">
        <v>1</v>
      </c>
      <c r="LX119">
        <v>1</v>
      </c>
      <c r="MA119">
        <f t="shared" si="351"/>
        <v>1</v>
      </c>
      <c r="MC119">
        <f t="shared" si="352"/>
        <v>0</v>
      </c>
      <c r="MF119" s="117" t="s">
        <v>1189</v>
      </c>
      <c r="MG119">
        <v>50</v>
      </c>
      <c r="MH119" t="str">
        <f t="shared" si="353"/>
        <v>FALSE</v>
      </c>
      <c r="MI119">
        <f>ROUND(MARGIN!$J35,0)</f>
        <v>7</v>
      </c>
      <c r="MJ119">
        <f t="shared" si="354"/>
        <v>5</v>
      </c>
      <c r="MK119">
        <f t="shared" si="355"/>
        <v>7</v>
      </c>
      <c r="ML119" s="139">
        <f>MK119*10000*MARGIN!$G35/MARGIN!$D35</f>
        <v>72920.304734125224</v>
      </c>
      <c r="MM119" s="139"/>
      <c r="MN119" s="200">
        <f t="shared" si="356"/>
        <v>0</v>
      </c>
      <c r="MO119" s="200"/>
      <c r="MP119" s="200"/>
      <c r="MQ119" s="200">
        <f t="shared" si="323"/>
        <v>0</v>
      </c>
      <c r="MR119" s="200">
        <f t="shared" si="357"/>
        <v>0</v>
      </c>
    </row>
    <row r="120" spans="1:356"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73"/>
        <v>TRUE</v>
      </c>
      <c r="N120">
        <f>ROUND(MARGIN!$J37,0)</f>
        <v>8</v>
      </c>
      <c r="P120">
        <f t="shared" si="274"/>
        <v>2</v>
      </c>
      <c r="Q120">
        <v>1</v>
      </c>
      <c r="S120" t="str">
        <f>FORECAST!B61</f>
        <v>High: Jan // Low : Mar or Aug</v>
      </c>
      <c r="T120" s="117" t="s">
        <v>788</v>
      </c>
      <c r="U120">
        <v>50</v>
      </c>
      <c r="V120" t="str">
        <f t="shared" si="275"/>
        <v>TRUE</v>
      </c>
      <c r="W120">
        <f>ROUND(MARGIN!$J37,0)</f>
        <v>8</v>
      </c>
      <c r="Z120">
        <f t="shared" si="276"/>
        <v>-2</v>
      </c>
      <c r="AA120">
        <v>-1</v>
      </c>
      <c r="AB120">
        <v>-1</v>
      </c>
      <c r="AC120" t="s">
        <v>969</v>
      </c>
      <c r="AD120" s="117" t="s">
        <v>985</v>
      </c>
      <c r="AE120">
        <v>50</v>
      </c>
      <c r="AF120" t="str">
        <f t="shared" si="277"/>
        <v>TRUE</v>
      </c>
      <c r="AG120">
        <f>ROUND(MARGIN!$J37,0)</f>
        <v>8</v>
      </c>
      <c r="AH120">
        <f t="shared" si="278"/>
        <v>10</v>
      </c>
      <c r="AK120">
        <f t="shared" si="279"/>
        <v>0</v>
      </c>
      <c r="AL120">
        <v>-1</v>
      </c>
      <c r="AN120" t="s">
        <v>969</v>
      </c>
      <c r="AO120" s="117" t="s">
        <v>985</v>
      </c>
      <c r="AP120">
        <v>50</v>
      </c>
      <c r="AQ120" t="str">
        <f t="shared" si="280"/>
        <v>TRUE</v>
      </c>
      <c r="AR120">
        <f>ROUND(MARGIN!$J37,0)</f>
        <v>8</v>
      </c>
      <c r="AS120">
        <f t="shared" si="281"/>
        <v>8</v>
      </c>
      <c r="AV120">
        <f t="shared" si="282"/>
        <v>2</v>
      </c>
      <c r="AW120">
        <v>1</v>
      </c>
      <c r="AY120" t="s">
        <v>969</v>
      </c>
      <c r="AZ120" s="117" t="s">
        <v>985</v>
      </c>
      <c r="BA120">
        <v>50</v>
      </c>
      <c r="BB120" t="str">
        <f t="shared" si="283"/>
        <v>TRUE</v>
      </c>
      <c r="BC120">
        <f>ROUND(MARGIN!$J37,0)</f>
        <v>8</v>
      </c>
      <c r="BD120">
        <f t="shared" si="284"/>
        <v>8</v>
      </c>
      <c r="BG120">
        <f t="shared" si="285"/>
        <v>-1</v>
      </c>
      <c r="BK120" t="s">
        <v>969</v>
      </c>
      <c r="BL120" s="117" t="s">
        <v>985</v>
      </c>
      <c r="BM120">
        <v>50</v>
      </c>
      <c r="BN120" t="str">
        <f t="shared" si="286"/>
        <v>FALSE</v>
      </c>
      <c r="BO120">
        <f>ROUND(MARGIN!$J37,0)</f>
        <v>8</v>
      </c>
      <c r="BP120">
        <f t="shared" si="287"/>
        <v>8</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11</v>
      </c>
      <c r="CE120">
        <f t="shared" si="292"/>
        <v>14</v>
      </c>
      <c r="CF120">
        <f t="shared" si="325"/>
        <v>11</v>
      </c>
      <c r="CG120" s="139">
        <f>CF120*10000*MARGIN!$G36/MARGIN!$D36</f>
        <v>77602.8</v>
      </c>
      <c r="CH120" s="145">
        <f t="shared" si="293"/>
        <v>1729.2182258828823</v>
      </c>
      <c r="CI120" s="145">
        <f t="shared" si="294"/>
        <v>-1729.2182258828823</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11</v>
      </c>
      <c r="CV120">
        <f t="shared" si="326"/>
        <v>14</v>
      </c>
      <c r="CW120">
        <f t="shared" si="327"/>
        <v>11</v>
      </c>
      <c r="CX120" s="139">
        <f>CW120*10000*MARGIN!$G36/MARGIN!$D36</f>
        <v>77602.8</v>
      </c>
      <c r="CY120" s="200">
        <f t="shared" si="299"/>
        <v>451.59397091803936</v>
      </c>
      <c r="CZ120" s="200">
        <f t="shared" si="300"/>
        <v>451.59397091803936</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11</v>
      </c>
      <c r="DM120">
        <f t="shared" si="328"/>
        <v>8</v>
      </c>
      <c r="DN120">
        <f t="shared" si="329"/>
        <v>11</v>
      </c>
      <c r="DO120" s="139">
        <f>DN120*10000*MARGIN!$G36/MARGIN!$D36</f>
        <v>77602.8</v>
      </c>
      <c r="DP120" s="200">
        <f t="shared" si="305"/>
        <v>-657.24213842856238</v>
      </c>
      <c r="DQ120" s="200">
        <f t="shared" si="306"/>
        <v>657.24213842856238</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f t="shared" si="307"/>
        <v>0</v>
      </c>
      <c r="JV120">
        <v>1</v>
      </c>
      <c r="JX120">
        <v>1</v>
      </c>
      <c r="KA120">
        <f t="shared" si="338"/>
        <v>1</v>
      </c>
      <c r="KC120">
        <f t="shared" si="339"/>
        <v>0</v>
      </c>
      <c r="KF120" s="117" t="s">
        <v>1189</v>
      </c>
      <c r="KG120">
        <v>50</v>
      </c>
      <c r="KH120" t="str">
        <f t="shared" si="340"/>
        <v>FALSE</v>
      </c>
      <c r="KI120">
        <f>ROUND(MARGIN!$J36,0)</f>
        <v>11</v>
      </c>
      <c r="KJ120">
        <f t="shared" si="341"/>
        <v>8</v>
      </c>
      <c r="KK120">
        <f t="shared" si="342"/>
        <v>11</v>
      </c>
      <c r="KL120" s="139">
        <f>KK120*10000*MARGIN!$G36/MARGIN!$D36</f>
        <v>77602.8</v>
      </c>
      <c r="KM120" s="139"/>
      <c r="KN120" s="200">
        <f t="shared" si="343"/>
        <v>0</v>
      </c>
      <c r="KO120" s="200"/>
      <c r="KP120" s="200"/>
      <c r="KQ120" s="200">
        <f t="shared" si="311"/>
        <v>0</v>
      </c>
      <c r="KR120" s="200">
        <f t="shared" si="344"/>
        <v>0</v>
      </c>
      <c r="KT120">
        <f t="shared" si="313"/>
        <v>0</v>
      </c>
      <c r="KX120">
        <v>1</v>
      </c>
      <c r="LA120">
        <f t="shared" si="345"/>
        <v>1</v>
      </c>
      <c r="LC120">
        <f t="shared" si="346"/>
        <v>0</v>
      </c>
      <c r="LF120" s="117"/>
      <c r="LG120">
        <v>50</v>
      </c>
      <c r="LH120" t="str">
        <f t="shared" si="347"/>
        <v>FALSE</v>
      </c>
      <c r="LI120">
        <f>ROUND(MARGIN!$J36,0)</f>
        <v>11</v>
      </c>
      <c r="LJ120">
        <v>2</v>
      </c>
      <c r="LK120">
        <f t="shared" si="348"/>
        <v>11</v>
      </c>
      <c r="LL120" s="139">
        <f>LK120*10000*MARGIN!$G36/MARGIN!$D36</f>
        <v>77602.8</v>
      </c>
      <c r="LM120" s="139"/>
      <c r="LN120" s="200">
        <f t="shared" si="349"/>
        <v>0</v>
      </c>
      <c r="LO120" s="200"/>
      <c r="LP120" s="200"/>
      <c r="LQ120" s="200">
        <f t="shared" si="317"/>
        <v>0</v>
      </c>
      <c r="LR120" s="200">
        <f t="shared" si="350"/>
        <v>0</v>
      </c>
      <c r="LT120">
        <f t="shared" si="319"/>
        <v>0</v>
      </c>
      <c r="LV120">
        <v>1</v>
      </c>
      <c r="LX120">
        <v>1</v>
      </c>
      <c r="MA120">
        <f t="shared" si="351"/>
        <v>1</v>
      </c>
      <c r="MC120">
        <f t="shared" si="352"/>
        <v>0</v>
      </c>
      <c r="MF120" s="117" t="s">
        <v>1189</v>
      </c>
      <c r="MG120">
        <v>50</v>
      </c>
      <c r="MH120" t="str">
        <f t="shared" si="353"/>
        <v>FALSE</v>
      </c>
      <c r="MI120">
        <f>ROUND(MARGIN!$J36,0)</f>
        <v>11</v>
      </c>
      <c r="MJ120">
        <f t="shared" si="354"/>
        <v>8</v>
      </c>
      <c r="MK120">
        <f t="shared" si="355"/>
        <v>11</v>
      </c>
      <c r="ML120" s="139">
        <f>MK120*10000*MARGIN!$G36/MARGIN!$D36</f>
        <v>77602.8</v>
      </c>
      <c r="MM120" s="139"/>
      <c r="MN120" s="200">
        <f t="shared" si="356"/>
        <v>0</v>
      </c>
      <c r="MO120" s="200"/>
      <c r="MP120" s="200"/>
      <c r="MQ120" s="200">
        <f t="shared" si="323"/>
        <v>0</v>
      </c>
      <c r="MR120" s="200">
        <f t="shared" si="357"/>
        <v>0</v>
      </c>
    </row>
    <row r="121" spans="1:356" x14ac:dyDescent="0.25">
      <c r="A121" t="s">
        <v>1187</v>
      </c>
      <c r="B121" s="167" t="s">
        <v>16</v>
      </c>
      <c r="D121" s="117" t="s">
        <v>788</v>
      </c>
      <c r="E121">
        <v>50</v>
      </c>
      <c r="F121" t="e">
        <f>IF(#REF!="","FALSE","TRUE")</f>
        <v>#REF!</v>
      </c>
      <c r="G121">
        <f>ROUND(MARGIN!$J39,0)</f>
        <v>8</v>
      </c>
      <c r="I121" t="e">
        <f>-#REF!+J121</f>
        <v>#REF!</v>
      </c>
      <c r="J121">
        <v>-1</v>
      </c>
      <c r="K121" s="117" t="s">
        <v>788</v>
      </c>
      <c r="L121">
        <v>50</v>
      </c>
      <c r="M121" t="str">
        <f t="shared" si="273"/>
        <v>TRUE</v>
      </c>
      <c r="N121">
        <f>ROUND(MARGIN!$J39,0)</f>
        <v>8</v>
      </c>
      <c r="O121">
        <v>10</v>
      </c>
      <c r="P121">
        <f t="shared" si="274"/>
        <v>0</v>
      </c>
      <c r="Q121">
        <v>-1</v>
      </c>
      <c r="S121" t="s">
        <v>929</v>
      </c>
      <c r="T121" s="117" t="s">
        <v>788</v>
      </c>
      <c r="U121">
        <v>50</v>
      </c>
      <c r="V121" t="str">
        <f t="shared" si="275"/>
        <v>TRUE</v>
      </c>
      <c r="W121">
        <f>ROUND(MARGIN!$J39,0)</f>
        <v>8</v>
      </c>
      <c r="Z121">
        <f t="shared" si="276"/>
        <v>2</v>
      </c>
      <c r="AA121">
        <v>1</v>
      </c>
      <c r="AC121" t="s">
        <v>929</v>
      </c>
      <c r="AD121" s="117" t="s">
        <v>962</v>
      </c>
      <c r="AE121">
        <v>50</v>
      </c>
      <c r="AF121" t="str">
        <f t="shared" si="277"/>
        <v>TRUE</v>
      </c>
      <c r="AG121">
        <f>ROUND(MARGIN!$J39,0)</f>
        <v>8</v>
      </c>
      <c r="AH121">
        <f t="shared" si="278"/>
        <v>8</v>
      </c>
      <c r="AK121">
        <f t="shared" si="279"/>
        <v>-2</v>
      </c>
      <c r="AL121">
        <v>-1</v>
      </c>
      <c r="AN121" t="s">
        <v>929</v>
      </c>
      <c r="AO121" s="117" t="s">
        <v>962</v>
      </c>
      <c r="AP121">
        <v>50</v>
      </c>
      <c r="AQ121" t="str">
        <f t="shared" si="280"/>
        <v>TRUE</v>
      </c>
      <c r="AR121">
        <f>ROUND(MARGIN!$J39,0)</f>
        <v>8</v>
      </c>
      <c r="AS121">
        <f t="shared" si="281"/>
        <v>8</v>
      </c>
      <c r="AV121">
        <f t="shared" si="282"/>
        <v>2</v>
      </c>
      <c r="AW121">
        <v>1</v>
      </c>
      <c r="AY121" t="s">
        <v>929</v>
      </c>
      <c r="AZ121" s="117" t="s">
        <v>962</v>
      </c>
      <c r="BA121">
        <v>50</v>
      </c>
      <c r="BB121" t="str">
        <f t="shared" si="283"/>
        <v>TRUE</v>
      </c>
      <c r="BC121">
        <f>ROUND(MARGIN!$J39,0)</f>
        <v>8</v>
      </c>
      <c r="BD121">
        <f t="shared" si="284"/>
        <v>8</v>
      </c>
      <c r="BG121">
        <f t="shared" si="285"/>
        <v>-1</v>
      </c>
      <c r="BK121" t="s">
        <v>929</v>
      </c>
      <c r="BL121" s="117" t="s">
        <v>962</v>
      </c>
      <c r="BM121">
        <v>50</v>
      </c>
      <c r="BN121" t="str">
        <f t="shared" si="286"/>
        <v>FALSE</v>
      </c>
      <c r="BO121">
        <f>ROUND(MARGIN!$J39,0)</f>
        <v>8</v>
      </c>
      <c r="BP121">
        <f t="shared" si="287"/>
        <v>8</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8</v>
      </c>
      <c r="CE121">
        <f t="shared" si="292"/>
        <v>6</v>
      </c>
      <c r="CF121">
        <f t="shared" si="325"/>
        <v>8</v>
      </c>
      <c r="CG121" s="139">
        <f>CF121*10000*MARGIN!$G37/MARGIN!$D37</f>
        <v>80000</v>
      </c>
      <c r="CH121" s="145">
        <f t="shared" si="293"/>
        <v>-1176.2448625120001</v>
      </c>
      <c r="CI121" s="145">
        <f t="shared" si="294"/>
        <v>1176.2448625120001</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8</v>
      </c>
      <c r="CV121">
        <f t="shared" si="326"/>
        <v>10</v>
      </c>
      <c r="CW121">
        <f t="shared" si="327"/>
        <v>8</v>
      </c>
      <c r="CX121" s="139">
        <f>CW121*10000*MARGIN!$G37/MARGIN!$D37</f>
        <v>80000</v>
      </c>
      <c r="CY121" s="200">
        <f t="shared" si="299"/>
        <v>439.47484395999999</v>
      </c>
      <c r="CZ121" s="200">
        <f t="shared" si="300"/>
        <v>439.47484395999999</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8</v>
      </c>
      <c r="DM121">
        <f t="shared" si="328"/>
        <v>6</v>
      </c>
      <c r="DN121">
        <f t="shared" si="329"/>
        <v>8</v>
      </c>
      <c r="DO121" s="139">
        <f>DN121*10000*MARGIN!$G37/MARGIN!$D37</f>
        <v>80000</v>
      </c>
      <c r="DP121" s="200">
        <f t="shared" si="305"/>
        <v>434.48240325680001</v>
      </c>
      <c r="DQ121" s="200">
        <f t="shared" si="306"/>
        <v>-434.48240325680001</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f t="shared" si="307"/>
        <v>0</v>
      </c>
      <c r="JV121">
        <v>-1</v>
      </c>
      <c r="JX121">
        <v>-1</v>
      </c>
      <c r="KA121">
        <f t="shared" si="338"/>
        <v>1</v>
      </c>
      <c r="KC121">
        <f t="shared" si="339"/>
        <v>0</v>
      </c>
      <c r="KF121" s="117" t="s">
        <v>1189</v>
      </c>
      <c r="KG121">
        <v>50</v>
      </c>
      <c r="KH121" t="str">
        <f t="shared" si="340"/>
        <v>FALSE</v>
      </c>
      <c r="KI121">
        <f>ROUND(MARGIN!$J37,0)</f>
        <v>8</v>
      </c>
      <c r="KJ121">
        <f t="shared" si="341"/>
        <v>6</v>
      </c>
      <c r="KK121">
        <f t="shared" si="342"/>
        <v>8</v>
      </c>
      <c r="KL121" s="139">
        <f>KK121*10000*MARGIN!$G37/MARGIN!$D37</f>
        <v>80000</v>
      </c>
      <c r="KM121" s="139"/>
      <c r="KN121" s="200">
        <f t="shared" si="343"/>
        <v>0</v>
      </c>
      <c r="KO121" s="200"/>
      <c r="KP121" s="200"/>
      <c r="KQ121" s="200">
        <f t="shared" si="311"/>
        <v>0</v>
      </c>
      <c r="KR121" s="200">
        <f t="shared" si="344"/>
        <v>0</v>
      </c>
      <c r="KT121">
        <f t="shared" si="313"/>
        <v>0</v>
      </c>
      <c r="KX121">
        <v>-1</v>
      </c>
      <c r="LA121">
        <f t="shared" si="345"/>
        <v>1</v>
      </c>
      <c r="LC121">
        <f t="shared" si="346"/>
        <v>0</v>
      </c>
      <c r="LF121" s="117"/>
      <c r="LG121">
        <v>50</v>
      </c>
      <c r="LH121" t="str">
        <f t="shared" si="347"/>
        <v>FALSE</v>
      </c>
      <c r="LI121">
        <f>ROUND(MARGIN!$J37,0)</f>
        <v>8</v>
      </c>
      <c r="LJ121">
        <v>1</v>
      </c>
      <c r="LK121">
        <f t="shared" si="348"/>
        <v>8</v>
      </c>
      <c r="LL121" s="139">
        <f>LK121*10000*MARGIN!$G37/MARGIN!$D37</f>
        <v>80000</v>
      </c>
      <c r="LM121" s="139"/>
      <c r="LN121" s="200">
        <f t="shared" si="349"/>
        <v>0</v>
      </c>
      <c r="LO121" s="200"/>
      <c r="LP121" s="200"/>
      <c r="LQ121" s="200">
        <f t="shared" si="317"/>
        <v>0</v>
      </c>
      <c r="LR121" s="200">
        <f t="shared" si="350"/>
        <v>0</v>
      </c>
      <c r="LT121">
        <f t="shared" si="319"/>
        <v>0</v>
      </c>
      <c r="LV121">
        <v>-1</v>
      </c>
      <c r="LX121">
        <v>-1</v>
      </c>
      <c r="MA121">
        <f t="shared" si="351"/>
        <v>1</v>
      </c>
      <c r="MC121">
        <f t="shared" si="352"/>
        <v>0</v>
      </c>
      <c r="MF121" s="117" t="s">
        <v>1189</v>
      </c>
      <c r="MG121">
        <v>50</v>
      </c>
      <c r="MH121" t="str">
        <f t="shared" si="353"/>
        <v>FALSE</v>
      </c>
      <c r="MI121">
        <f>ROUND(MARGIN!$J37,0)</f>
        <v>8</v>
      </c>
      <c r="MJ121">
        <f t="shared" si="354"/>
        <v>6</v>
      </c>
      <c r="MK121">
        <f t="shared" si="355"/>
        <v>8</v>
      </c>
      <c r="ML121" s="139">
        <f>MK121*10000*MARGIN!$G37/MARGIN!$D37</f>
        <v>80000</v>
      </c>
      <c r="MM121" s="139"/>
      <c r="MN121" s="200">
        <f t="shared" si="356"/>
        <v>0</v>
      </c>
      <c r="MO121" s="200"/>
      <c r="MP121" s="200"/>
      <c r="MQ121" s="200">
        <f t="shared" si="323"/>
        <v>0</v>
      </c>
      <c r="MR121" s="200">
        <f t="shared" si="357"/>
        <v>0</v>
      </c>
    </row>
    <row r="122" spans="1:356" x14ac:dyDescent="0.25">
      <c r="A122" t="s">
        <v>1186</v>
      </c>
      <c r="B122" s="167" t="s">
        <v>15</v>
      </c>
      <c r="D122" s="117" t="s">
        <v>788</v>
      </c>
      <c r="E122">
        <v>50</v>
      </c>
      <c r="F122" t="e">
        <f>IF(#REF!="","FALSE","TRUE")</f>
        <v>#REF!</v>
      </c>
      <c r="G122">
        <f>ROUND(MARGIN!$J38,0)</f>
        <v>8</v>
      </c>
      <c r="I122" t="e">
        <f>-#REF!+J122</f>
        <v>#REF!</v>
      </c>
      <c r="J122">
        <v>1</v>
      </c>
      <c r="K122" s="117" t="s">
        <v>788</v>
      </c>
      <c r="L122">
        <v>50</v>
      </c>
      <c r="M122" t="str">
        <f t="shared" si="273"/>
        <v>TRUE</v>
      </c>
      <c r="N122">
        <f>ROUND(MARGIN!$J38,0)</f>
        <v>8</v>
      </c>
      <c r="P122">
        <f t="shared" si="274"/>
        <v>0</v>
      </c>
      <c r="Q122">
        <v>1</v>
      </c>
      <c r="R122">
        <v>-1</v>
      </c>
      <c r="S122" t="s">
        <v>943</v>
      </c>
      <c r="T122" s="117" t="s">
        <v>788</v>
      </c>
      <c r="U122">
        <v>50</v>
      </c>
      <c r="V122" t="str">
        <f t="shared" si="275"/>
        <v>TRUE</v>
      </c>
      <c r="W122">
        <f>ROUND(MARGIN!$J38,0)</f>
        <v>8</v>
      </c>
      <c r="Z122">
        <f t="shared" si="276"/>
        <v>0</v>
      </c>
      <c r="AA122">
        <v>1</v>
      </c>
      <c r="AB122">
        <v>1</v>
      </c>
      <c r="AC122" t="s">
        <v>970</v>
      </c>
      <c r="AD122" s="117" t="s">
        <v>32</v>
      </c>
      <c r="AE122">
        <v>50</v>
      </c>
      <c r="AF122" t="str">
        <f t="shared" si="277"/>
        <v>TRUE</v>
      </c>
      <c r="AG122">
        <f>ROUND(MARGIN!$J38,0)</f>
        <v>8</v>
      </c>
      <c r="AH122">
        <f t="shared" si="278"/>
        <v>10</v>
      </c>
      <c r="AK122">
        <f t="shared" si="279"/>
        <v>0</v>
      </c>
      <c r="AL122">
        <v>1</v>
      </c>
      <c r="AM122">
        <v>1</v>
      </c>
      <c r="AN122" t="s">
        <v>970</v>
      </c>
      <c r="AO122" s="117" t="s">
        <v>32</v>
      </c>
      <c r="AP122">
        <v>50</v>
      </c>
      <c r="AQ122" t="str">
        <f t="shared" si="280"/>
        <v>TRUE</v>
      </c>
      <c r="AR122">
        <f>ROUND(MARGIN!$J38,0)</f>
        <v>8</v>
      </c>
      <c r="AS122">
        <f t="shared" si="281"/>
        <v>10</v>
      </c>
      <c r="AV122">
        <f t="shared" si="282"/>
        <v>0</v>
      </c>
      <c r="AW122">
        <v>1</v>
      </c>
      <c r="AY122" t="s">
        <v>970</v>
      </c>
      <c r="AZ122" s="118" t="s">
        <v>962</v>
      </c>
      <c r="BA122">
        <v>50</v>
      </c>
      <c r="BB122" t="str">
        <f t="shared" si="283"/>
        <v>TRUE</v>
      </c>
      <c r="BC122">
        <f>ROUND(MARGIN!$J38,0)</f>
        <v>8</v>
      </c>
      <c r="BD122">
        <f t="shared" si="284"/>
        <v>8</v>
      </c>
      <c r="BG122">
        <f t="shared" si="285"/>
        <v>-1</v>
      </c>
      <c r="BK122" t="s">
        <v>970</v>
      </c>
      <c r="BL122" s="118" t="s">
        <v>962</v>
      </c>
      <c r="BM122">
        <v>50</v>
      </c>
      <c r="BN122" t="str">
        <f t="shared" si="286"/>
        <v>FALSE</v>
      </c>
      <c r="BO122">
        <f>ROUND(MARGIN!$J38,0)</f>
        <v>8</v>
      </c>
      <c r="BP122">
        <f t="shared" si="287"/>
        <v>8</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8</v>
      </c>
      <c r="CE122">
        <f t="shared" si="292"/>
        <v>6</v>
      </c>
      <c r="CF122">
        <f t="shared" si="325"/>
        <v>8</v>
      </c>
      <c r="CG122" s="139">
        <f>CF122*10000*MARGIN!$G38/MARGIN!$D38</f>
        <v>80000</v>
      </c>
      <c r="CH122" s="145">
        <f t="shared" si="293"/>
        <v>-945.64669588799995</v>
      </c>
      <c r="CI122" s="145">
        <f t="shared" si="294"/>
        <v>945.64669588799995</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8</v>
      </c>
      <c r="CV122">
        <f t="shared" si="326"/>
        <v>10</v>
      </c>
      <c r="CW122">
        <f t="shared" si="327"/>
        <v>8</v>
      </c>
      <c r="CX122" s="139">
        <f>CW122*10000*MARGIN!$G38/MARGIN!$D38</f>
        <v>80000</v>
      </c>
      <c r="CY122" s="200">
        <f t="shared" si="299"/>
        <v>771.50142956479999</v>
      </c>
      <c r="CZ122" s="200">
        <f t="shared" si="300"/>
        <v>771.50142956479999</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8</v>
      </c>
      <c r="DM122">
        <f t="shared" si="328"/>
        <v>6</v>
      </c>
      <c r="DN122">
        <f t="shared" si="329"/>
        <v>8</v>
      </c>
      <c r="DO122" s="139">
        <f>DN122*10000*MARGIN!$G38/MARGIN!$D38</f>
        <v>80000</v>
      </c>
      <c r="DP122" s="200">
        <f t="shared" si="305"/>
        <v>510.60376710719999</v>
      </c>
      <c r="DQ122" s="200">
        <f t="shared" si="306"/>
        <v>-510.60376710719999</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f t="shared" si="307"/>
        <v>0</v>
      </c>
      <c r="JV122">
        <v>-1</v>
      </c>
      <c r="JX122">
        <v>-1</v>
      </c>
      <c r="KA122">
        <f t="shared" si="338"/>
        <v>1</v>
      </c>
      <c r="KC122">
        <f t="shared" si="339"/>
        <v>0</v>
      </c>
      <c r="KF122" s="118" t="s">
        <v>1189</v>
      </c>
      <c r="KG122">
        <v>50</v>
      </c>
      <c r="KH122" t="str">
        <f t="shared" si="340"/>
        <v>FALSE</v>
      </c>
      <c r="KI122">
        <f>ROUND(MARGIN!$J38,0)</f>
        <v>8</v>
      </c>
      <c r="KJ122">
        <f t="shared" si="341"/>
        <v>6</v>
      </c>
      <c r="KK122">
        <f t="shared" si="342"/>
        <v>8</v>
      </c>
      <c r="KL122" s="139">
        <f>KK122*10000*MARGIN!$G38/MARGIN!$D38</f>
        <v>80000</v>
      </c>
      <c r="KM122" s="139"/>
      <c r="KN122" s="200">
        <f t="shared" si="343"/>
        <v>0</v>
      </c>
      <c r="KO122" s="200"/>
      <c r="KP122" s="200"/>
      <c r="KQ122" s="200">
        <f t="shared" si="311"/>
        <v>0</v>
      </c>
      <c r="KR122" s="200">
        <f t="shared" si="344"/>
        <v>0</v>
      </c>
      <c r="KT122">
        <f t="shared" si="313"/>
        <v>0</v>
      </c>
      <c r="KX122">
        <v>-1</v>
      </c>
      <c r="LA122">
        <f t="shared" si="345"/>
        <v>1</v>
      </c>
      <c r="LC122">
        <f t="shared" si="346"/>
        <v>0</v>
      </c>
      <c r="LF122" s="118"/>
      <c r="LG122">
        <v>50</v>
      </c>
      <c r="LH122" t="str">
        <f t="shared" si="347"/>
        <v>FALSE</v>
      </c>
      <c r="LI122">
        <f>ROUND(MARGIN!$J38,0)</f>
        <v>8</v>
      </c>
      <c r="LJ122">
        <v>1</v>
      </c>
      <c r="LK122">
        <f t="shared" si="348"/>
        <v>8</v>
      </c>
      <c r="LL122" s="139">
        <f>LK122*10000*MARGIN!$G38/MARGIN!$D38</f>
        <v>80000</v>
      </c>
      <c r="LM122" s="139"/>
      <c r="LN122" s="200">
        <f t="shared" si="349"/>
        <v>0</v>
      </c>
      <c r="LO122" s="200"/>
      <c r="LP122" s="200"/>
      <c r="LQ122" s="200">
        <f t="shared" si="317"/>
        <v>0</v>
      </c>
      <c r="LR122" s="200">
        <f t="shared" si="350"/>
        <v>0</v>
      </c>
      <c r="LT122">
        <f t="shared" si="319"/>
        <v>0</v>
      </c>
      <c r="LV122">
        <v>-1</v>
      </c>
      <c r="LX122">
        <v>-1</v>
      </c>
      <c r="MA122">
        <f t="shared" si="351"/>
        <v>1</v>
      </c>
      <c r="MC122">
        <f t="shared" si="352"/>
        <v>0</v>
      </c>
      <c r="MF122" s="118" t="s">
        <v>1189</v>
      </c>
      <c r="MG122">
        <v>50</v>
      </c>
      <c r="MH122" t="str">
        <f t="shared" si="353"/>
        <v>FALSE</v>
      </c>
      <c r="MI122">
        <f>ROUND(MARGIN!$J38,0)</f>
        <v>8</v>
      </c>
      <c r="MJ122">
        <f t="shared" si="354"/>
        <v>6</v>
      </c>
      <c r="MK122">
        <f t="shared" si="355"/>
        <v>8</v>
      </c>
      <c r="ML122" s="139">
        <f>MK122*10000*MARGIN!$G38/MARGIN!$D38</f>
        <v>80000</v>
      </c>
      <c r="MM122" s="139"/>
      <c r="MN122" s="200">
        <f t="shared" si="356"/>
        <v>0</v>
      </c>
      <c r="MO122" s="200"/>
      <c r="MP122" s="200"/>
      <c r="MQ122" s="200">
        <f t="shared" si="323"/>
        <v>0</v>
      </c>
      <c r="MR122" s="200">
        <f t="shared" si="357"/>
        <v>0</v>
      </c>
    </row>
    <row r="123" spans="1:356" x14ac:dyDescent="0.25">
      <c r="A123" t="s">
        <v>1188</v>
      </c>
      <c r="B123" s="167" t="s">
        <v>8</v>
      </c>
      <c r="D123" s="117" t="s">
        <v>788</v>
      </c>
      <c r="E123">
        <v>50</v>
      </c>
      <c r="F123" t="e">
        <f>IF(#REF!="","FALSE","TRUE")</f>
        <v>#REF!</v>
      </c>
      <c r="G123">
        <f>ROUND(MARGIN!$J18,0)</f>
        <v>11</v>
      </c>
      <c r="I123" t="e">
        <f>-#REF!+J123</f>
        <v>#REF!</v>
      </c>
      <c r="J123">
        <v>1</v>
      </c>
      <c r="K123" s="117" t="s">
        <v>788</v>
      </c>
      <c r="L123">
        <v>50</v>
      </c>
      <c r="M123" t="str">
        <f t="shared" si="273"/>
        <v>TRUE</v>
      </c>
      <c r="N123">
        <f>ROUND(MARGIN!$J18,0)</f>
        <v>11</v>
      </c>
      <c r="P123">
        <f t="shared" si="274"/>
        <v>0</v>
      </c>
      <c r="Q123">
        <v>1</v>
      </c>
      <c r="R123">
        <v>1</v>
      </c>
      <c r="S123" t="s">
        <v>944</v>
      </c>
      <c r="T123" s="117" t="s">
        <v>788</v>
      </c>
      <c r="U123">
        <v>50</v>
      </c>
      <c r="V123" t="str">
        <f t="shared" si="275"/>
        <v>TRUE</v>
      </c>
      <c r="W123">
        <f>ROUND(MARGIN!$J18,0)</f>
        <v>11</v>
      </c>
      <c r="Z123">
        <f t="shared" si="276"/>
        <v>0</v>
      </c>
      <c r="AA123">
        <v>1</v>
      </c>
      <c r="AC123" t="s">
        <v>944</v>
      </c>
      <c r="AD123" s="117" t="s">
        <v>962</v>
      </c>
      <c r="AE123">
        <v>50</v>
      </c>
      <c r="AF123" t="str">
        <f t="shared" si="277"/>
        <v>TRUE</v>
      </c>
      <c r="AG123">
        <f>ROUND(MARGIN!$J18,0)</f>
        <v>11</v>
      </c>
      <c r="AH123">
        <f t="shared" si="278"/>
        <v>11</v>
      </c>
      <c r="AK123">
        <f t="shared" si="279"/>
        <v>0</v>
      </c>
      <c r="AL123">
        <v>1</v>
      </c>
      <c r="AN123" t="s">
        <v>944</v>
      </c>
      <c r="AO123" s="117" t="s">
        <v>962</v>
      </c>
      <c r="AP123">
        <v>50</v>
      </c>
      <c r="AQ123" t="str">
        <f t="shared" si="280"/>
        <v>TRUE</v>
      </c>
      <c r="AR123">
        <f>ROUND(MARGIN!$J18,0)</f>
        <v>11</v>
      </c>
      <c r="AS123">
        <f t="shared" si="281"/>
        <v>11</v>
      </c>
      <c r="AV123">
        <f t="shared" si="282"/>
        <v>0</v>
      </c>
      <c r="AW123">
        <v>1</v>
      </c>
      <c r="AY123" t="s">
        <v>944</v>
      </c>
      <c r="AZ123" s="117" t="s">
        <v>962</v>
      </c>
      <c r="BA123">
        <v>50</v>
      </c>
      <c r="BB123" t="str">
        <f t="shared" si="283"/>
        <v>TRUE</v>
      </c>
      <c r="BC123">
        <f>ROUND(MARGIN!$J18,0)</f>
        <v>11</v>
      </c>
      <c r="BD123">
        <f t="shared" si="284"/>
        <v>11</v>
      </c>
      <c r="BG123">
        <f t="shared" si="285"/>
        <v>-1</v>
      </c>
      <c r="BK123" t="s">
        <v>944</v>
      </c>
      <c r="BL123" s="117" t="s">
        <v>962</v>
      </c>
      <c r="BM123">
        <v>50</v>
      </c>
      <c r="BN123" t="str">
        <f t="shared" si="286"/>
        <v>FALSE</v>
      </c>
      <c r="BO123">
        <f>ROUND(MARGIN!$J18,0)</f>
        <v>11</v>
      </c>
      <c r="BP123">
        <f t="shared" si="287"/>
        <v>11</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8</v>
      </c>
      <c r="CE123">
        <f t="shared" si="292"/>
        <v>10</v>
      </c>
      <c r="CF123">
        <f t="shared" si="325"/>
        <v>8</v>
      </c>
      <c r="CG123" s="139">
        <f>CF123*10000*MARGIN!$G39/MARGIN!$D39</f>
        <v>80000</v>
      </c>
      <c r="CH123" s="145">
        <f t="shared" si="293"/>
        <v>1727.62846068</v>
      </c>
      <c r="CI123" s="145">
        <f t="shared" si="294"/>
        <v>1727.62846068</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8</v>
      </c>
      <c r="CV123">
        <f t="shared" si="326"/>
        <v>10</v>
      </c>
      <c r="CW123">
        <f t="shared" si="327"/>
        <v>8</v>
      </c>
      <c r="CX123" s="139">
        <f>CW123*10000*MARGIN!$G39/MARGIN!$D39</f>
        <v>80000</v>
      </c>
      <c r="CY123" s="200">
        <f t="shared" si="299"/>
        <v>-771.34675867279998</v>
      </c>
      <c r="CZ123" s="200">
        <f t="shared" si="300"/>
        <v>-771.34675867279998</v>
      </c>
      <c r="DB123">
        <f t="shared" si="301"/>
        <v>2</v>
      </c>
      <c r="DC123">
        <v>1</v>
      </c>
      <c r="DD123">
        <v>-1</v>
      </c>
      <c r="DE123">
        <v>-1</v>
      </c>
      <c r="DF123">
        <f t="shared" si="302"/>
        <v>0</v>
      </c>
      <c r="DG123">
        <f t="shared" si="303"/>
        <v>1</v>
      </c>
      <c r="DH123">
        <v>-1.89693329118E-3</v>
      </c>
      <c r="DI123" s="117" t="s">
        <v>1189</v>
      </c>
      <c r="DJ123">
        <v>50</v>
      </c>
      <c r="DK123" t="str">
        <f t="shared" si="304"/>
        <v>TRUE</v>
      </c>
      <c r="DL123">
        <f>ROUND(MARGIN!$J39,0)</f>
        <v>8</v>
      </c>
      <c r="DM123">
        <f t="shared" si="328"/>
        <v>6</v>
      </c>
      <c r="DN123">
        <f t="shared" si="329"/>
        <v>8</v>
      </c>
      <c r="DO123" s="139">
        <f>DN123*10000*MARGIN!$G39/MARGIN!$D39</f>
        <v>80000</v>
      </c>
      <c r="DP123" s="200">
        <f t="shared" si="305"/>
        <v>-151.75466329439999</v>
      </c>
      <c r="DQ123" s="200">
        <f t="shared" si="306"/>
        <v>151.75466329439999</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f t="shared" si="307"/>
        <v>0</v>
      </c>
      <c r="JV123">
        <v>-1</v>
      </c>
      <c r="JX123">
        <v>-1</v>
      </c>
      <c r="KA123">
        <f t="shared" si="338"/>
        <v>1</v>
      </c>
      <c r="KC123">
        <f t="shared" si="339"/>
        <v>0</v>
      </c>
      <c r="KF123" s="117" t="s">
        <v>1189</v>
      </c>
      <c r="KG123">
        <v>50</v>
      </c>
      <c r="KH123" t="str">
        <f t="shared" si="340"/>
        <v>FALSE</v>
      </c>
      <c r="KI123">
        <f>ROUND(MARGIN!$J39,0)</f>
        <v>8</v>
      </c>
      <c r="KJ123">
        <f t="shared" si="341"/>
        <v>6</v>
      </c>
      <c r="KK123">
        <f t="shared" si="342"/>
        <v>8</v>
      </c>
      <c r="KL123" s="139">
        <f>KK123*10000*MARGIN!$G39/MARGIN!$D39</f>
        <v>80000</v>
      </c>
      <c r="KM123" s="139"/>
      <c r="KN123" s="200">
        <f t="shared" si="343"/>
        <v>0</v>
      </c>
      <c r="KO123" s="200"/>
      <c r="KP123" s="200"/>
      <c r="KQ123" s="200">
        <f t="shared" si="311"/>
        <v>0</v>
      </c>
      <c r="KR123" s="200">
        <f t="shared" si="344"/>
        <v>0</v>
      </c>
      <c r="KT123">
        <f t="shared" si="313"/>
        <v>0</v>
      </c>
      <c r="KX123">
        <v>-1</v>
      </c>
      <c r="LA123">
        <f t="shared" si="345"/>
        <v>1</v>
      </c>
      <c r="LC123">
        <f t="shared" si="346"/>
        <v>0</v>
      </c>
      <c r="LF123" s="117"/>
      <c r="LG123">
        <v>50</v>
      </c>
      <c r="LH123" t="str">
        <f t="shared" si="347"/>
        <v>FALSE</v>
      </c>
      <c r="LI123">
        <f>ROUND(MARGIN!$J39,0)</f>
        <v>8</v>
      </c>
      <c r="LJ123">
        <v>2</v>
      </c>
      <c r="LK123">
        <f t="shared" si="348"/>
        <v>8</v>
      </c>
      <c r="LL123" s="139">
        <f>LK123*10000*MARGIN!$G39/MARGIN!$D39</f>
        <v>80000</v>
      </c>
      <c r="LM123" s="139"/>
      <c r="LN123" s="200">
        <f t="shared" si="349"/>
        <v>0</v>
      </c>
      <c r="LO123" s="200"/>
      <c r="LP123" s="200"/>
      <c r="LQ123" s="200">
        <f t="shared" si="317"/>
        <v>0</v>
      </c>
      <c r="LR123" s="200">
        <f t="shared" si="350"/>
        <v>0</v>
      </c>
      <c r="LT123">
        <f t="shared" si="319"/>
        <v>0</v>
      </c>
      <c r="LV123">
        <v>-1</v>
      </c>
      <c r="LX123">
        <v>-1</v>
      </c>
      <c r="MA123">
        <f t="shared" si="351"/>
        <v>1</v>
      </c>
      <c r="MC123">
        <f t="shared" si="352"/>
        <v>0</v>
      </c>
      <c r="MF123" s="117" t="s">
        <v>1189</v>
      </c>
      <c r="MG123">
        <v>50</v>
      </c>
      <c r="MH123" t="str">
        <f t="shared" si="353"/>
        <v>FALSE</v>
      </c>
      <c r="MI123">
        <f>ROUND(MARGIN!$J39,0)</f>
        <v>8</v>
      </c>
      <c r="MJ123">
        <f t="shared" si="354"/>
        <v>6</v>
      </c>
      <c r="MK123">
        <f t="shared" si="355"/>
        <v>8</v>
      </c>
      <c r="ML123" s="139">
        <f>MK123*10000*MARGIN!$G39/MARGIN!$D39</f>
        <v>80000</v>
      </c>
      <c r="MM123" s="139"/>
      <c r="MN123" s="200">
        <f t="shared" si="356"/>
        <v>0</v>
      </c>
      <c r="MO123" s="200"/>
      <c r="MP123" s="200"/>
      <c r="MQ123" s="200">
        <f t="shared" si="323"/>
        <v>0</v>
      </c>
      <c r="MR123" s="200">
        <f t="shared" si="357"/>
        <v>0</v>
      </c>
    </row>
    <row r="124" spans="1:356" x14ac:dyDescent="0.25">
      <c r="LJ124">
        <v>2</v>
      </c>
    </row>
    <row r="125" spans="1:356" x14ac:dyDescent="0.25">
      <c r="LJ125">
        <v>2</v>
      </c>
    </row>
    <row r="126" spans="1:356" x14ac:dyDescent="0.25">
      <c r="LJ126">
        <v>2</v>
      </c>
    </row>
    <row r="127" spans="1:356" x14ac:dyDescent="0.25">
      <c r="KU127">
        <v>1</v>
      </c>
      <c r="KV127">
        <v>1</v>
      </c>
      <c r="KW127">
        <v>-11</v>
      </c>
      <c r="LJ127">
        <v>1</v>
      </c>
    </row>
    <row r="128" spans="1:356" x14ac:dyDescent="0.25">
      <c r="KU128">
        <v>1</v>
      </c>
      <c r="KV128">
        <v>-1</v>
      </c>
      <c r="KW128">
        <v>-11</v>
      </c>
      <c r="LJ128">
        <v>2</v>
      </c>
    </row>
  </sheetData>
  <sortState ref="EJ2:EV9">
    <sortCondition ref="EJ2:EJ9"/>
  </sortState>
  <conditionalFormatting sqref="O15:O92 H15:I92 Y15:Y92">
    <cfRule type="colorScale" priority="777">
      <colorScale>
        <cfvo type="min"/>
        <cfvo type="percentile" val="50"/>
        <cfvo type="max"/>
        <color rgb="FFF8696B"/>
        <color rgb="FFFFEB84"/>
        <color rgb="FF63BE7B"/>
      </colorScale>
    </cfRule>
  </conditionalFormatting>
  <conditionalFormatting sqref="G96:G123">
    <cfRule type="colorScale" priority="699">
      <colorScale>
        <cfvo type="min"/>
        <cfvo type="percentile" val="50"/>
        <cfvo type="max"/>
        <color rgb="FFF8696B"/>
        <color rgb="FFFFEB84"/>
        <color rgb="FF63BE7B"/>
      </colorScale>
    </cfRule>
  </conditionalFormatting>
  <conditionalFormatting sqref="D96:E123">
    <cfRule type="colorScale" priority="697">
      <colorScale>
        <cfvo type="min"/>
        <cfvo type="percentile" val="50"/>
        <cfvo type="max"/>
        <color rgb="FFF8696B"/>
        <color rgb="FFFFEB84"/>
        <color rgb="FF63BE7B"/>
      </colorScale>
    </cfRule>
  </conditionalFormatting>
  <conditionalFormatting sqref="D94:E95">
    <cfRule type="colorScale" priority="696">
      <colorScale>
        <cfvo type="min"/>
        <cfvo type="percentile" val="50"/>
        <cfvo type="max"/>
        <color rgb="FFF8696B"/>
        <color rgb="FFFFEB84"/>
        <color rgb="FF63BE7B"/>
      </colorScale>
    </cfRule>
  </conditionalFormatting>
  <conditionalFormatting sqref="F96:F123">
    <cfRule type="colorScale" priority="695">
      <colorScale>
        <cfvo type="min"/>
        <cfvo type="percentile" val="50"/>
        <cfvo type="max"/>
        <color rgb="FFF8696B"/>
        <color rgb="FFFFEB84"/>
        <color rgb="FF63BE7B"/>
      </colorScale>
    </cfRule>
  </conditionalFormatting>
  <conditionalFormatting sqref="N96:N123">
    <cfRule type="colorScale" priority="689">
      <colorScale>
        <cfvo type="min"/>
        <cfvo type="percentile" val="50"/>
        <cfvo type="max"/>
        <color rgb="FFF8696B"/>
        <color rgb="FFFFEB84"/>
        <color rgb="FF63BE7B"/>
      </colorScale>
    </cfRule>
  </conditionalFormatting>
  <conditionalFormatting sqref="J96:J123">
    <cfRule type="colorScale" priority="688">
      <colorScale>
        <cfvo type="min"/>
        <cfvo type="percentile" val="50"/>
        <cfvo type="max"/>
        <color rgb="FFF8696B"/>
        <color rgb="FFFFEB84"/>
        <color rgb="FF63BE7B"/>
      </colorScale>
    </cfRule>
  </conditionalFormatting>
  <conditionalFormatting sqref="K96:L123">
    <cfRule type="colorScale" priority="687">
      <colorScale>
        <cfvo type="min"/>
        <cfvo type="percentile" val="50"/>
        <cfvo type="max"/>
        <color rgb="FFF8696B"/>
        <color rgb="FFFFEB84"/>
        <color rgb="FF63BE7B"/>
      </colorScale>
    </cfRule>
  </conditionalFormatting>
  <conditionalFormatting sqref="K94:L95">
    <cfRule type="colorScale" priority="686">
      <colorScale>
        <cfvo type="min"/>
        <cfvo type="percentile" val="50"/>
        <cfvo type="max"/>
        <color rgb="FFF8696B"/>
        <color rgb="FFFFEB84"/>
        <color rgb="FF63BE7B"/>
      </colorScale>
    </cfRule>
  </conditionalFormatting>
  <conditionalFormatting sqref="M96:M123">
    <cfRule type="colorScale" priority="685">
      <colorScale>
        <cfvo type="min"/>
        <cfvo type="percentile" val="50"/>
        <cfvo type="max"/>
        <color rgb="FFF8696B"/>
        <color rgb="FFFFEB84"/>
        <color rgb="FF63BE7B"/>
      </colorScale>
    </cfRule>
  </conditionalFormatting>
  <conditionalFormatting sqref="J82:J92 J15:J24">
    <cfRule type="colorScale" priority="682">
      <colorScale>
        <cfvo type="min"/>
        <cfvo type="percentile" val="50"/>
        <cfvo type="max"/>
        <color rgb="FFF8696B"/>
        <color rgb="FFFFEB84"/>
        <color rgb="FF63BE7B"/>
      </colorScale>
    </cfRule>
  </conditionalFormatting>
  <conditionalFormatting sqref="O96:O123">
    <cfRule type="colorScale" priority="679">
      <colorScale>
        <cfvo type="min"/>
        <cfvo type="percentile" val="50"/>
        <cfvo type="max"/>
        <color rgb="FFF8696B"/>
        <color rgb="FFFFEB84"/>
        <color rgb="FF63BE7B"/>
      </colorScale>
    </cfRule>
  </conditionalFormatting>
  <conditionalFormatting sqref="I96:I123">
    <cfRule type="colorScale" priority="677">
      <colorScale>
        <cfvo type="min"/>
        <cfvo type="percentile" val="50"/>
        <cfvo type="max"/>
        <color rgb="FFF8696B"/>
        <color rgb="FFFFEB84"/>
        <color rgb="FF63BE7B"/>
      </colorScale>
    </cfRule>
  </conditionalFormatting>
  <conditionalFormatting sqref="W96:W123">
    <cfRule type="colorScale" priority="674">
      <colorScale>
        <cfvo type="min"/>
        <cfvo type="percentile" val="50"/>
        <cfvo type="max"/>
        <color rgb="FFF8696B"/>
        <color rgb="FFFFEB84"/>
        <color rgb="FF63BE7B"/>
      </colorScale>
    </cfRule>
  </conditionalFormatting>
  <conditionalFormatting sqref="Q96:S123">
    <cfRule type="colorScale" priority="673">
      <colorScale>
        <cfvo type="min"/>
        <cfvo type="percentile" val="50"/>
        <cfvo type="max"/>
        <color rgb="FFF8696B"/>
        <color rgb="FFFFEB84"/>
        <color rgb="FF63BE7B"/>
      </colorScale>
    </cfRule>
  </conditionalFormatting>
  <conditionalFormatting sqref="T96:U123">
    <cfRule type="colorScale" priority="672">
      <colorScale>
        <cfvo type="min"/>
        <cfvo type="percentile" val="50"/>
        <cfvo type="max"/>
        <color rgb="FFF8696B"/>
        <color rgb="FFFFEB84"/>
        <color rgb="FF63BE7B"/>
      </colorScale>
    </cfRule>
  </conditionalFormatting>
  <conditionalFormatting sqref="T94:U95">
    <cfRule type="colorScale" priority="671">
      <colorScale>
        <cfvo type="min"/>
        <cfvo type="percentile" val="50"/>
        <cfvo type="max"/>
        <color rgb="FFF8696B"/>
        <color rgb="FFFFEB84"/>
        <color rgb="FF63BE7B"/>
      </colorScale>
    </cfRule>
  </conditionalFormatting>
  <conditionalFormatting sqref="V96:V123">
    <cfRule type="colorScale" priority="670">
      <colorScale>
        <cfvo type="min"/>
        <cfvo type="percentile" val="50"/>
        <cfvo type="max"/>
        <color rgb="FFF8696B"/>
        <color rgb="FFFFEB84"/>
        <color rgb="FF63BE7B"/>
      </colorScale>
    </cfRule>
  </conditionalFormatting>
  <conditionalFormatting sqref="Q82:S92 Q15:S24">
    <cfRule type="colorScale" priority="667">
      <colorScale>
        <cfvo type="min"/>
        <cfvo type="percentile" val="50"/>
        <cfvo type="max"/>
        <color rgb="FFF8696B"/>
        <color rgb="FFFFEB84"/>
        <color rgb="FF63BE7B"/>
      </colorScale>
    </cfRule>
  </conditionalFormatting>
  <conditionalFormatting sqref="X96:X123">
    <cfRule type="colorScale" priority="664">
      <colorScale>
        <cfvo type="min"/>
        <cfvo type="percentile" val="50"/>
        <cfvo type="max"/>
        <color rgb="FFF8696B"/>
        <color rgb="FFFFEB84"/>
        <color rgb="FF63BE7B"/>
      </colorScale>
    </cfRule>
  </conditionalFormatting>
  <conditionalFormatting sqref="P96:P123">
    <cfRule type="colorScale" priority="662">
      <colorScale>
        <cfvo type="min"/>
        <cfvo type="percentile" val="50"/>
        <cfvo type="max"/>
        <color rgb="FFF8696B"/>
        <color rgb="FFFFEB84"/>
        <color rgb="FF63BE7B"/>
      </colorScale>
    </cfRule>
  </conditionalFormatting>
  <conditionalFormatting sqref="AG96:AG123">
    <cfRule type="colorScale" priority="659">
      <colorScale>
        <cfvo type="min"/>
        <cfvo type="percentile" val="50"/>
        <cfvo type="max"/>
        <color rgb="FFF8696B"/>
        <color rgb="FFFFEB84"/>
        <color rgb="FF63BE7B"/>
      </colorScale>
    </cfRule>
  </conditionalFormatting>
  <conditionalFormatting sqref="AA96:AC123">
    <cfRule type="colorScale" priority="658">
      <colorScale>
        <cfvo type="min"/>
        <cfvo type="percentile" val="50"/>
        <cfvo type="max"/>
        <color rgb="FFF8696B"/>
        <color rgb="FFFFEB84"/>
        <color rgb="FF63BE7B"/>
      </colorScale>
    </cfRule>
  </conditionalFormatting>
  <conditionalFormatting sqref="AD96:AE123">
    <cfRule type="colorScale" priority="657">
      <colorScale>
        <cfvo type="min"/>
        <cfvo type="percentile" val="50"/>
        <cfvo type="max"/>
        <color rgb="FFF8696B"/>
        <color rgb="FFFFEB84"/>
        <color rgb="FF63BE7B"/>
      </colorScale>
    </cfRule>
  </conditionalFormatting>
  <conditionalFormatting sqref="AD94:AE95">
    <cfRule type="colorScale" priority="656">
      <colorScale>
        <cfvo type="min"/>
        <cfvo type="percentile" val="50"/>
        <cfvo type="max"/>
        <color rgb="FFF8696B"/>
        <color rgb="FFFFEB84"/>
        <color rgb="FF63BE7B"/>
      </colorScale>
    </cfRule>
  </conditionalFormatting>
  <conditionalFormatting sqref="AF96:AF123">
    <cfRule type="colorScale" priority="655">
      <colorScale>
        <cfvo type="min"/>
        <cfvo type="percentile" val="50"/>
        <cfvo type="max"/>
        <color rgb="FFF8696B"/>
        <color rgb="FFFFEB84"/>
        <color rgb="FF63BE7B"/>
      </colorScale>
    </cfRule>
  </conditionalFormatting>
  <conditionalFormatting sqref="AA82:AC92 AA15:AC24">
    <cfRule type="colorScale" priority="652">
      <colorScale>
        <cfvo type="min"/>
        <cfvo type="percentile" val="50"/>
        <cfvo type="max"/>
        <color rgb="FFF8696B"/>
        <color rgb="FFFFEB84"/>
        <color rgb="FF63BE7B"/>
      </colorScale>
    </cfRule>
  </conditionalFormatting>
  <conditionalFormatting sqref="Z96:Z123">
    <cfRule type="colorScale" priority="645">
      <colorScale>
        <cfvo type="min"/>
        <cfvo type="percentile" val="50"/>
        <cfvo type="max"/>
        <color rgb="FFF8696B"/>
        <color rgb="FFFFEB84"/>
        <color rgb="FF63BE7B"/>
      </colorScale>
    </cfRule>
  </conditionalFormatting>
  <conditionalFormatting sqref="AH96:AH123">
    <cfRule type="colorScale" priority="643">
      <colorScale>
        <cfvo type="min"/>
        <cfvo type="percentile" val="50"/>
        <cfvo type="max"/>
        <color rgb="FFF8696B"/>
        <color rgb="FFFFEB84"/>
        <color rgb="FF63BE7B"/>
      </colorScale>
    </cfRule>
  </conditionalFormatting>
  <conditionalFormatting sqref="AR96:AR123">
    <cfRule type="colorScale" priority="626">
      <colorScale>
        <cfvo type="min"/>
        <cfvo type="percentile" val="50"/>
        <cfvo type="max"/>
        <color rgb="FFF8696B"/>
        <color rgb="FFFFEB84"/>
        <color rgb="FF63BE7B"/>
      </colorScale>
    </cfRule>
  </conditionalFormatting>
  <conditionalFormatting sqref="AL96:AN123">
    <cfRule type="colorScale" priority="625">
      <colorScale>
        <cfvo type="min"/>
        <cfvo type="percentile" val="50"/>
        <cfvo type="max"/>
        <color rgb="FFF8696B"/>
        <color rgb="FFFFEB84"/>
        <color rgb="FF63BE7B"/>
      </colorScale>
    </cfRule>
  </conditionalFormatting>
  <conditionalFormatting sqref="AO96:AP123">
    <cfRule type="colorScale" priority="624">
      <colorScale>
        <cfvo type="min"/>
        <cfvo type="percentile" val="50"/>
        <cfvo type="max"/>
        <color rgb="FFF8696B"/>
        <color rgb="FFFFEB84"/>
        <color rgb="FF63BE7B"/>
      </colorScale>
    </cfRule>
  </conditionalFormatting>
  <conditionalFormatting sqref="AO94:AP95">
    <cfRule type="colorScale" priority="623">
      <colorScale>
        <cfvo type="min"/>
        <cfvo type="percentile" val="50"/>
        <cfvo type="max"/>
        <color rgb="FFF8696B"/>
        <color rgb="FFFFEB84"/>
        <color rgb="FF63BE7B"/>
      </colorScale>
    </cfRule>
  </conditionalFormatting>
  <conditionalFormatting sqref="AQ96:AQ123">
    <cfRule type="colorScale" priority="622">
      <colorScale>
        <cfvo type="min"/>
        <cfvo type="percentile" val="50"/>
        <cfvo type="max"/>
        <color rgb="FFF8696B"/>
        <color rgb="FFFFEB84"/>
        <color rgb="FF63BE7B"/>
      </colorScale>
    </cfRule>
  </conditionalFormatting>
  <conditionalFormatting sqref="AL82:AN92 AL15:AN24">
    <cfRule type="colorScale" priority="619">
      <colorScale>
        <cfvo type="min"/>
        <cfvo type="percentile" val="50"/>
        <cfvo type="max"/>
        <color rgb="FFF8696B"/>
        <color rgb="FFFFEB84"/>
        <color rgb="FF63BE7B"/>
      </colorScale>
    </cfRule>
  </conditionalFormatting>
  <conditionalFormatting sqref="AK96:AK123">
    <cfRule type="colorScale" priority="615">
      <colorScale>
        <cfvo type="min"/>
        <cfvo type="percentile" val="50"/>
        <cfvo type="max"/>
        <color rgb="FFF8696B"/>
        <color rgb="FFFFEB84"/>
        <color rgb="FF63BE7B"/>
      </colorScale>
    </cfRule>
  </conditionalFormatting>
  <conditionalFormatting sqref="AS96:AS123">
    <cfRule type="colorScale" priority="613">
      <colorScale>
        <cfvo type="min"/>
        <cfvo type="percentile" val="50"/>
        <cfvo type="max"/>
        <color rgb="FFF8696B"/>
        <color rgb="FFFFEB84"/>
        <color rgb="FF63BE7B"/>
      </colorScale>
    </cfRule>
  </conditionalFormatting>
  <conditionalFormatting sqref="BC96:BC123">
    <cfRule type="colorScale" priority="611">
      <colorScale>
        <cfvo type="min"/>
        <cfvo type="percentile" val="50"/>
        <cfvo type="max"/>
        <color rgb="FFF8696B"/>
        <color rgb="FFFFEB84"/>
        <color rgb="FF63BE7B"/>
      </colorScale>
    </cfRule>
  </conditionalFormatting>
  <conditionalFormatting sqref="AW96:AY123">
    <cfRule type="colorScale" priority="610">
      <colorScale>
        <cfvo type="min"/>
        <cfvo type="percentile" val="50"/>
        <cfvo type="max"/>
        <color rgb="FFF8696B"/>
        <color rgb="FFFFEB84"/>
        <color rgb="FF63BE7B"/>
      </colorScale>
    </cfRule>
  </conditionalFormatting>
  <conditionalFormatting sqref="AZ96:BA123">
    <cfRule type="colorScale" priority="609">
      <colorScale>
        <cfvo type="min"/>
        <cfvo type="percentile" val="50"/>
        <cfvo type="max"/>
        <color rgb="FFF8696B"/>
        <color rgb="FFFFEB84"/>
        <color rgb="FF63BE7B"/>
      </colorScale>
    </cfRule>
  </conditionalFormatting>
  <conditionalFormatting sqref="AZ94:BA95">
    <cfRule type="colorScale" priority="608">
      <colorScale>
        <cfvo type="min"/>
        <cfvo type="percentile" val="50"/>
        <cfvo type="max"/>
        <color rgb="FFF8696B"/>
        <color rgb="FFFFEB84"/>
        <color rgb="FF63BE7B"/>
      </colorScale>
    </cfRule>
  </conditionalFormatting>
  <conditionalFormatting sqref="BB96:BB123">
    <cfRule type="colorScale" priority="607">
      <colorScale>
        <cfvo type="min"/>
        <cfvo type="percentile" val="50"/>
        <cfvo type="max"/>
        <color rgb="FFF8696B"/>
        <color rgb="FFFFEB84"/>
        <color rgb="FF63BE7B"/>
      </colorScale>
    </cfRule>
  </conditionalFormatting>
  <conditionalFormatting sqref="AW82:AY92 AW15:AY24 AX81:AX91 AX14:AX23">
    <cfRule type="colorScale" priority="604">
      <colorScale>
        <cfvo type="min"/>
        <cfvo type="percentile" val="50"/>
        <cfvo type="max"/>
        <color rgb="FFF8696B"/>
        <color rgb="FFFFEB84"/>
        <color rgb="FF63BE7B"/>
      </colorScale>
    </cfRule>
  </conditionalFormatting>
  <conditionalFormatting sqref="AV96:AV123">
    <cfRule type="colorScale" priority="600">
      <colorScale>
        <cfvo type="min"/>
        <cfvo type="percentile" val="50"/>
        <cfvo type="max"/>
        <color rgb="FFF8696B"/>
        <color rgb="FFFFEB84"/>
        <color rgb="FF63BE7B"/>
      </colorScale>
    </cfRule>
  </conditionalFormatting>
  <conditionalFormatting sqref="BD96:BD123">
    <cfRule type="colorScale" priority="598">
      <colorScale>
        <cfvo type="min"/>
        <cfvo type="percentile" val="50"/>
        <cfvo type="max"/>
        <color rgb="FFF8696B"/>
        <color rgb="FFFFEB84"/>
        <color rgb="FF63BE7B"/>
      </colorScale>
    </cfRule>
  </conditionalFormatting>
  <conditionalFormatting sqref="BO96:BO123">
    <cfRule type="colorScale" priority="596">
      <colorScale>
        <cfvo type="min"/>
        <cfvo type="percentile" val="50"/>
        <cfvo type="max"/>
        <color rgb="FFF8696B"/>
        <color rgb="FFFFEB84"/>
        <color rgb="FF63BE7B"/>
      </colorScale>
    </cfRule>
  </conditionalFormatting>
  <conditionalFormatting sqref="BH96:BK123">
    <cfRule type="colorScale" priority="595">
      <colorScale>
        <cfvo type="min"/>
        <cfvo type="percentile" val="50"/>
        <cfvo type="max"/>
        <color rgb="FFF8696B"/>
        <color rgb="FFFFEB84"/>
        <color rgb="FF63BE7B"/>
      </colorScale>
    </cfRule>
  </conditionalFormatting>
  <conditionalFormatting sqref="BL96:BM123">
    <cfRule type="colorScale" priority="594">
      <colorScale>
        <cfvo type="min"/>
        <cfvo type="percentile" val="50"/>
        <cfvo type="max"/>
        <color rgb="FFF8696B"/>
        <color rgb="FFFFEB84"/>
        <color rgb="FF63BE7B"/>
      </colorScale>
    </cfRule>
  </conditionalFormatting>
  <conditionalFormatting sqref="BL94:BM95">
    <cfRule type="colorScale" priority="593">
      <colorScale>
        <cfvo type="min"/>
        <cfvo type="percentile" val="50"/>
        <cfvo type="max"/>
        <color rgb="FFF8696B"/>
        <color rgb="FFFFEB84"/>
        <color rgb="FF63BE7B"/>
      </colorScale>
    </cfRule>
  </conditionalFormatting>
  <conditionalFormatting sqref="BN96:BN123">
    <cfRule type="colorScale" priority="592">
      <colorScale>
        <cfvo type="min"/>
        <cfvo type="percentile" val="50"/>
        <cfvo type="max"/>
        <color rgb="FFF8696B"/>
        <color rgb="FFFFEB84"/>
        <color rgb="FF63BE7B"/>
      </colorScale>
    </cfRule>
  </conditionalFormatting>
  <conditionalFormatting sqref="BH82:BI92 BH15:BI24 BK15:BK24 BK82:BK92">
    <cfRule type="colorScale" priority="589">
      <colorScale>
        <cfvo type="min"/>
        <cfvo type="percentile" val="50"/>
        <cfvo type="max"/>
        <color rgb="FFF8696B"/>
        <color rgb="FFFFEB84"/>
        <color rgb="FF63BE7B"/>
      </colorScale>
    </cfRule>
  </conditionalFormatting>
  <conditionalFormatting sqref="BG96:BG123">
    <cfRule type="colorScale" priority="585">
      <colorScale>
        <cfvo type="min"/>
        <cfvo type="percentile" val="50"/>
        <cfvo type="max"/>
        <color rgb="FFF8696B"/>
        <color rgb="FFFFEB84"/>
        <color rgb="FF63BE7B"/>
      </colorScale>
    </cfRule>
  </conditionalFormatting>
  <conditionalFormatting sqref="BP96:BP123">
    <cfRule type="colorScale" priority="583">
      <colorScale>
        <cfvo type="min"/>
        <cfvo type="percentile" val="50"/>
        <cfvo type="max"/>
        <color rgb="FFF8696B"/>
        <color rgb="FFFFEB84"/>
        <color rgb="FF63BE7B"/>
      </colorScale>
    </cfRule>
  </conditionalFormatting>
  <conditionalFormatting sqref="G15:G92">
    <cfRule type="colorScale" priority="1119">
      <colorScale>
        <cfvo type="min"/>
        <cfvo type="percentile" val="50"/>
        <cfvo type="max"/>
        <color rgb="FFF8696B"/>
        <color rgb="FFFFEB84"/>
        <color rgb="FF63BE7B"/>
      </colorScale>
    </cfRule>
  </conditionalFormatting>
  <conditionalFormatting sqref="F15:F92">
    <cfRule type="colorScale" priority="1121">
      <colorScale>
        <cfvo type="min"/>
        <cfvo type="percentile" val="50"/>
        <cfvo type="max"/>
        <color rgb="FFF8696B"/>
        <color rgb="FFFFEB84"/>
        <color rgb="FF63BE7B"/>
      </colorScale>
    </cfRule>
  </conditionalFormatting>
  <conditionalFormatting sqref="D12:E92">
    <cfRule type="colorScale" priority="1125">
      <colorScale>
        <cfvo type="min"/>
        <cfvo type="percentile" val="50"/>
        <cfvo type="max"/>
        <color rgb="FFF8696B"/>
        <color rgb="FFFFEB84"/>
        <color rgb="FF63BE7B"/>
      </colorScale>
    </cfRule>
  </conditionalFormatting>
  <conditionalFormatting sqref="N15:N92">
    <cfRule type="colorScale" priority="1127">
      <colorScale>
        <cfvo type="min"/>
        <cfvo type="percentile" val="50"/>
        <cfvo type="max"/>
        <color rgb="FFF8696B"/>
        <color rgb="FFFFEB84"/>
        <color rgb="FF63BE7B"/>
      </colorScale>
    </cfRule>
  </conditionalFormatting>
  <conditionalFormatting sqref="M15:M92">
    <cfRule type="colorScale" priority="1129">
      <colorScale>
        <cfvo type="min"/>
        <cfvo type="percentile" val="50"/>
        <cfvo type="max"/>
        <color rgb="FFF8696B"/>
        <color rgb="FFFFEB84"/>
        <color rgb="FF63BE7B"/>
      </colorScale>
    </cfRule>
  </conditionalFormatting>
  <conditionalFormatting sqref="J25:J81">
    <cfRule type="colorScale" priority="1131">
      <colorScale>
        <cfvo type="min"/>
        <cfvo type="percentile" val="50"/>
        <cfvo type="max"/>
        <color rgb="FFF8696B"/>
        <color rgb="FFFFEB84"/>
        <color rgb="FF63BE7B"/>
      </colorScale>
    </cfRule>
  </conditionalFormatting>
  <conditionalFormatting sqref="K12:L92">
    <cfRule type="colorScale" priority="1133">
      <colorScale>
        <cfvo type="min"/>
        <cfvo type="percentile" val="50"/>
        <cfvo type="max"/>
        <color rgb="FFF8696B"/>
        <color rgb="FFFFEB84"/>
        <color rgb="FF63BE7B"/>
      </colorScale>
    </cfRule>
  </conditionalFormatting>
  <conditionalFormatting sqref="I15:I92">
    <cfRule type="colorScale" priority="1135">
      <colorScale>
        <cfvo type="min"/>
        <cfvo type="percentile" val="50"/>
        <cfvo type="max"/>
        <color rgb="FFF8696B"/>
        <color rgb="FFFFEB84"/>
        <color rgb="FF63BE7B"/>
      </colorScale>
    </cfRule>
  </conditionalFormatting>
  <conditionalFormatting sqref="P15:P92 X15:X92">
    <cfRule type="colorScale" priority="1137">
      <colorScale>
        <cfvo type="min"/>
        <cfvo type="percentile" val="50"/>
        <cfvo type="max"/>
        <color rgb="FFF8696B"/>
        <color rgb="FFFFEB84"/>
        <color rgb="FF63BE7B"/>
      </colorScale>
    </cfRule>
  </conditionalFormatting>
  <conditionalFormatting sqref="W15:W92">
    <cfRule type="colorScale" priority="1141">
      <colorScale>
        <cfvo type="min"/>
        <cfvo type="percentile" val="50"/>
        <cfvo type="max"/>
        <color rgb="FFF8696B"/>
        <color rgb="FFFFEB84"/>
        <color rgb="FF63BE7B"/>
      </colorScale>
    </cfRule>
  </conditionalFormatting>
  <conditionalFormatting sqref="V15:V92">
    <cfRule type="colorScale" priority="1143">
      <colorScale>
        <cfvo type="min"/>
        <cfvo type="percentile" val="50"/>
        <cfvo type="max"/>
        <color rgb="FFF8696B"/>
        <color rgb="FFFFEB84"/>
        <color rgb="FF63BE7B"/>
      </colorScale>
    </cfRule>
  </conditionalFormatting>
  <conditionalFormatting sqref="Q25:S81">
    <cfRule type="colorScale" priority="1145">
      <colorScale>
        <cfvo type="min"/>
        <cfvo type="percentile" val="50"/>
        <cfvo type="max"/>
        <color rgb="FFF8696B"/>
        <color rgb="FFFFEB84"/>
        <color rgb="FF63BE7B"/>
      </colorScale>
    </cfRule>
  </conditionalFormatting>
  <conditionalFormatting sqref="T12:U92">
    <cfRule type="colorScale" priority="1147">
      <colorScale>
        <cfvo type="min"/>
        <cfvo type="percentile" val="50"/>
        <cfvo type="max"/>
        <color rgb="FFF8696B"/>
        <color rgb="FFFFEB84"/>
        <color rgb="FF63BE7B"/>
      </colorScale>
    </cfRule>
  </conditionalFormatting>
  <conditionalFormatting sqref="P15:P92">
    <cfRule type="colorScale" priority="1149">
      <colorScale>
        <cfvo type="min"/>
        <cfvo type="percentile" val="50"/>
        <cfvo type="max"/>
        <color rgb="FFF8696B"/>
        <color rgb="FFFFEB84"/>
        <color rgb="FF63BE7B"/>
      </colorScale>
    </cfRule>
  </conditionalFormatting>
  <conditionalFormatting sqref="Z15:Z92 AH15:AH92">
    <cfRule type="colorScale" priority="1151">
      <colorScale>
        <cfvo type="min"/>
        <cfvo type="percentile" val="50"/>
        <cfvo type="max"/>
        <color rgb="FFF8696B"/>
        <color rgb="FFFFEB84"/>
        <color rgb="FF63BE7B"/>
      </colorScale>
    </cfRule>
  </conditionalFormatting>
  <conditionalFormatting sqref="AG15:AG92">
    <cfRule type="colorScale" priority="1155">
      <colorScale>
        <cfvo type="min"/>
        <cfvo type="percentile" val="50"/>
        <cfvo type="max"/>
        <color rgb="FFF8696B"/>
        <color rgb="FFFFEB84"/>
        <color rgb="FF63BE7B"/>
      </colorScale>
    </cfRule>
  </conditionalFormatting>
  <conditionalFormatting sqref="AF15:AF92">
    <cfRule type="colorScale" priority="1157">
      <colorScale>
        <cfvo type="min"/>
        <cfvo type="percentile" val="50"/>
        <cfvo type="max"/>
        <color rgb="FFF8696B"/>
        <color rgb="FFFFEB84"/>
        <color rgb="FF63BE7B"/>
      </colorScale>
    </cfRule>
  </conditionalFormatting>
  <conditionalFormatting sqref="AA25:AC81">
    <cfRule type="colorScale" priority="1159">
      <colorScale>
        <cfvo type="min"/>
        <cfvo type="percentile" val="50"/>
        <cfvo type="max"/>
        <color rgb="FFF8696B"/>
        <color rgb="FFFFEB84"/>
        <color rgb="FF63BE7B"/>
      </colorScale>
    </cfRule>
  </conditionalFormatting>
  <conditionalFormatting sqref="AD12:AE92">
    <cfRule type="colorScale" priority="1161">
      <colorScale>
        <cfvo type="min"/>
        <cfvo type="percentile" val="50"/>
        <cfvo type="max"/>
        <color rgb="FFF8696B"/>
        <color rgb="FFFFEB84"/>
        <color rgb="FF63BE7B"/>
      </colorScale>
    </cfRule>
  </conditionalFormatting>
  <conditionalFormatting sqref="Z15:Z92">
    <cfRule type="colorScale" priority="1163">
      <colorScale>
        <cfvo type="min"/>
        <cfvo type="percentile" val="50"/>
        <cfvo type="max"/>
        <color rgb="FFF8696B"/>
        <color rgb="FFFFEB84"/>
        <color rgb="FF63BE7B"/>
      </colorScale>
    </cfRule>
  </conditionalFormatting>
  <conditionalFormatting sqref="AK15:AK92 AS15:AS92">
    <cfRule type="colorScale" priority="1165">
      <colorScale>
        <cfvo type="min"/>
        <cfvo type="percentile" val="50"/>
        <cfvo type="max"/>
        <color rgb="FFF8696B"/>
        <color rgb="FFFFEB84"/>
        <color rgb="FF63BE7B"/>
      </colorScale>
    </cfRule>
  </conditionalFormatting>
  <conditionalFormatting sqref="AR15:AR92">
    <cfRule type="colorScale" priority="1169">
      <colorScale>
        <cfvo type="min"/>
        <cfvo type="percentile" val="50"/>
        <cfvo type="max"/>
        <color rgb="FFF8696B"/>
        <color rgb="FFFFEB84"/>
        <color rgb="FF63BE7B"/>
      </colorScale>
    </cfRule>
  </conditionalFormatting>
  <conditionalFormatting sqref="AQ15:AQ92">
    <cfRule type="colorScale" priority="1171">
      <colorScale>
        <cfvo type="min"/>
        <cfvo type="percentile" val="50"/>
        <cfvo type="max"/>
        <color rgb="FFF8696B"/>
        <color rgb="FFFFEB84"/>
        <color rgb="FF63BE7B"/>
      </colorScale>
    </cfRule>
  </conditionalFormatting>
  <conditionalFormatting sqref="AL25:AN81">
    <cfRule type="colorScale" priority="1173">
      <colorScale>
        <cfvo type="min"/>
        <cfvo type="percentile" val="50"/>
        <cfvo type="max"/>
        <color rgb="FFF8696B"/>
        <color rgb="FFFFEB84"/>
        <color rgb="FF63BE7B"/>
      </colorScale>
    </cfRule>
  </conditionalFormatting>
  <conditionalFormatting sqref="AO12:AP92">
    <cfRule type="colorScale" priority="1175">
      <colorScale>
        <cfvo type="min"/>
        <cfvo type="percentile" val="50"/>
        <cfvo type="max"/>
        <color rgb="FFF8696B"/>
        <color rgb="FFFFEB84"/>
        <color rgb="FF63BE7B"/>
      </colorScale>
    </cfRule>
  </conditionalFormatting>
  <conditionalFormatting sqref="AK15:AK92">
    <cfRule type="colorScale" priority="1177">
      <colorScale>
        <cfvo type="min"/>
        <cfvo type="percentile" val="50"/>
        <cfvo type="max"/>
        <color rgb="FFF8696B"/>
        <color rgb="FFFFEB84"/>
        <color rgb="FF63BE7B"/>
      </colorScale>
    </cfRule>
  </conditionalFormatting>
  <conditionalFormatting sqref="AV15:AV92 BD15:BD92">
    <cfRule type="colorScale" priority="1179">
      <colorScale>
        <cfvo type="min"/>
        <cfvo type="percentile" val="50"/>
        <cfvo type="max"/>
        <color rgb="FFF8696B"/>
        <color rgb="FFFFEB84"/>
        <color rgb="FF63BE7B"/>
      </colorScale>
    </cfRule>
  </conditionalFormatting>
  <conditionalFormatting sqref="BC15:BC92">
    <cfRule type="colorScale" priority="1183">
      <colorScale>
        <cfvo type="min"/>
        <cfvo type="percentile" val="50"/>
        <cfvo type="max"/>
        <color rgb="FFF8696B"/>
        <color rgb="FFFFEB84"/>
        <color rgb="FF63BE7B"/>
      </colorScale>
    </cfRule>
  </conditionalFormatting>
  <conditionalFormatting sqref="BB15:BB92">
    <cfRule type="colorScale" priority="1185">
      <colorScale>
        <cfvo type="min"/>
        <cfvo type="percentile" val="50"/>
        <cfvo type="max"/>
        <color rgb="FFF8696B"/>
        <color rgb="FFFFEB84"/>
        <color rgb="FF63BE7B"/>
      </colorScale>
    </cfRule>
  </conditionalFormatting>
  <conditionalFormatting sqref="AW25:AY81 AX24:AX80">
    <cfRule type="colorScale" priority="1187">
      <colorScale>
        <cfvo type="min"/>
        <cfvo type="percentile" val="50"/>
        <cfvo type="max"/>
        <color rgb="FFF8696B"/>
        <color rgb="FFFFEB84"/>
        <color rgb="FF63BE7B"/>
      </colorScale>
    </cfRule>
  </conditionalFormatting>
  <conditionalFormatting sqref="AZ12:BA92">
    <cfRule type="colorScale" priority="1189">
      <colorScale>
        <cfvo type="min"/>
        <cfvo type="percentile" val="50"/>
        <cfvo type="max"/>
        <color rgb="FFF8696B"/>
        <color rgb="FFFFEB84"/>
        <color rgb="FF63BE7B"/>
      </colorScale>
    </cfRule>
  </conditionalFormatting>
  <conditionalFormatting sqref="AV15:AV92">
    <cfRule type="colorScale" priority="1191">
      <colorScale>
        <cfvo type="min"/>
        <cfvo type="percentile" val="50"/>
        <cfvo type="max"/>
        <color rgb="FFF8696B"/>
        <color rgb="FFFFEB84"/>
        <color rgb="FF63BE7B"/>
      </colorScale>
    </cfRule>
  </conditionalFormatting>
  <conditionalFormatting sqref="BG14:BG92 BP14:BP92">
    <cfRule type="colorScale" priority="1193">
      <colorScale>
        <cfvo type="min"/>
        <cfvo type="percentile" val="50"/>
        <cfvo type="max"/>
        <color rgb="FFF8696B"/>
        <color rgb="FFFFEB84"/>
        <color rgb="FF63BE7B"/>
      </colorScale>
    </cfRule>
  </conditionalFormatting>
  <conditionalFormatting sqref="BN14:BN92">
    <cfRule type="colorScale" priority="1199">
      <colorScale>
        <cfvo type="min"/>
        <cfvo type="percentile" val="50"/>
        <cfvo type="max"/>
        <color rgb="FFF8696B"/>
        <color rgb="FFFFEB84"/>
        <color rgb="FF63BE7B"/>
      </colorScale>
    </cfRule>
  </conditionalFormatting>
  <conditionalFormatting sqref="BH25:BI81 BK25:BK81">
    <cfRule type="colorScale" priority="1201">
      <colorScale>
        <cfvo type="min"/>
        <cfvo type="percentile" val="50"/>
        <cfvo type="max"/>
        <color rgb="FFF8696B"/>
        <color rgb="FFFFEB84"/>
        <color rgb="FF63BE7B"/>
      </colorScale>
    </cfRule>
  </conditionalFormatting>
  <conditionalFormatting sqref="BL12:BM92">
    <cfRule type="colorScale" priority="1203">
      <colorScale>
        <cfvo type="min"/>
        <cfvo type="percentile" val="50"/>
        <cfvo type="max"/>
        <color rgb="FFF8696B"/>
        <color rgb="FFFFEB84"/>
        <color rgb="FF63BE7B"/>
      </colorScale>
    </cfRule>
  </conditionalFormatting>
  <conditionalFormatting sqref="BG14:BG92">
    <cfRule type="colorScale" priority="1205">
      <colorScale>
        <cfvo type="min"/>
        <cfvo type="percentile" val="50"/>
        <cfvo type="max"/>
        <color rgb="FFF8696B"/>
        <color rgb="FFFFEB84"/>
        <color rgb="FF63BE7B"/>
      </colorScale>
    </cfRule>
  </conditionalFormatting>
  <conditionalFormatting sqref="BH14:BJ14 BJ15:BJ92">
    <cfRule type="colorScale" priority="582">
      <colorScale>
        <cfvo type="min"/>
        <cfvo type="percentile" val="50"/>
        <cfvo type="max"/>
        <color rgb="FFF8696B"/>
        <color rgb="FFFFEB84"/>
        <color rgb="FF63BE7B"/>
      </colorScale>
    </cfRule>
  </conditionalFormatting>
  <conditionalFormatting sqref="AY14:AY92">
    <cfRule type="colorScale" priority="581">
      <colorScale>
        <cfvo type="min"/>
        <cfvo type="percentile" val="50"/>
        <cfvo type="max"/>
        <color rgb="FFF8696B"/>
        <color rgb="FFFFEB84"/>
        <color rgb="FF63BE7B"/>
      </colorScale>
    </cfRule>
  </conditionalFormatting>
  <conditionalFormatting sqref="BK14:BK92">
    <cfRule type="colorScale" priority="580">
      <colorScale>
        <cfvo type="min"/>
        <cfvo type="percentile" val="50"/>
        <cfvo type="max"/>
        <color rgb="FFF8696B"/>
        <color rgb="FFFFEB84"/>
        <color rgb="FF63BE7B"/>
      </colorScale>
    </cfRule>
  </conditionalFormatting>
  <conditionalFormatting sqref="CC96:CC123">
    <cfRule type="colorScale" priority="554">
      <colorScale>
        <cfvo type="min"/>
        <cfvo type="percentile" val="50"/>
        <cfvo type="max"/>
        <color rgb="FFF8696B"/>
        <color rgb="FFFFEB84"/>
        <color rgb="FF63BE7B"/>
      </colorScale>
    </cfRule>
  </conditionalFormatting>
  <conditionalFormatting sqref="BX14:BX92">
    <cfRule type="colorScale" priority="544">
      <colorScale>
        <cfvo type="min"/>
        <cfvo type="percentile" val="50"/>
        <cfvo type="max"/>
        <color rgb="FFF8696B"/>
        <color rgb="FFFFEB84"/>
        <color rgb="FF63BE7B"/>
      </colorScale>
    </cfRule>
  </conditionalFormatting>
  <conditionalFormatting sqref="BW96:BW123 BU96:BU123 BZ96:BZ123">
    <cfRule type="colorScale" priority="557">
      <colorScale>
        <cfvo type="min"/>
        <cfvo type="percentile" val="50"/>
        <cfvo type="max"/>
        <color rgb="FFF8696B"/>
        <color rgb="FFFFEB84"/>
        <color rgb="FF63BE7B"/>
      </colorScale>
    </cfRule>
  </conditionalFormatting>
  <conditionalFormatting sqref="CA96:CB123">
    <cfRule type="colorScale" priority="556">
      <colorScale>
        <cfvo type="min"/>
        <cfvo type="percentile" val="50"/>
        <cfvo type="max"/>
        <color rgb="FFF8696B"/>
        <color rgb="FFFFEB84"/>
        <color rgb="FF63BE7B"/>
      </colorScale>
    </cfRule>
  </conditionalFormatting>
  <conditionalFormatting sqref="CA94:CB95">
    <cfRule type="colorScale" priority="555">
      <colorScale>
        <cfvo type="min"/>
        <cfvo type="percentile" val="50"/>
        <cfvo type="max"/>
        <color rgb="FFF8696B"/>
        <color rgb="FFFFEB84"/>
        <color rgb="FF63BE7B"/>
      </colorScale>
    </cfRule>
  </conditionalFormatting>
  <conditionalFormatting sqref="BZ15:BZ24 BU82:BU92 BU15:BU24 BZ82:BZ92 BW15:BW24 BW82:BW92">
    <cfRule type="colorScale" priority="553">
      <colorScale>
        <cfvo type="min"/>
        <cfvo type="percentile" val="50"/>
        <cfvo type="max"/>
        <color rgb="FFF8696B"/>
        <color rgb="FFFFEB84"/>
        <color rgb="FF63BE7B"/>
      </colorScale>
    </cfRule>
  </conditionalFormatting>
  <conditionalFormatting sqref="BT96:BT123">
    <cfRule type="colorScale" priority="552">
      <colorScale>
        <cfvo type="min"/>
        <cfvo type="percentile" val="50"/>
        <cfvo type="max"/>
        <color rgb="FFF8696B"/>
        <color rgb="FFFFEB84"/>
        <color rgb="FF63BE7B"/>
      </colorScale>
    </cfRule>
  </conditionalFormatting>
  <conditionalFormatting sqref="CC14:CC92">
    <cfRule type="colorScale" priority="560">
      <colorScale>
        <cfvo type="min"/>
        <cfvo type="percentile" val="50"/>
        <cfvo type="max"/>
        <color rgb="FFF8696B"/>
        <color rgb="FFFFEB84"/>
        <color rgb="FF63BE7B"/>
      </colorScale>
    </cfRule>
  </conditionalFormatting>
  <conditionalFormatting sqref="BZ25:BZ81 BU25:BU81 BW25:BW81">
    <cfRule type="colorScale" priority="561">
      <colorScale>
        <cfvo type="min"/>
        <cfvo type="percentile" val="50"/>
        <cfvo type="max"/>
        <color rgb="FFF8696B"/>
        <color rgb="FFFFEB84"/>
        <color rgb="FF63BE7B"/>
      </colorScale>
    </cfRule>
  </conditionalFormatting>
  <conditionalFormatting sqref="CA12:CB92">
    <cfRule type="colorScale" priority="562">
      <colorScale>
        <cfvo type="min"/>
        <cfvo type="percentile" val="50"/>
        <cfvo type="max"/>
        <color rgb="FFF8696B"/>
        <color rgb="FFFFEB84"/>
        <color rgb="FF63BE7B"/>
      </colorScale>
    </cfRule>
  </conditionalFormatting>
  <conditionalFormatting sqref="BW14 BU14">
    <cfRule type="colorScale" priority="549">
      <colorScale>
        <cfvo type="min"/>
        <cfvo type="percentile" val="50"/>
        <cfvo type="max"/>
        <color rgb="FFF8696B"/>
        <color rgb="FFFFEB84"/>
        <color rgb="FF63BE7B"/>
      </colorScale>
    </cfRule>
  </conditionalFormatting>
  <conditionalFormatting sqref="BZ14:BZ92">
    <cfRule type="colorScale" priority="548">
      <colorScale>
        <cfvo type="min"/>
        <cfvo type="percentile" val="50"/>
        <cfvo type="max"/>
        <color rgb="FFF8696B"/>
        <color rgb="FFFFEB84"/>
        <color rgb="FF63BE7B"/>
      </colorScale>
    </cfRule>
  </conditionalFormatting>
  <conditionalFormatting sqref="BT82:BT92 BT15:BT24">
    <cfRule type="colorScale" priority="546">
      <colorScale>
        <cfvo type="min"/>
        <cfvo type="percentile" val="50"/>
        <cfvo type="max"/>
        <color rgb="FFF8696B"/>
        <color rgb="FFFFEB84"/>
        <color rgb="FF63BE7B"/>
      </colorScale>
    </cfRule>
  </conditionalFormatting>
  <conditionalFormatting sqref="BT25:BT81">
    <cfRule type="colorScale" priority="547">
      <colorScale>
        <cfvo type="min"/>
        <cfvo type="percentile" val="50"/>
        <cfvo type="max"/>
        <color rgb="FFF8696B"/>
        <color rgb="FFFFEB84"/>
        <color rgb="FF63BE7B"/>
      </colorScale>
    </cfRule>
  </conditionalFormatting>
  <conditionalFormatting sqref="BT14">
    <cfRule type="colorScale" priority="545">
      <colorScale>
        <cfvo type="min"/>
        <cfvo type="percentile" val="50"/>
        <cfvo type="max"/>
        <color rgb="FFF8696B"/>
        <color rgb="FFFFEB84"/>
        <color rgb="FF63BE7B"/>
      </colorScale>
    </cfRule>
  </conditionalFormatting>
  <conditionalFormatting sqref="BR14:BR92">
    <cfRule type="colorScale" priority="543">
      <colorScale>
        <cfvo type="min"/>
        <cfvo type="percentile" val="50"/>
        <cfvo type="max"/>
        <color rgb="FFF8696B"/>
        <color rgb="FFFFEB84"/>
        <color rgb="FF63BE7B"/>
      </colorScale>
    </cfRule>
  </conditionalFormatting>
  <conditionalFormatting sqref="CH14:CI92">
    <cfRule type="colorScale" priority="542">
      <colorScale>
        <cfvo type="min"/>
        <cfvo type="percentile" val="50"/>
        <cfvo type="max"/>
        <color rgb="FFF8696B"/>
        <color rgb="FFFFEB84"/>
        <color rgb="FF63BE7B"/>
      </colorScale>
    </cfRule>
  </conditionalFormatting>
  <conditionalFormatting sqref="CD96:CD123">
    <cfRule type="colorScale" priority="540">
      <colorScale>
        <cfvo type="min"/>
        <cfvo type="percentile" val="50"/>
        <cfvo type="max"/>
        <color rgb="FFF8696B"/>
        <color rgb="FFFFEB84"/>
        <color rgb="FF63BE7B"/>
      </colorScale>
    </cfRule>
  </conditionalFormatting>
  <conditionalFormatting sqref="CE96:CE123">
    <cfRule type="colorScale" priority="539">
      <colorScale>
        <cfvo type="min"/>
        <cfvo type="percentile" val="50"/>
        <cfvo type="max"/>
        <color rgb="FFF8696B"/>
        <color rgb="FFFFEB84"/>
        <color rgb="FF63BE7B"/>
      </colorScale>
    </cfRule>
  </conditionalFormatting>
  <conditionalFormatting sqref="CE14:CE92">
    <cfRule type="colorScale" priority="541">
      <colorScale>
        <cfvo type="min"/>
        <cfvo type="percentile" val="50"/>
        <cfvo type="max"/>
        <color rgb="FFF8696B"/>
        <color rgb="FFFFEB84"/>
        <color rgb="FF63BE7B"/>
      </colorScale>
    </cfRule>
  </conditionalFormatting>
  <conditionalFormatting sqref="CD14:CE92">
    <cfRule type="colorScale" priority="538">
      <colorScale>
        <cfvo type="min"/>
        <cfvo type="percentile" val="50"/>
        <cfvo type="max"/>
        <color rgb="FF63BE7B"/>
        <color rgb="FFFFEB84"/>
        <color rgb="FFF8696B"/>
      </colorScale>
    </cfRule>
  </conditionalFormatting>
  <conditionalFormatting sqref="BO14:BP92">
    <cfRule type="colorScale" priority="537">
      <colorScale>
        <cfvo type="min"/>
        <cfvo type="percentile" val="50"/>
        <cfvo type="max"/>
        <color rgb="FF63BE7B"/>
        <color rgb="FFFFEB84"/>
        <color rgb="FFF8696B"/>
      </colorScale>
    </cfRule>
  </conditionalFormatting>
  <conditionalFormatting sqref="CT96:CT123">
    <cfRule type="colorScale" priority="530">
      <colorScale>
        <cfvo type="min"/>
        <cfvo type="percentile" val="50"/>
        <cfvo type="max"/>
        <color rgb="FFF8696B"/>
        <color rgb="FFFFEB84"/>
        <color rgb="FF63BE7B"/>
      </colorScale>
    </cfRule>
  </conditionalFormatting>
  <conditionalFormatting sqref="CO14:CO92 CM14:CM92">
    <cfRule type="colorScale" priority="521">
      <colorScale>
        <cfvo type="min"/>
        <cfvo type="percentile" val="50"/>
        <cfvo type="max"/>
        <color rgb="FFF8696B"/>
        <color rgb="FFFFEB84"/>
        <color rgb="FF63BE7B"/>
      </colorScale>
    </cfRule>
  </conditionalFormatting>
  <conditionalFormatting sqref="CL96:CN123 CQ96:CQ123">
    <cfRule type="colorScale" priority="533">
      <colorScale>
        <cfvo type="min"/>
        <cfvo type="percentile" val="50"/>
        <cfvo type="max"/>
        <color rgb="FFF8696B"/>
        <color rgb="FFFFEB84"/>
        <color rgb="FF63BE7B"/>
      </colorScale>
    </cfRule>
  </conditionalFormatting>
  <conditionalFormatting sqref="CR96:CS123">
    <cfRule type="colorScale" priority="532">
      <colorScale>
        <cfvo type="min"/>
        <cfvo type="percentile" val="50"/>
        <cfvo type="max"/>
        <color rgb="FFF8696B"/>
        <color rgb="FFFFEB84"/>
        <color rgb="FF63BE7B"/>
      </colorScale>
    </cfRule>
  </conditionalFormatting>
  <conditionalFormatting sqref="CQ15:CQ24 CL82:CL92 CL15:CL24 CQ82:CQ92 CN15:CN24 CN82:CN92">
    <cfRule type="colorScale" priority="529">
      <colorScale>
        <cfvo type="min"/>
        <cfvo type="percentile" val="50"/>
        <cfvo type="max"/>
        <color rgb="FFF8696B"/>
        <color rgb="FFFFEB84"/>
        <color rgb="FF63BE7B"/>
      </colorScale>
    </cfRule>
  </conditionalFormatting>
  <conditionalFormatting sqref="CK96:CK123">
    <cfRule type="colorScale" priority="528">
      <colorScale>
        <cfvo type="min"/>
        <cfvo type="percentile" val="50"/>
        <cfvo type="max"/>
        <color rgb="FFF8696B"/>
        <color rgb="FFFFEB84"/>
        <color rgb="FF63BE7B"/>
      </colorScale>
    </cfRule>
  </conditionalFormatting>
  <conditionalFormatting sqref="CT14:CT92">
    <cfRule type="colorScale" priority="534">
      <colorScale>
        <cfvo type="min"/>
        <cfvo type="percentile" val="50"/>
        <cfvo type="max"/>
        <color rgb="FFF8696B"/>
        <color rgb="FFFFEB84"/>
        <color rgb="FF63BE7B"/>
      </colorScale>
    </cfRule>
  </conditionalFormatting>
  <conditionalFormatting sqref="CQ25:CQ81 CL25:CL81 CN25:CN81">
    <cfRule type="colorScale" priority="535">
      <colorScale>
        <cfvo type="min"/>
        <cfvo type="percentile" val="50"/>
        <cfvo type="max"/>
        <color rgb="FFF8696B"/>
        <color rgb="FFFFEB84"/>
        <color rgb="FF63BE7B"/>
      </colorScale>
    </cfRule>
  </conditionalFormatting>
  <conditionalFormatting sqref="CR12:CS92">
    <cfRule type="colorScale" priority="536">
      <colorScale>
        <cfvo type="min"/>
        <cfvo type="percentile" val="50"/>
        <cfvo type="max"/>
        <color rgb="FFF8696B"/>
        <color rgb="FFFFEB84"/>
        <color rgb="FF63BE7B"/>
      </colorScale>
    </cfRule>
  </conditionalFormatting>
  <conditionalFormatting sqref="CN14 CL14">
    <cfRule type="colorScale" priority="526">
      <colorScale>
        <cfvo type="min"/>
        <cfvo type="percentile" val="50"/>
        <cfvo type="max"/>
        <color rgb="FFF8696B"/>
        <color rgb="FFFFEB84"/>
        <color rgb="FF63BE7B"/>
      </colorScale>
    </cfRule>
  </conditionalFormatting>
  <conditionalFormatting sqref="CQ14:CQ92">
    <cfRule type="colorScale" priority="525">
      <colorScale>
        <cfvo type="min"/>
        <cfvo type="percentile" val="50"/>
        <cfvo type="max"/>
        <color rgb="FFF8696B"/>
        <color rgb="FFFFEB84"/>
        <color rgb="FF63BE7B"/>
      </colorScale>
    </cfRule>
  </conditionalFormatting>
  <conditionalFormatting sqref="CK82:CK92 CK15:CK24">
    <cfRule type="colorScale" priority="523">
      <colorScale>
        <cfvo type="min"/>
        <cfvo type="percentile" val="50"/>
        <cfvo type="max"/>
        <color rgb="FFF8696B"/>
        <color rgb="FFFFEB84"/>
        <color rgb="FF63BE7B"/>
      </colorScale>
    </cfRule>
  </conditionalFormatting>
  <conditionalFormatting sqref="CK25:CK81">
    <cfRule type="colorScale" priority="524">
      <colorScale>
        <cfvo type="min"/>
        <cfvo type="percentile" val="50"/>
        <cfvo type="max"/>
        <color rgb="FFF8696B"/>
        <color rgb="FFFFEB84"/>
        <color rgb="FF63BE7B"/>
      </colorScale>
    </cfRule>
  </conditionalFormatting>
  <conditionalFormatting sqref="CK14">
    <cfRule type="colorScale" priority="522">
      <colorScale>
        <cfvo type="min"/>
        <cfvo type="percentile" val="50"/>
        <cfvo type="max"/>
        <color rgb="FFF8696B"/>
        <color rgb="FFFFEB84"/>
        <color rgb="FF63BE7B"/>
      </colorScale>
    </cfRule>
  </conditionalFormatting>
  <conditionalFormatting sqref="CY14:CY92">
    <cfRule type="colorScale" priority="520">
      <colorScale>
        <cfvo type="min"/>
        <cfvo type="percentile" val="50"/>
        <cfvo type="max"/>
        <color rgb="FFF8696B"/>
        <color rgb="FFFFEB84"/>
        <color rgb="FF63BE7B"/>
      </colorScale>
    </cfRule>
  </conditionalFormatting>
  <conditionalFormatting sqref="CU96:CV123">
    <cfRule type="colorScale" priority="518">
      <colorScale>
        <cfvo type="min"/>
        <cfvo type="percentile" val="50"/>
        <cfvo type="max"/>
        <color rgb="FFF8696B"/>
        <color rgb="FFFFEB84"/>
        <color rgb="FF63BE7B"/>
      </colorScale>
    </cfRule>
  </conditionalFormatting>
  <conditionalFormatting sqref="CW96:CW123">
    <cfRule type="colorScale" priority="517">
      <colorScale>
        <cfvo type="min"/>
        <cfvo type="percentile" val="50"/>
        <cfvo type="max"/>
        <color rgb="FFF8696B"/>
        <color rgb="FFFFEB84"/>
        <color rgb="FF63BE7B"/>
      </colorScale>
    </cfRule>
  </conditionalFormatting>
  <conditionalFormatting sqref="CW14:CW92">
    <cfRule type="colorScale" priority="519">
      <colorScale>
        <cfvo type="min"/>
        <cfvo type="percentile" val="50"/>
        <cfvo type="max"/>
        <color rgb="FFF8696B"/>
        <color rgb="FFFFEB84"/>
        <color rgb="FF63BE7B"/>
      </colorScale>
    </cfRule>
  </conditionalFormatting>
  <conditionalFormatting sqref="CU14:CU92 CW14:CW92">
    <cfRule type="colorScale" priority="516">
      <colorScale>
        <cfvo type="min"/>
        <cfvo type="percentile" val="50"/>
        <cfvo type="max"/>
        <color rgb="FF63BE7B"/>
        <color rgb="FFFFEB84"/>
        <color rgb="FFF8696B"/>
      </colorScale>
    </cfRule>
  </conditionalFormatting>
  <conditionalFormatting sqref="BZ96:BZ123">
    <cfRule type="colorScale" priority="514">
      <colorScale>
        <cfvo type="min"/>
        <cfvo type="percentile" val="50"/>
        <cfvo type="max"/>
        <color rgb="FFF8696B"/>
        <color rgb="FFFFEB84"/>
        <color rgb="FF63BE7B"/>
      </colorScale>
    </cfRule>
  </conditionalFormatting>
  <conditionalFormatting sqref="BX96:BX123">
    <cfRule type="colorScale" priority="513">
      <colorScale>
        <cfvo type="min"/>
        <cfvo type="percentile" val="50"/>
        <cfvo type="max"/>
        <color rgb="FFF8696B"/>
        <color rgb="FFFFEB84"/>
        <color rgb="FF63BE7B"/>
      </colorScale>
    </cfRule>
  </conditionalFormatting>
  <conditionalFormatting sqref="CH96:CH123">
    <cfRule type="colorScale" priority="512">
      <colorScale>
        <cfvo type="min"/>
        <cfvo type="percentile" val="50"/>
        <cfvo type="max"/>
        <color rgb="FFF8696B"/>
        <color rgb="FFFFEB84"/>
        <color rgb="FF63BE7B"/>
      </colorScale>
    </cfRule>
  </conditionalFormatting>
  <conditionalFormatting sqref="CO96:CO123">
    <cfRule type="colorScale" priority="511">
      <colorScale>
        <cfvo type="min"/>
        <cfvo type="percentile" val="50"/>
        <cfvo type="max"/>
        <color rgb="FFF8696B"/>
        <color rgb="FFFFEB84"/>
        <color rgb="FF63BE7B"/>
      </colorScale>
    </cfRule>
  </conditionalFormatting>
  <conditionalFormatting sqref="CP96:CP123">
    <cfRule type="colorScale" priority="510">
      <colorScale>
        <cfvo type="min"/>
        <cfvo type="percentile" val="50"/>
        <cfvo type="max"/>
        <color rgb="FFF8696B"/>
        <color rgb="FFFFEB84"/>
        <color rgb="FF63BE7B"/>
      </colorScale>
    </cfRule>
  </conditionalFormatting>
  <conditionalFormatting sqref="CY96:CY123">
    <cfRule type="colorScale" priority="507">
      <colorScale>
        <cfvo type="min"/>
        <cfvo type="percentile" val="50"/>
        <cfvo type="max"/>
        <color rgb="FFF8696B"/>
        <color rgb="FFFFEB84"/>
        <color rgb="FF63BE7B"/>
      </colorScale>
    </cfRule>
  </conditionalFormatting>
  <conditionalFormatting sqref="CV14:CV92">
    <cfRule type="colorScale" priority="505">
      <colorScale>
        <cfvo type="min"/>
        <cfvo type="percentile" val="50"/>
        <cfvo type="max"/>
        <color rgb="FFF8696B"/>
        <color rgb="FFFFEB84"/>
        <color rgb="FF63BE7B"/>
      </colorScale>
    </cfRule>
  </conditionalFormatting>
  <conditionalFormatting sqref="CV14:CV92">
    <cfRule type="colorScale" priority="504">
      <colorScale>
        <cfvo type="min"/>
        <cfvo type="percentile" val="50"/>
        <cfvo type="max"/>
        <color rgb="FF63BE7B"/>
        <color rgb="FFFFEB84"/>
        <color rgb="FFF8696B"/>
      </colorScale>
    </cfRule>
  </conditionalFormatting>
  <conditionalFormatting sqref="CU96:CW123">
    <cfRule type="colorScale" priority="503">
      <colorScale>
        <cfvo type="min"/>
        <cfvo type="percentile" val="50"/>
        <cfvo type="max"/>
        <color rgb="FF63BE7B"/>
        <color rgb="FFFFEB84"/>
        <color rgb="FFF8696B"/>
      </colorScale>
    </cfRule>
  </conditionalFormatting>
  <conditionalFormatting sqref="BV14:BV92">
    <cfRule type="colorScale" priority="501">
      <colorScale>
        <cfvo type="min"/>
        <cfvo type="percentile" val="50"/>
        <cfvo type="max"/>
        <color rgb="FFF8696B"/>
        <color rgb="FFFFEB84"/>
        <color rgb="FF63BE7B"/>
      </colorScale>
    </cfRule>
  </conditionalFormatting>
  <conditionalFormatting sqref="BV96:BV123">
    <cfRule type="colorScale" priority="502">
      <colorScale>
        <cfvo type="min"/>
        <cfvo type="percentile" val="50"/>
        <cfvo type="max"/>
        <color rgb="FFF8696B"/>
        <color rgb="FFFFEB84"/>
        <color rgb="FF63BE7B"/>
      </colorScale>
    </cfRule>
  </conditionalFormatting>
  <conditionalFormatting sqref="BY14:BY92">
    <cfRule type="colorScale" priority="500">
      <colorScale>
        <cfvo type="min"/>
        <cfvo type="percentile" val="50"/>
        <cfvo type="max"/>
        <color rgb="FFF8696B"/>
        <color rgb="FFFFEB84"/>
        <color rgb="FF63BE7B"/>
      </colorScale>
    </cfRule>
  </conditionalFormatting>
  <conditionalFormatting sqref="BY96:BY123">
    <cfRule type="colorScale" priority="499">
      <colorScale>
        <cfvo type="min"/>
        <cfvo type="percentile" val="50"/>
        <cfvo type="max"/>
        <color rgb="FFF8696B"/>
        <color rgb="FFFFEB84"/>
        <color rgb="FF63BE7B"/>
      </colorScale>
    </cfRule>
  </conditionalFormatting>
  <conditionalFormatting sqref="CP14:CP92">
    <cfRule type="colorScale" priority="498">
      <colorScale>
        <cfvo type="min"/>
        <cfvo type="percentile" val="50"/>
        <cfvo type="max"/>
        <color rgb="FFF8696B"/>
        <color rgb="FFFFEB84"/>
        <color rgb="FF63BE7B"/>
      </colorScale>
    </cfRule>
  </conditionalFormatting>
  <conditionalFormatting sqref="CI96:CI123">
    <cfRule type="colorScale" priority="497">
      <colorScale>
        <cfvo type="min"/>
        <cfvo type="percentile" val="50"/>
        <cfvo type="max"/>
        <color rgb="FFF8696B"/>
        <color rgb="FFFFEB84"/>
        <color rgb="FF63BE7B"/>
      </colorScale>
    </cfRule>
  </conditionalFormatting>
  <conditionalFormatting sqref="CF96:CF123">
    <cfRule type="colorScale" priority="495">
      <colorScale>
        <cfvo type="min"/>
        <cfvo type="percentile" val="50"/>
        <cfvo type="max"/>
        <color rgb="FFF8696B"/>
        <color rgb="FFFFEB84"/>
        <color rgb="FF63BE7B"/>
      </colorScale>
    </cfRule>
  </conditionalFormatting>
  <conditionalFormatting sqref="CF14:CF92">
    <cfRule type="colorScale" priority="496">
      <colorScale>
        <cfvo type="min"/>
        <cfvo type="percentile" val="50"/>
        <cfvo type="max"/>
        <color rgb="FFF8696B"/>
        <color rgb="FFFFEB84"/>
        <color rgb="FF63BE7B"/>
      </colorScale>
    </cfRule>
  </conditionalFormatting>
  <conditionalFormatting sqref="CF14:CF92">
    <cfRule type="colorScale" priority="494">
      <colorScale>
        <cfvo type="min"/>
        <cfvo type="percentile" val="50"/>
        <cfvo type="max"/>
        <color rgb="FF63BE7B"/>
        <color rgb="FFFFEB84"/>
        <color rgb="FFF8696B"/>
      </colorScale>
    </cfRule>
  </conditionalFormatting>
  <conditionalFormatting sqref="CF96:CF123">
    <cfRule type="colorScale" priority="493">
      <colorScale>
        <cfvo type="min"/>
        <cfvo type="percentile" val="50"/>
        <cfvo type="max"/>
        <color rgb="FF63BE7B"/>
        <color rgb="FFFFEB84"/>
        <color rgb="FFF8696B"/>
      </colorScale>
    </cfRule>
  </conditionalFormatting>
  <conditionalFormatting sqref="CZ14:CZ92">
    <cfRule type="colorScale" priority="492">
      <colorScale>
        <cfvo type="min"/>
        <cfvo type="percentile" val="50"/>
        <cfvo type="max"/>
        <color rgb="FFF8696B"/>
        <color rgb="FFFFEB84"/>
        <color rgb="FF63BE7B"/>
      </colorScale>
    </cfRule>
  </conditionalFormatting>
  <conditionalFormatting sqref="CZ96:CZ123">
    <cfRule type="colorScale" priority="491">
      <colorScale>
        <cfvo type="min"/>
        <cfvo type="percentile" val="50"/>
        <cfvo type="max"/>
        <color rgb="FFF8696B"/>
        <color rgb="FFFFEB84"/>
        <color rgb="FF63BE7B"/>
      </colorScale>
    </cfRule>
  </conditionalFormatting>
  <conditionalFormatting sqref="CQ96:CQ123">
    <cfRule type="colorScale" priority="490">
      <colorScale>
        <cfvo type="min"/>
        <cfvo type="percentile" val="50"/>
        <cfvo type="max"/>
        <color rgb="FFF8696B"/>
        <color rgb="FFFFEB84"/>
        <color rgb="FF63BE7B"/>
      </colorScale>
    </cfRule>
  </conditionalFormatting>
  <conditionalFormatting sqref="DK96:DK123">
    <cfRule type="colorScale" priority="484">
      <colorScale>
        <cfvo type="min"/>
        <cfvo type="percentile" val="50"/>
        <cfvo type="max"/>
        <color rgb="FFF8696B"/>
        <color rgb="FFFFEB84"/>
        <color rgb="FF63BE7B"/>
      </colorScale>
    </cfRule>
  </conditionalFormatting>
  <conditionalFormatting sqref="DF14:DF92 DD14:DD92">
    <cfRule type="colorScale" priority="475">
      <colorScale>
        <cfvo type="min"/>
        <cfvo type="percentile" val="50"/>
        <cfvo type="max"/>
        <color rgb="FFF8696B"/>
        <color rgb="FFFFEB84"/>
        <color rgb="FF63BE7B"/>
      </colorScale>
    </cfRule>
  </conditionalFormatting>
  <conditionalFormatting sqref="DC96:DE123 DH96:DH123">
    <cfRule type="colorScale" priority="486">
      <colorScale>
        <cfvo type="min"/>
        <cfvo type="percentile" val="50"/>
        <cfvo type="max"/>
        <color rgb="FFF8696B"/>
        <color rgb="FFFFEB84"/>
        <color rgb="FF63BE7B"/>
      </colorScale>
    </cfRule>
  </conditionalFormatting>
  <conditionalFormatting sqref="DI96:DJ123">
    <cfRule type="colorScale" priority="485">
      <colorScale>
        <cfvo type="min"/>
        <cfvo type="percentile" val="50"/>
        <cfvo type="max"/>
        <color rgb="FFF8696B"/>
        <color rgb="FFFFEB84"/>
        <color rgb="FF63BE7B"/>
      </colorScale>
    </cfRule>
  </conditionalFormatting>
  <conditionalFormatting sqref="DH15:DH24 DC82:DC92 DC15:DC24 DH82:DH92 DE15:DE24 DE82:DE92">
    <cfRule type="colorScale" priority="483">
      <colorScale>
        <cfvo type="min"/>
        <cfvo type="percentile" val="50"/>
        <cfvo type="max"/>
        <color rgb="FFF8696B"/>
        <color rgb="FFFFEB84"/>
        <color rgb="FF63BE7B"/>
      </colorScale>
    </cfRule>
  </conditionalFormatting>
  <conditionalFormatting sqref="DB96:DB123">
    <cfRule type="colorScale" priority="482">
      <colorScale>
        <cfvo type="min"/>
        <cfvo type="percentile" val="50"/>
        <cfvo type="max"/>
        <color rgb="FFF8696B"/>
        <color rgb="FFFFEB84"/>
        <color rgb="FF63BE7B"/>
      </colorScale>
    </cfRule>
  </conditionalFormatting>
  <conditionalFormatting sqref="DK14:DK92">
    <cfRule type="colorScale" priority="487">
      <colorScale>
        <cfvo type="min"/>
        <cfvo type="percentile" val="50"/>
        <cfvo type="max"/>
        <color rgb="FFF8696B"/>
        <color rgb="FFFFEB84"/>
        <color rgb="FF63BE7B"/>
      </colorScale>
    </cfRule>
  </conditionalFormatting>
  <conditionalFormatting sqref="DH25:DH81 DC25:DC81 DE25:DE81">
    <cfRule type="colorScale" priority="488">
      <colorScale>
        <cfvo type="min"/>
        <cfvo type="percentile" val="50"/>
        <cfvo type="max"/>
        <color rgb="FFF8696B"/>
        <color rgb="FFFFEB84"/>
        <color rgb="FF63BE7B"/>
      </colorScale>
    </cfRule>
  </conditionalFormatting>
  <conditionalFormatting sqref="DI12:DJ92">
    <cfRule type="colorScale" priority="489">
      <colorScale>
        <cfvo type="min"/>
        <cfvo type="percentile" val="50"/>
        <cfvo type="max"/>
        <color rgb="FFF8696B"/>
        <color rgb="FFFFEB84"/>
        <color rgb="FF63BE7B"/>
      </colorScale>
    </cfRule>
  </conditionalFormatting>
  <conditionalFormatting sqref="DE14 DC14">
    <cfRule type="colorScale" priority="480">
      <colorScale>
        <cfvo type="min"/>
        <cfvo type="percentile" val="50"/>
        <cfvo type="max"/>
        <color rgb="FFF8696B"/>
        <color rgb="FFFFEB84"/>
        <color rgb="FF63BE7B"/>
      </colorScale>
    </cfRule>
  </conditionalFormatting>
  <conditionalFormatting sqref="DH14:DH92">
    <cfRule type="colorScale" priority="479">
      <colorScale>
        <cfvo type="min"/>
        <cfvo type="percentile" val="50"/>
        <cfvo type="max"/>
        <color rgb="FFF8696B"/>
        <color rgb="FFFFEB84"/>
        <color rgb="FF63BE7B"/>
      </colorScale>
    </cfRule>
  </conditionalFormatting>
  <conditionalFormatting sqref="DB82:DB92 DB15:DB24">
    <cfRule type="colorScale" priority="477">
      <colorScale>
        <cfvo type="min"/>
        <cfvo type="percentile" val="50"/>
        <cfvo type="max"/>
        <color rgb="FFF8696B"/>
        <color rgb="FFFFEB84"/>
        <color rgb="FF63BE7B"/>
      </colorScale>
    </cfRule>
  </conditionalFormatting>
  <conditionalFormatting sqref="DB25:DB81">
    <cfRule type="colorScale" priority="478">
      <colorScale>
        <cfvo type="min"/>
        <cfvo type="percentile" val="50"/>
        <cfvo type="max"/>
        <color rgb="FFF8696B"/>
        <color rgb="FFFFEB84"/>
        <color rgb="FF63BE7B"/>
      </colorScale>
    </cfRule>
  </conditionalFormatting>
  <conditionalFormatting sqref="DB14">
    <cfRule type="colorScale" priority="476">
      <colorScale>
        <cfvo type="min"/>
        <cfvo type="percentile" val="50"/>
        <cfvo type="max"/>
        <color rgb="FFF8696B"/>
        <color rgb="FFFFEB84"/>
        <color rgb="FF63BE7B"/>
      </colorScale>
    </cfRule>
  </conditionalFormatting>
  <conditionalFormatting sqref="DL96:DM123">
    <cfRule type="colorScale" priority="472">
      <colorScale>
        <cfvo type="min"/>
        <cfvo type="percentile" val="50"/>
        <cfvo type="max"/>
        <color rgb="FFF8696B"/>
        <color rgb="FFFFEB84"/>
        <color rgb="FF63BE7B"/>
      </colorScale>
    </cfRule>
  </conditionalFormatting>
  <conditionalFormatting sqref="DL14:DL92">
    <cfRule type="colorScale" priority="470">
      <colorScale>
        <cfvo type="min"/>
        <cfvo type="percentile" val="50"/>
        <cfvo type="max"/>
        <color rgb="FF63BE7B"/>
        <color rgb="FFFFEB84"/>
        <color rgb="FFF8696B"/>
      </colorScale>
    </cfRule>
  </conditionalFormatting>
  <conditionalFormatting sqref="DF96:DF123">
    <cfRule type="colorScale" priority="469">
      <colorScale>
        <cfvo type="min"/>
        <cfvo type="percentile" val="50"/>
        <cfvo type="max"/>
        <color rgb="FFF8696B"/>
        <color rgb="FFFFEB84"/>
        <color rgb="FF63BE7B"/>
      </colorScale>
    </cfRule>
  </conditionalFormatting>
  <conditionalFormatting sqref="DG96:DG123">
    <cfRule type="colorScale" priority="468">
      <colorScale>
        <cfvo type="min"/>
        <cfvo type="percentile" val="50"/>
        <cfvo type="max"/>
        <color rgb="FFF8696B"/>
        <color rgb="FFFFEB84"/>
        <color rgb="FF63BE7B"/>
      </colorScale>
    </cfRule>
  </conditionalFormatting>
  <conditionalFormatting sqref="DM14:DM92">
    <cfRule type="colorScale" priority="466">
      <colorScale>
        <cfvo type="min"/>
        <cfvo type="percentile" val="50"/>
        <cfvo type="max"/>
        <color rgb="FFF8696B"/>
        <color rgb="FFFFEB84"/>
        <color rgb="FF63BE7B"/>
      </colorScale>
    </cfRule>
  </conditionalFormatting>
  <conditionalFormatting sqref="DM14:DM92">
    <cfRule type="colorScale" priority="465">
      <colorScale>
        <cfvo type="min"/>
        <cfvo type="percentile" val="50"/>
        <cfvo type="max"/>
        <color rgb="FF63BE7B"/>
        <color rgb="FFFFEB84"/>
        <color rgb="FFF8696B"/>
      </colorScale>
    </cfRule>
  </conditionalFormatting>
  <conditionalFormatting sqref="DL96:DM123">
    <cfRule type="colorScale" priority="464">
      <colorScale>
        <cfvo type="min"/>
        <cfvo type="percentile" val="50"/>
        <cfvo type="max"/>
        <color rgb="FF63BE7B"/>
        <color rgb="FFFFEB84"/>
        <color rgb="FFF8696B"/>
      </colorScale>
    </cfRule>
  </conditionalFormatting>
  <conditionalFormatting sqref="DG14:DG92">
    <cfRule type="colorScale" priority="463">
      <colorScale>
        <cfvo type="min"/>
        <cfvo type="percentile" val="50"/>
        <cfvo type="max"/>
        <color rgb="FFF8696B"/>
        <color rgb="FFFFEB84"/>
        <color rgb="FF63BE7B"/>
      </colorScale>
    </cfRule>
  </conditionalFormatting>
  <conditionalFormatting sqref="DH96:DH123">
    <cfRule type="colorScale" priority="460">
      <colorScale>
        <cfvo type="min"/>
        <cfvo type="percentile" val="50"/>
        <cfvo type="max"/>
        <color rgb="FFF8696B"/>
        <color rgb="FFFFEB84"/>
        <color rgb="FF63BE7B"/>
      </colorScale>
    </cfRule>
  </conditionalFormatting>
  <conditionalFormatting sqref="DP14:DP92">
    <cfRule type="colorScale" priority="459">
      <colorScale>
        <cfvo type="min"/>
        <cfvo type="percentile" val="50"/>
        <cfvo type="max"/>
        <color rgb="FFF8696B"/>
        <color rgb="FFFFEB84"/>
        <color rgb="FF63BE7B"/>
      </colorScale>
    </cfRule>
  </conditionalFormatting>
  <conditionalFormatting sqref="DP96:DP123">
    <cfRule type="colorScale" priority="458">
      <colorScale>
        <cfvo type="min"/>
        <cfvo type="percentile" val="50"/>
        <cfvo type="max"/>
        <color rgb="FFF8696B"/>
        <color rgb="FFFFEB84"/>
        <color rgb="FF63BE7B"/>
      </colorScale>
    </cfRule>
  </conditionalFormatting>
  <conditionalFormatting sqref="DQ14:DQ92">
    <cfRule type="colorScale" priority="457">
      <colorScale>
        <cfvo type="min"/>
        <cfvo type="percentile" val="50"/>
        <cfvo type="max"/>
        <color rgb="FFF8696B"/>
        <color rgb="FFFFEB84"/>
        <color rgb="FF63BE7B"/>
      </colorScale>
    </cfRule>
  </conditionalFormatting>
  <conditionalFormatting sqref="DQ96:DQ123">
    <cfRule type="colorScale" priority="456">
      <colorScale>
        <cfvo type="min"/>
        <cfvo type="percentile" val="50"/>
        <cfvo type="max"/>
        <color rgb="FFF8696B"/>
        <color rgb="FFFFEB84"/>
        <color rgb="FF63BE7B"/>
      </colorScale>
    </cfRule>
  </conditionalFormatting>
  <conditionalFormatting sqref="EB96:EB123">
    <cfRule type="colorScale" priority="450">
      <colorScale>
        <cfvo type="min"/>
        <cfvo type="percentile" val="50"/>
        <cfvo type="max"/>
        <color rgb="FFF8696B"/>
        <color rgb="FFFFEB84"/>
        <color rgb="FF63BE7B"/>
      </colorScale>
    </cfRule>
  </conditionalFormatting>
  <conditionalFormatting sqref="DW14:DW92">
    <cfRule type="colorScale" priority="441">
      <colorScale>
        <cfvo type="min"/>
        <cfvo type="percentile" val="50"/>
        <cfvo type="max"/>
        <color rgb="FFF8696B"/>
        <color rgb="FFFFEB84"/>
        <color rgb="FF63BE7B"/>
      </colorScale>
    </cfRule>
  </conditionalFormatting>
  <conditionalFormatting sqref="DT96:DV123 DY96:DY123">
    <cfRule type="colorScale" priority="452">
      <colorScale>
        <cfvo type="min"/>
        <cfvo type="percentile" val="50"/>
        <cfvo type="max"/>
        <color rgb="FFF8696B"/>
        <color rgb="FFFFEB84"/>
        <color rgb="FF63BE7B"/>
      </colorScale>
    </cfRule>
  </conditionalFormatting>
  <conditionalFormatting sqref="DZ96:EA123">
    <cfRule type="colorScale" priority="451">
      <colorScale>
        <cfvo type="min"/>
        <cfvo type="percentile" val="50"/>
        <cfvo type="max"/>
        <color rgb="FFF8696B"/>
        <color rgb="FFFFEB84"/>
        <color rgb="FF63BE7B"/>
      </colorScale>
    </cfRule>
  </conditionalFormatting>
  <conditionalFormatting sqref="DY15:DY24 DT82:DT92 DT15:DT24 DY82:DY92 DV15:DV24 DV82:DV92">
    <cfRule type="colorScale" priority="449">
      <colorScale>
        <cfvo type="min"/>
        <cfvo type="percentile" val="50"/>
        <cfvo type="max"/>
        <color rgb="FFF8696B"/>
        <color rgb="FFFFEB84"/>
        <color rgb="FF63BE7B"/>
      </colorScale>
    </cfRule>
  </conditionalFormatting>
  <conditionalFormatting sqref="DS96:DS123">
    <cfRule type="colorScale" priority="448">
      <colorScale>
        <cfvo type="min"/>
        <cfvo type="percentile" val="50"/>
        <cfvo type="max"/>
        <color rgb="FFF8696B"/>
        <color rgb="FFFFEB84"/>
        <color rgb="FF63BE7B"/>
      </colorScale>
    </cfRule>
  </conditionalFormatting>
  <conditionalFormatting sqref="EB14:EB92">
    <cfRule type="colorScale" priority="453">
      <colorScale>
        <cfvo type="min"/>
        <cfvo type="percentile" val="50"/>
        <cfvo type="max"/>
        <color rgb="FFF8696B"/>
        <color rgb="FFFFEB84"/>
        <color rgb="FF63BE7B"/>
      </colorScale>
    </cfRule>
  </conditionalFormatting>
  <conditionalFormatting sqref="DY25:DY81 DT25:DT81 DV25:DV81">
    <cfRule type="colorScale" priority="454">
      <colorScale>
        <cfvo type="min"/>
        <cfvo type="percentile" val="50"/>
        <cfvo type="max"/>
        <color rgb="FFF8696B"/>
        <color rgb="FFFFEB84"/>
        <color rgb="FF63BE7B"/>
      </colorScale>
    </cfRule>
  </conditionalFormatting>
  <conditionalFormatting sqref="DZ12:EA92">
    <cfRule type="colorScale" priority="455">
      <colorScale>
        <cfvo type="min"/>
        <cfvo type="percentile" val="50"/>
        <cfvo type="max"/>
        <color rgb="FFF8696B"/>
        <color rgb="FFFFEB84"/>
        <color rgb="FF63BE7B"/>
      </colorScale>
    </cfRule>
  </conditionalFormatting>
  <conditionalFormatting sqref="DV14 DT14">
    <cfRule type="colorScale" priority="446">
      <colorScale>
        <cfvo type="min"/>
        <cfvo type="percentile" val="50"/>
        <cfvo type="max"/>
        <color rgb="FFF8696B"/>
        <color rgb="FFFFEB84"/>
        <color rgb="FF63BE7B"/>
      </colorScale>
    </cfRule>
  </conditionalFormatting>
  <conditionalFormatting sqref="DY14:DY92">
    <cfRule type="colorScale" priority="445">
      <colorScale>
        <cfvo type="min"/>
        <cfvo type="percentile" val="50"/>
        <cfvo type="max"/>
        <color rgb="FFF8696B"/>
        <color rgb="FFFFEB84"/>
        <color rgb="FF63BE7B"/>
      </colorScale>
    </cfRule>
  </conditionalFormatting>
  <conditionalFormatting sqref="DS82:DS92 DS15:DS24">
    <cfRule type="colorScale" priority="443">
      <colorScale>
        <cfvo type="min"/>
        <cfvo type="percentile" val="50"/>
        <cfvo type="max"/>
        <color rgb="FFF8696B"/>
        <color rgb="FFFFEB84"/>
        <color rgb="FF63BE7B"/>
      </colorScale>
    </cfRule>
  </conditionalFormatting>
  <conditionalFormatting sqref="DS25:DS81">
    <cfRule type="colorScale" priority="444">
      <colorScale>
        <cfvo type="min"/>
        <cfvo type="percentile" val="50"/>
        <cfvo type="max"/>
        <color rgb="FFF8696B"/>
        <color rgb="FFFFEB84"/>
        <color rgb="FF63BE7B"/>
      </colorScale>
    </cfRule>
  </conditionalFormatting>
  <conditionalFormatting sqref="DS14">
    <cfRule type="colorScale" priority="442">
      <colorScale>
        <cfvo type="min"/>
        <cfvo type="percentile" val="50"/>
        <cfvo type="max"/>
        <color rgb="FFF8696B"/>
        <color rgb="FFFFEB84"/>
        <color rgb="FF63BE7B"/>
      </colorScale>
    </cfRule>
  </conditionalFormatting>
  <conditionalFormatting sqref="EC96:ED123">
    <cfRule type="colorScale" priority="440">
      <colorScale>
        <cfvo type="min"/>
        <cfvo type="percentile" val="50"/>
        <cfvo type="max"/>
        <color rgb="FFF8696B"/>
        <color rgb="FFFFEB84"/>
        <color rgb="FF63BE7B"/>
      </colorScale>
    </cfRule>
  </conditionalFormatting>
  <conditionalFormatting sqref="EC14:EC92">
    <cfRule type="colorScale" priority="439">
      <colorScale>
        <cfvo type="min"/>
        <cfvo type="percentile" val="50"/>
        <cfvo type="max"/>
        <color rgb="FF63BE7B"/>
        <color rgb="FFFFEB84"/>
        <color rgb="FFF8696B"/>
      </colorScale>
    </cfRule>
  </conditionalFormatting>
  <conditionalFormatting sqref="DW96:DW123">
    <cfRule type="colorScale" priority="438">
      <colorScale>
        <cfvo type="min"/>
        <cfvo type="percentile" val="50"/>
        <cfvo type="max"/>
        <color rgb="FFF8696B"/>
        <color rgb="FFFFEB84"/>
        <color rgb="FF63BE7B"/>
      </colorScale>
    </cfRule>
  </conditionalFormatting>
  <conditionalFormatting sqref="DX96:DX123">
    <cfRule type="colorScale" priority="437">
      <colorScale>
        <cfvo type="min"/>
        <cfvo type="percentile" val="50"/>
        <cfvo type="max"/>
        <color rgb="FFF8696B"/>
        <color rgb="FFFFEB84"/>
        <color rgb="FF63BE7B"/>
      </colorScale>
    </cfRule>
  </conditionalFormatting>
  <conditionalFormatting sqref="EC96:ED123">
    <cfRule type="colorScale" priority="434">
      <colorScale>
        <cfvo type="min"/>
        <cfvo type="percentile" val="50"/>
        <cfvo type="max"/>
        <color rgb="FF63BE7B"/>
        <color rgb="FFFFEB84"/>
        <color rgb="FFF8696B"/>
      </colorScale>
    </cfRule>
  </conditionalFormatting>
  <conditionalFormatting sqref="DX14:DX92">
    <cfRule type="colorScale" priority="433">
      <colorScale>
        <cfvo type="min"/>
        <cfvo type="percentile" val="50"/>
        <cfvo type="max"/>
        <color rgb="FFF8696B"/>
        <color rgb="FFFFEB84"/>
        <color rgb="FF63BE7B"/>
      </colorScale>
    </cfRule>
  </conditionalFormatting>
  <conditionalFormatting sqref="DY96:DY123">
    <cfRule type="colorScale" priority="432">
      <colorScale>
        <cfvo type="min"/>
        <cfvo type="percentile" val="50"/>
        <cfvo type="max"/>
        <color rgb="FFF8696B"/>
        <color rgb="FFFFEB84"/>
        <color rgb="FF63BE7B"/>
      </colorScale>
    </cfRule>
  </conditionalFormatting>
  <conditionalFormatting sqref="EG14:EG92">
    <cfRule type="colorScale" priority="431">
      <colorScale>
        <cfvo type="min"/>
        <cfvo type="percentile" val="50"/>
        <cfvo type="max"/>
        <color rgb="FFF8696B"/>
        <color rgb="FFFFEB84"/>
        <color rgb="FF63BE7B"/>
      </colorScale>
    </cfRule>
  </conditionalFormatting>
  <conditionalFormatting sqref="EG96:EG123">
    <cfRule type="colorScale" priority="430">
      <colorScale>
        <cfvo type="min"/>
        <cfvo type="percentile" val="50"/>
        <cfvo type="max"/>
        <color rgb="FFF8696B"/>
        <color rgb="FFFFEB84"/>
        <color rgb="FF63BE7B"/>
      </colorScale>
    </cfRule>
  </conditionalFormatting>
  <conditionalFormatting sqref="EH14:EH92">
    <cfRule type="colorScale" priority="429">
      <colorScale>
        <cfvo type="min"/>
        <cfvo type="percentile" val="50"/>
        <cfvo type="max"/>
        <color rgb="FFF8696B"/>
        <color rgb="FFFFEB84"/>
        <color rgb="FF63BE7B"/>
      </colorScale>
    </cfRule>
  </conditionalFormatting>
  <conditionalFormatting sqref="EH96:EH123">
    <cfRule type="colorScale" priority="428">
      <colorScale>
        <cfvo type="min"/>
        <cfvo type="percentile" val="50"/>
        <cfvo type="max"/>
        <color rgb="FFF8696B"/>
        <color rgb="FFFFEB84"/>
        <color rgb="FF63BE7B"/>
      </colorScale>
    </cfRule>
  </conditionalFormatting>
  <conditionalFormatting sqref="DH2:DH10 DD2:DD10">
    <cfRule type="colorScale" priority="426">
      <colorScale>
        <cfvo type="min"/>
        <cfvo type="percentile" val="50"/>
        <cfvo type="max"/>
        <color rgb="FFF8696B"/>
        <color rgb="FFFFEB84"/>
        <color rgb="FF63BE7B"/>
      </colorScale>
    </cfRule>
  </conditionalFormatting>
  <conditionalFormatting sqref="DE2:DE10">
    <cfRule type="colorScale" priority="424">
      <colorScale>
        <cfvo type="min"/>
        <cfvo type="percentile" val="50"/>
        <cfvo type="max"/>
        <color rgb="FFF8696B"/>
        <color rgb="FFFFEB84"/>
        <color rgb="FF63BE7B"/>
      </colorScale>
    </cfRule>
  </conditionalFormatting>
  <conditionalFormatting sqref="DI2:DI10">
    <cfRule type="colorScale" priority="423">
      <colorScale>
        <cfvo type="min"/>
        <cfvo type="percentile" val="50"/>
        <cfvo type="max"/>
        <color rgb="FFF8696B"/>
        <color rgb="FFFFEB84"/>
        <color rgb="FF63BE7B"/>
      </colorScale>
    </cfRule>
  </conditionalFormatting>
  <conditionalFormatting sqref="DY2:DY10 DU2:DU10">
    <cfRule type="colorScale" priority="422">
      <colorScale>
        <cfvo type="min"/>
        <cfvo type="percentile" val="50"/>
        <cfvo type="max"/>
        <color rgb="FFF8696B"/>
        <color rgb="FFFFEB84"/>
        <color rgb="FF63BE7B"/>
      </colorScale>
    </cfRule>
  </conditionalFormatting>
  <conditionalFormatting sqref="DV2:DV10">
    <cfRule type="colorScale" priority="421">
      <colorScale>
        <cfvo type="min"/>
        <cfvo type="percentile" val="50"/>
        <cfvo type="max"/>
        <color rgb="FFF8696B"/>
        <color rgb="FFFFEB84"/>
        <color rgb="FF63BE7B"/>
      </colorScale>
    </cfRule>
  </conditionalFormatting>
  <conditionalFormatting sqref="DZ2:DZ10">
    <cfRule type="colorScale" priority="420">
      <colorScale>
        <cfvo type="min"/>
        <cfvo type="percentile" val="50"/>
        <cfvo type="max"/>
        <color rgb="FFF8696B"/>
        <color rgb="FFFFEB84"/>
        <color rgb="FF63BE7B"/>
      </colorScale>
    </cfRule>
  </conditionalFormatting>
  <conditionalFormatting sqref="EU96:EU123">
    <cfRule type="colorScale" priority="414">
      <colorScale>
        <cfvo type="min"/>
        <cfvo type="percentile" val="50"/>
        <cfvo type="max"/>
        <color rgb="FFF8696B"/>
        <color rgb="FFFFEB84"/>
        <color rgb="FF63BE7B"/>
      </colorScale>
    </cfRule>
  </conditionalFormatting>
  <conditionalFormatting sqref="EO14:EO92">
    <cfRule type="colorScale" priority="406">
      <colorScale>
        <cfvo type="min"/>
        <cfvo type="percentile" val="50"/>
        <cfvo type="max"/>
        <color rgb="FFF8696B"/>
        <color rgb="FFFFEB84"/>
        <color rgb="FF63BE7B"/>
      </colorScale>
    </cfRule>
  </conditionalFormatting>
  <conditionalFormatting sqref="ER96:ER123 EK96:EN123">
    <cfRule type="colorScale" priority="416">
      <colorScale>
        <cfvo type="min"/>
        <cfvo type="percentile" val="50"/>
        <cfvo type="max"/>
        <color rgb="FFF8696B"/>
        <color rgb="FFFFEB84"/>
        <color rgb="FF63BE7B"/>
      </colorScale>
    </cfRule>
  </conditionalFormatting>
  <conditionalFormatting sqref="ES96:ET123">
    <cfRule type="colorScale" priority="415">
      <colorScale>
        <cfvo type="min"/>
        <cfvo type="percentile" val="50"/>
        <cfvo type="max"/>
        <color rgb="FFF8696B"/>
        <color rgb="FFFFEB84"/>
        <color rgb="FF63BE7B"/>
      </colorScale>
    </cfRule>
  </conditionalFormatting>
  <conditionalFormatting sqref="ER15:ER24 EK82:EK92 EK15:EK24 ER82:ER92 EN15:EN24 EN82:EN92">
    <cfRule type="colorScale" priority="413">
      <colorScale>
        <cfvo type="min"/>
        <cfvo type="percentile" val="50"/>
        <cfvo type="max"/>
        <color rgb="FFF8696B"/>
        <color rgb="FFFFEB84"/>
        <color rgb="FF63BE7B"/>
      </colorScale>
    </cfRule>
  </conditionalFormatting>
  <conditionalFormatting sqref="EJ96:EJ123">
    <cfRule type="colorScale" priority="412">
      <colorScale>
        <cfvo type="min"/>
        <cfvo type="percentile" val="50"/>
        <cfvo type="max"/>
        <color rgb="FFF8696B"/>
        <color rgb="FFFFEB84"/>
        <color rgb="FF63BE7B"/>
      </colorScale>
    </cfRule>
  </conditionalFormatting>
  <conditionalFormatting sqref="EU14:EU92">
    <cfRule type="colorScale" priority="417">
      <colorScale>
        <cfvo type="min"/>
        <cfvo type="percentile" val="50"/>
        <cfvo type="max"/>
        <color rgb="FFF8696B"/>
        <color rgb="FFFFEB84"/>
        <color rgb="FF63BE7B"/>
      </colorScale>
    </cfRule>
  </conditionalFormatting>
  <conditionalFormatting sqref="ER25:ER81 EK25:EK81 EN25:EN81">
    <cfRule type="colorScale" priority="418">
      <colorScale>
        <cfvo type="min"/>
        <cfvo type="percentile" val="50"/>
        <cfvo type="max"/>
        <color rgb="FFF8696B"/>
        <color rgb="FFFFEB84"/>
        <color rgb="FF63BE7B"/>
      </colorScale>
    </cfRule>
  </conditionalFormatting>
  <conditionalFormatting sqref="ES12:ET92">
    <cfRule type="colorScale" priority="419">
      <colorScale>
        <cfvo type="min"/>
        <cfvo type="percentile" val="50"/>
        <cfvo type="max"/>
        <color rgb="FFF8696B"/>
        <color rgb="FFFFEB84"/>
        <color rgb="FF63BE7B"/>
      </colorScale>
    </cfRule>
  </conditionalFormatting>
  <conditionalFormatting sqref="EN14 EK14">
    <cfRule type="colorScale" priority="411">
      <colorScale>
        <cfvo type="min"/>
        <cfvo type="percentile" val="50"/>
        <cfvo type="max"/>
        <color rgb="FFF8696B"/>
        <color rgb="FFFFEB84"/>
        <color rgb="FF63BE7B"/>
      </colorScale>
    </cfRule>
  </conditionalFormatting>
  <conditionalFormatting sqref="ER14:ER92">
    <cfRule type="colorScale" priority="410">
      <colorScale>
        <cfvo type="min"/>
        <cfvo type="percentile" val="50"/>
        <cfvo type="max"/>
        <color rgb="FFF8696B"/>
        <color rgb="FFFFEB84"/>
        <color rgb="FF63BE7B"/>
      </colorScale>
    </cfRule>
  </conditionalFormatting>
  <conditionalFormatting sqref="EJ14:EJ92">
    <cfRule type="colorScale" priority="407">
      <colorScale>
        <cfvo type="min"/>
        <cfvo type="percentile" val="50"/>
        <cfvo type="max"/>
        <color rgb="FFF8696B"/>
        <color rgb="FFFFEB84"/>
        <color rgb="FF63BE7B"/>
      </colorScale>
    </cfRule>
  </conditionalFormatting>
  <conditionalFormatting sqref="EV96:EW123">
    <cfRule type="colorScale" priority="405">
      <colorScale>
        <cfvo type="min"/>
        <cfvo type="percentile" val="50"/>
        <cfvo type="max"/>
        <color rgb="FFF8696B"/>
        <color rgb="FFFFEB84"/>
        <color rgb="FF63BE7B"/>
      </colorScale>
    </cfRule>
  </conditionalFormatting>
  <conditionalFormatting sqref="EV14:EV92">
    <cfRule type="colorScale" priority="404">
      <colorScale>
        <cfvo type="min"/>
        <cfvo type="percentile" val="50"/>
        <cfvo type="max"/>
        <color rgb="FF63BE7B"/>
        <color rgb="FFFFEB84"/>
        <color rgb="FFF8696B"/>
      </colorScale>
    </cfRule>
  </conditionalFormatting>
  <conditionalFormatting sqref="EO96:EP123">
    <cfRule type="colorScale" priority="403">
      <colorScale>
        <cfvo type="min"/>
        <cfvo type="percentile" val="50"/>
        <cfvo type="max"/>
        <color rgb="FFF8696B"/>
        <color rgb="FFFFEB84"/>
        <color rgb="FF63BE7B"/>
      </colorScale>
    </cfRule>
  </conditionalFormatting>
  <conditionalFormatting sqref="EQ96:EQ123">
    <cfRule type="colorScale" priority="402">
      <colorScale>
        <cfvo type="min"/>
        <cfvo type="percentile" val="50"/>
        <cfvo type="max"/>
        <color rgb="FFF8696B"/>
        <color rgb="FFFFEB84"/>
        <color rgb="FF63BE7B"/>
      </colorScale>
    </cfRule>
  </conditionalFormatting>
  <conditionalFormatting sqref="EV96:EW123">
    <cfRule type="colorScale" priority="401">
      <colorScale>
        <cfvo type="min"/>
        <cfvo type="percentile" val="50"/>
        <cfvo type="max"/>
        <color rgb="FF63BE7B"/>
        <color rgb="FFFFEB84"/>
        <color rgb="FFF8696B"/>
      </colorScale>
    </cfRule>
  </conditionalFormatting>
  <conditionalFormatting sqref="EQ14:EQ92">
    <cfRule type="colorScale" priority="400">
      <colorScale>
        <cfvo type="min"/>
        <cfvo type="percentile" val="50"/>
        <cfvo type="max"/>
        <color rgb="FFF8696B"/>
        <color rgb="FFFFEB84"/>
        <color rgb="FF63BE7B"/>
      </colorScale>
    </cfRule>
  </conditionalFormatting>
  <conditionalFormatting sqref="ER96:ER123">
    <cfRule type="colorScale" priority="399">
      <colorScale>
        <cfvo type="min"/>
        <cfvo type="percentile" val="50"/>
        <cfvo type="max"/>
        <color rgb="FFF8696B"/>
        <color rgb="FFFFEB84"/>
        <color rgb="FF63BE7B"/>
      </colorScale>
    </cfRule>
  </conditionalFormatting>
  <conditionalFormatting sqref="EZ14:EZ92">
    <cfRule type="colorScale" priority="398">
      <colorScale>
        <cfvo type="min"/>
        <cfvo type="percentile" val="50"/>
        <cfvo type="max"/>
        <color rgb="FFF8696B"/>
        <color rgb="FFFFEB84"/>
        <color rgb="FF63BE7B"/>
      </colorScale>
    </cfRule>
  </conditionalFormatting>
  <conditionalFormatting sqref="EZ96:FA123">
    <cfRule type="colorScale" priority="397">
      <colorScale>
        <cfvo type="min"/>
        <cfvo type="percentile" val="50"/>
        <cfvo type="max"/>
        <color rgb="FFF8696B"/>
        <color rgb="FFFFEB84"/>
        <color rgb="FF63BE7B"/>
      </colorScale>
    </cfRule>
  </conditionalFormatting>
  <conditionalFormatting sqref="FB14:FB92">
    <cfRule type="colorScale" priority="396">
      <colorScale>
        <cfvo type="min"/>
        <cfvo type="percentile" val="50"/>
        <cfvo type="max"/>
        <color rgb="FFF8696B"/>
        <color rgb="FFFFEB84"/>
        <color rgb="FF63BE7B"/>
      </colorScale>
    </cfRule>
  </conditionalFormatting>
  <conditionalFormatting sqref="FB96:FB123">
    <cfRule type="colorScale" priority="395">
      <colorScale>
        <cfvo type="min"/>
        <cfvo type="percentile" val="50"/>
        <cfvo type="max"/>
        <color rgb="FFF8696B"/>
        <color rgb="FFFFEB84"/>
        <color rgb="FF63BE7B"/>
      </colorScale>
    </cfRule>
  </conditionalFormatting>
  <conditionalFormatting sqref="ER2:ER10 EN2:EN10">
    <cfRule type="colorScale" priority="394">
      <colorScale>
        <cfvo type="min"/>
        <cfvo type="percentile" val="50"/>
        <cfvo type="max"/>
        <color rgb="FFF8696B"/>
        <color rgb="FFFFEB84"/>
        <color rgb="FF63BE7B"/>
      </colorScale>
    </cfRule>
  </conditionalFormatting>
  <conditionalFormatting sqref="EO2:EP10">
    <cfRule type="colorScale" priority="393">
      <colorScale>
        <cfvo type="min"/>
        <cfvo type="percentile" val="50"/>
        <cfvo type="max"/>
        <color rgb="FFF8696B"/>
        <color rgb="FFFFEB84"/>
        <color rgb="FF63BE7B"/>
      </colorScale>
    </cfRule>
  </conditionalFormatting>
  <conditionalFormatting sqref="ES2:ES10">
    <cfRule type="colorScale" priority="392">
      <colorScale>
        <cfvo type="min"/>
        <cfvo type="percentile" val="50"/>
        <cfvo type="max"/>
        <color rgb="FFF8696B"/>
        <color rgb="FFFFEB84"/>
        <color rgb="FF63BE7B"/>
      </colorScale>
    </cfRule>
  </conditionalFormatting>
  <conditionalFormatting sqref="DU14:DU92">
    <cfRule type="colorScale" priority="391">
      <colorScale>
        <cfvo type="min"/>
        <cfvo type="percentile" val="50"/>
        <cfvo type="max"/>
        <color rgb="FFF8696B"/>
        <color rgb="FFFFEB84"/>
        <color rgb="FF63BE7B"/>
      </colorScale>
    </cfRule>
  </conditionalFormatting>
  <conditionalFormatting sqref="EM14:EM92">
    <cfRule type="colorScale" priority="390">
      <colorScale>
        <cfvo type="min"/>
        <cfvo type="percentile" val="50"/>
        <cfvo type="max"/>
        <color rgb="FFF8696B"/>
        <color rgb="FFFFEB84"/>
        <color rgb="FF63BE7B"/>
      </colorScale>
    </cfRule>
  </conditionalFormatting>
  <conditionalFormatting sqref="EL14:EL92">
    <cfRule type="colorScale" priority="389">
      <colorScale>
        <cfvo type="min"/>
        <cfvo type="percentile" val="50"/>
        <cfvo type="max"/>
        <color rgb="FFF8696B"/>
        <color rgb="FFFFEB84"/>
        <color rgb="FF63BE7B"/>
      </colorScale>
    </cfRule>
  </conditionalFormatting>
  <conditionalFormatting sqref="EP14:EP92">
    <cfRule type="colorScale" priority="360">
      <colorScale>
        <cfvo type="min"/>
        <cfvo type="percentile" val="50"/>
        <cfvo type="max"/>
        <color rgb="FFF8696B"/>
        <color rgb="FFFFEB84"/>
        <color rgb="FF63BE7B"/>
      </colorScale>
    </cfRule>
  </conditionalFormatting>
  <conditionalFormatting sqref="FA14:FA92">
    <cfRule type="colorScale" priority="358">
      <colorScale>
        <cfvo type="min"/>
        <cfvo type="percentile" val="50"/>
        <cfvo type="max"/>
        <color rgb="FFF8696B"/>
        <color rgb="FFFFEB84"/>
        <color rgb="FF63BE7B"/>
      </colorScale>
    </cfRule>
  </conditionalFormatting>
  <conditionalFormatting sqref="FO96:FO123">
    <cfRule type="colorScale" priority="345">
      <colorScale>
        <cfvo type="min"/>
        <cfvo type="percentile" val="50"/>
        <cfvo type="max"/>
        <color rgb="FFF8696B"/>
        <color rgb="FFFFEB84"/>
        <color rgb="FF63BE7B"/>
      </colorScale>
    </cfRule>
  </conditionalFormatting>
  <conditionalFormatting sqref="FI14:FI92">
    <cfRule type="colorScale" priority="339">
      <colorScale>
        <cfvo type="min"/>
        <cfvo type="percentile" val="50"/>
        <cfvo type="max"/>
        <color rgb="FFF8696B"/>
        <color rgb="FFFFEB84"/>
        <color rgb="FF63BE7B"/>
      </colorScale>
    </cfRule>
  </conditionalFormatting>
  <conditionalFormatting sqref="FL96:FL123 FE96:FH123">
    <cfRule type="colorScale" priority="347">
      <colorScale>
        <cfvo type="min"/>
        <cfvo type="percentile" val="50"/>
        <cfvo type="max"/>
        <color rgb="FFF8696B"/>
        <color rgb="FFFFEB84"/>
        <color rgb="FF63BE7B"/>
      </colorScale>
    </cfRule>
  </conditionalFormatting>
  <conditionalFormatting sqref="FM96:FN123">
    <cfRule type="colorScale" priority="346">
      <colorScale>
        <cfvo type="min"/>
        <cfvo type="percentile" val="50"/>
        <cfvo type="max"/>
        <color rgb="FFF8696B"/>
        <color rgb="FFFFEB84"/>
        <color rgb="FF63BE7B"/>
      </colorScale>
    </cfRule>
  </conditionalFormatting>
  <conditionalFormatting sqref="FL15:FL24 FE82:FE92 FE15:FE24 FL82:FL92 FH15:FH24 FH82:FH92">
    <cfRule type="colorScale" priority="344">
      <colorScale>
        <cfvo type="min"/>
        <cfvo type="percentile" val="50"/>
        <cfvo type="max"/>
        <color rgb="FFF8696B"/>
        <color rgb="FFFFEB84"/>
        <color rgb="FF63BE7B"/>
      </colorScale>
    </cfRule>
  </conditionalFormatting>
  <conditionalFormatting sqref="FD96:FD123">
    <cfRule type="colorScale" priority="343">
      <colorScale>
        <cfvo type="min"/>
        <cfvo type="percentile" val="50"/>
        <cfvo type="max"/>
        <color rgb="FFF8696B"/>
        <color rgb="FFFFEB84"/>
        <color rgb="FF63BE7B"/>
      </colorScale>
    </cfRule>
  </conditionalFormatting>
  <conditionalFormatting sqref="FO14:FO92">
    <cfRule type="colorScale" priority="348">
      <colorScale>
        <cfvo type="min"/>
        <cfvo type="percentile" val="50"/>
        <cfvo type="max"/>
        <color rgb="FFF8696B"/>
        <color rgb="FFFFEB84"/>
        <color rgb="FF63BE7B"/>
      </colorScale>
    </cfRule>
  </conditionalFormatting>
  <conditionalFormatting sqref="FL25:FL81 FE25:FE81 FH25:FH81">
    <cfRule type="colorScale" priority="349">
      <colorScale>
        <cfvo type="min"/>
        <cfvo type="percentile" val="50"/>
        <cfvo type="max"/>
        <color rgb="FFF8696B"/>
        <color rgb="FFFFEB84"/>
        <color rgb="FF63BE7B"/>
      </colorScale>
    </cfRule>
  </conditionalFormatting>
  <conditionalFormatting sqref="FM12:FN92">
    <cfRule type="colorScale" priority="350">
      <colorScale>
        <cfvo type="min"/>
        <cfvo type="percentile" val="50"/>
        <cfvo type="max"/>
        <color rgb="FFF8696B"/>
        <color rgb="FFFFEB84"/>
        <color rgb="FF63BE7B"/>
      </colorScale>
    </cfRule>
  </conditionalFormatting>
  <conditionalFormatting sqref="FH14 FE14">
    <cfRule type="colorScale" priority="342">
      <colorScale>
        <cfvo type="min"/>
        <cfvo type="percentile" val="50"/>
        <cfvo type="max"/>
        <color rgb="FFF8696B"/>
        <color rgb="FFFFEB84"/>
        <color rgb="FF63BE7B"/>
      </colorScale>
    </cfRule>
  </conditionalFormatting>
  <conditionalFormatting sqref="FL14:FL92">
    <cfRule type="colorScale" priority="341">
      <colorScale>
        <cfvo type="min"/>
        <cfvo type="percentile" val="50"/>
        <cfvo type="max"/>
        <color rgb="FFF8696B"/>
        <color rgb="FFFFEB84"/>
        <color rgb="FF63BE7B"/>
      </colorScale>
    </cfRule>
  </conditionalFormatting>
  <conditionalFormatting sqref="FD14:FD92">
    <cfRule type="colorScale" priority="340">
      <colorScale>
        <cfvo type="min"/>
        <cfvo type="percentile" val="50"/>
        <cfvo type="max"/>
        <color rgb="FFF8696B"/>
        <color rgb="FFFFEB84"/>
        <color rgb="FF63BE7B"/>
      </colorScale>
    </cfRule>
  </conditionalFormatting>
  <conditionalFormatting sqref="FP96:FQ123">
    <cfRule type="colorScale" priority="338">
      <colorScale>
        <cfvo type="min"/>
        <cfvo type="percentile" val="50"/>
        <cfvo type="max"/>
        <color rgb="FFF8696B"/>
        <color rgb="FFFFEB84"/>
        <color rgb="FF63BE7B"/>
      </colorScale>
    </cfRule>
  </conditionalFormatting>
  <conditionalFormatting sqref="FP14:FP92">
    <cfRule type="colorScale" priority="337">
      <colorScale>
        <cfvo type="min"/>
        <cfvo type="percentile" val="50"/>
        <cfvo type="max"/>
        <color rgb="FF63BE7B"/>
        <color rgb="FFFFEB84"/>
        <color rgb="FFF8696B"/>
      </colorScale>
    </cfRule>
  </conditionalFormatting>
  <conditionalFormatting sqref="FI96:FJ123">
    <cfRule type="colorScale" priority="336">
      <colorScale>
        <cfvo type="min"/>
        <cfvo type="percentile" val="50"/>
        <cfvo type="max"/>
        <color rgb="FFF8696B"/>
        <color rgb="FFFFEB84"/>
        <color rgb="FF63BE7B"/>
      </colorScale>
    </cfRule>
  </conditionalFormatting>
  <conditionalFormatting sqref="FK96:FK123">
    <cfRule type="colorScale" priority="335">
      <colorScale>
        <cfvo type="min"/>
        <cfvo type="percentile" val="50"/>
        <cfvo type="max"/>
        <color rgb="FFF8696B"/>
        <color rgb="FFFFEB84"/>
        <color rgb="FF63BE7B"/>
      </colorScale>
    </cfRule>
  </conditionalFormatting>
  <conditionalFormatting sqref="FP96:FQ123">
    <cfRule type="colorScale" priority="334">
      <colorScale>
        <cfvo type="min"/>
        <cfvo type="percentile" val="50"/>
        <cfvo type="max"/>
        <color rgb="FF63BE7B"/>
        <color rgb="FFFFEB84"/>
        <color rgb="FFF8696B"/>
      </colorScale>
    </cfRule>
  </conditionalFormatting>
  <conditionalFormatting sqref="FK14:FK92">
    <cfRule type="colorScale" priority="333">
      <colorScale>
        <cfvo type="min"/>
        <cfvo type="percentile" val="50"/>
        <cfvo type="max"/>
        <color rgb="FFF8696B"/>
        <color rgb="FFFFEB84"/>
        <color rgb="FF63BE7B"/>
      </colorScale>
    </cfRule>
  </conditionalFormatting>
  <conditionalFormatting sqref="FL96:FL123">
    <cfRule type="colorScale" priority="332">
      <colorScale>
        <cfvo type="min"/>
        <cfvo type="percentile" val="50"/>
        <cfvo type="max"/>
        <color rgb="FFF8696B"/>
        <color rgb="FFFFEB84"/>
        <color rgb="FF63BE7B"/>
      </colorScale>
    </cfRule>
  </conditionalFormatting>
  <conditionalFormatting sqref="FT14:FT92">
    <cfRule type="colorScale" priority="331">
      <colorScale>
        <cfvo type="min"/>
        <cfvo type="percentile" val="50"/>
        <cfvo type="max"/>
        <color rgb="FFF8696B"/>
        <color rgb="FFFFEB84"/>
        <color rgb="FF63BE7B"/>
      </colorScale>
    </cfRule>
  </conditionalFormatting>
  <conditionalFormatting sqref="FT96:FU123">
    <cfRule type="colorScale" priority="330">
      <colorScale>
        <cfvo type="min"/>
        <cfvo type="percentile" val="50"/>
        <cfvo type="max"/>
        <color rgb="FFF8696B"/>
        <color rgb="FFFFEB84"/>
        <color rgb="FF63BE7B"/>
      </colorScale>
    </cfRule>
  </conditionalFormatting>
  <conditionalFormatting sqref="FV14:FV92">
    <cfRule type="colorScale" priority="329">
      <colorScale>
        <cfvo type="min"/>
        <cfvo type="percentile" val="50"/>
        <cfvo type="max"/>
        <color rgb="FFF8696B"/>
        <color rgb="FFFFEB84"/>
        <color rgb="FF63BE7B"/>
      </colorScale>
    </cfRule>
  </conditionalFormatting>
  <conditionalFormatting sqref="FV96:FV123">
    <cfRule type="colorScale" priority="328">
      <colorScale>
        <cfvo type="min"/>
        <cfvo type="percentile" val="50"/>
        <cfvo type="max"/>
        <color rgb="FFF8696B"/>
        <color rgb="FFFFEB84"/>
        <color rgb="FF63BE7B"/>
      </colorScale>
    </cfRule>
  </conditionalFormatting>
  <conditionalFormatting sqref="FL2:FL10 FH2:FH10">
    <cfRule type="colorScale" priority="327">
      <colorScale>
        <cfvo type="min"/>
        <cfvo type="percentile" val="50"/>
        <cfvo type="max"/>
        <color rgb="FFF8696B"/>
        <color rgb="FFFFEB84"/>
        <color rgb="FF63BE7B"/>
      </colorScale>
    </cfRule>
  </conditionalFormatting>
  <conditionalFormatting sqref="FI2:FJ10">
    <cfRule type="colorScale" priority="326">
      <colorScale>
        <cfvo type="min"/>
        <cfvo type="percentile" val="50"/>
        <cfvo type="max"/>
        <color rgb="FFF8696B"/>
        <color rgb="FFFFEB84"/>
        <color rgb="FF63BE7B"/>
      </colorScale>
    </cfRule>
  </conditionalFormatting>
  <conditionalFormatting sqref="FM2:FM10">
    <cfRule type="colorScale" priority="325">
      <colorScale>
        <cfvo type="min"/>
        <cfvo type="percentile" val="50"/>
        <cfvo type="max"/>
        <color rgb="FFF8696B"/>
        <color rgb="FFFFEB84"/>
        <color rgb="FF63BE7B"/>
      </colorScale>
    </cfRule>
  </conditionalFormatting>
  <conditionalFormatting sqref="FG14:FG92">
    <cfRule type="colorScale" priority="324">
      <colorScale>
        <cfvo type="min"/>
        <cfvo type="percentile" val="50"/>
        <cfvo type="max"/>
        <color rgb="FFF8696B"/>
        <color rgb="FFFFEB84"/>
        <color rgb="FF63BE7B"/>
      </colorScale>
    </cfRule>
  </conditionalFormatting>
  <conditionalFormatting sqref="FF14:FF92">
    <cfRule type="colorScale" priority="323">
      <colorScale>
        <cfvo type="min"/>
        <cfvo type="percentile" val="50"/>
        <cfvo type="max"/>
        <color rgb="FFF8696B"/>
        <color rgb="FFFFEB84"/>
        <color rgb="FF63BE7B"/>
      </colorScale>
    </cfRule>
  </conditionalFormatting>
  <conditionalFormatting sqref="FJ14:FJ92">
    <cfRule type="colorScale" priority="322">
      <colorScale>
        <cfvo type="min"/>
        <cfvo type="percentile" val="50"/>
        <cfvo type="max"/>
        <color rgb="FFF8696B"/>
        <color rgb="FFFFEB84"/>
        <color rgb="FF63BE7B"/>
      </colorScale>
    </cfRule>
  </conditionalFormatting>
  <conditionalFormatting sqref="FU14:FU92">
    <cfRule type="colorScale" priority="321">
      <colorScale>
        <cfvo type="min"/>
        <cfvo type="percentile" val="50"/>
        <cfvo type="max"/>
        <color rgb="FFF8696B"/>
        <color rgb="FFFFEB84"/>
        <color rgb="FF63BE7B"/>
      </colorScale>
    </cfRule>
  </conditionalFormatting>
  <conditionalFormatting sqref="GL96:GL123">
    <cfRule type="colorScale" priority="315">
      <colorScale>
        <cfvo type="min"/>
        <cfvo type="percentile" val="50"/>
        <cfvo type="max"/>
        <color rgb="FFF8696B"/>
        <color rgb="FFFFEB84"/>
        <color rgb="FF63BE7B"/>
      </colorScale>
    </cfRule>
  </conditionalFormatting>
  <conditionalFormatting sqref="GE14:GE92">
    <cfRule type="colorScale" priority="309">
      <colorScale>
        <cfvo type="min"/>
        <cfvo type="percentile" val="50"/>
        <cfvo type="max"/>
        <color rgb="FFF8696B"/>
        <color rgb="FFFFEB84"/>
        <color rgb="FF63BE7B"/>
      </colorScale>
    </cfRule>
  </conditionalFormatting>
  <conditionalFormatting sqref="GI96:GI123 FY96:GD123">
    <cfRule type="colorScale" priority="317">
      <colorScale>
        <cfvo type="min"/>
        <cfvo type="percentile" val="50"/>
        <cfvo type="max"/>
        <color rgb="FFF8696B"/>
        <color rgb="FFFFEB84"/>
        <color rgb="FF63BE7B"/>
      </colorScale>
    </cfRule>
  </conditionalFormatting>
  <conditionalFormatting sqref="GJ96:GK123">
    <cfRule type="colorScale" priority="316">
      <colorScale>
        <cfvo type="min"/>
        <cfvo type="percentile" val="50"/>
        <cfvo type="max"/>
        <color rgb="FFF8696B"/>
        <color rgb="FFFFEB84"/>
        <color rgb="FF63BE7B"/>
      </colorScale>
    </cfRule>
  </conditionalFormatting>
  <conditionalFormatting sqref="GI15:GI24 FY82:FY92 FY15:FY24 GI82:GI92 GD15:GD24 GD82:GD92">
    <cfRule type="colorScale" priority="314">
      <colorScale>
        <cfvo type="min"/>
        <cfvo type="percentile" val="50"/>
        <cfvo type="max"/>
        <color rgb="FFF8696B"/>
        <color rgb="FFFFEB84"/>
        <color rgb="FF63BE7B"/>
      </colorScale>
    </cfRule>
  </conditionalFormatting>
  <conditionalFormatting sqref="FX96:FX123">
    <cfRule type="colorScale" priority="313">
      <colorScale>
        <cfvo type="min"/>
        <cfvo type="percentile" val="50"/>
        <cfvo type="max"/>
        <color rgb="FFF8696B"/>
        <color rgb="FFFFEB84"/>
        <color rgb="FF63BE7B"/>
      </colorScale>
    </cfRule>
  </conditionalFormatting>
  <conditionalFormatting sqref="GL14:GL92">
    <cfRule type="colorScale" priority="318">
      <colorScale>
        <cfvo type="min"/>
        <cfvo type="percentile" val="50"/>
        <cfvo type="max"/>
        <color rgb="FFF8696B"/>
        <color rgb="FFFFEB84"/>
        <color rgb="FF63BE7B"/>
      </colorScale>
    </cfRule>
  </conditionalFormatting>
  <conditionalFormatting sqref="GI25:GI81 FY25:FY81 GD25:GD81">
    <cfRule type="colorScale" priority="319">
      <colorScale>
        <cfvo type="min"/>
        <cfvo type="percentile" val="50"/>
        <cfvo type="max"/>
        <color rgb="FFF8696B"/>
        <color rgb="FFFFEB84"/>
        <color rgb="FF63BE7B"/>
      </colorScale>
    </cfRule>
  </conditionalFormatting>
  <conditionalFormatting sqref="GJ12:GK92">
    <cfRule type="colorScale" priority="320">
      <colorScale>
        <cfvo type="min"/>
        <cfvo type="percentile" val="50"/>
        <cfvo type="max"/>
        <color rgb="FFF8696B"/>
        <color rgb="FFFFEB84"/>
        <color rgb="FF63BE7B"/>
      </colorScale>
    </cfRule>
  </conditionalFormatting>
  <conditionalFormatting sqref="GD14 FY14">
    <cfRule type="colorScale" priority="312">
      <colorScale>
        <cfvo type="min"/>
        <cfvo type="percentile" val="50"/>
        <cfvo type="max"/>
        <color rgb="FFF8696B"/>
        <color rgb="FFFFEB84"/>
        <color rgb="FF63BE7B"/>
      </colorScale>
    </cfRule>
  </conditionalFormatting>
  <conditionalFormatting sqref="GI14:GI92">
    <cfRule type="colorScale" priority="311">
      <colorScale>
        <cfvo type="min"/>
        <cfvo type="percentile" val="50"/>
        <cfvo type="max"/>
        <color rgb="FFF8696B"/>
        <color rgb="FFFFEB84"/>
        <color rgb="FF63BE7B"/>
      </colorScale>
    </cfRule>
  </conditionalFormatting>
  <conditionalFormatting sqref="FX14:FX92">
    <cfRule type="colorScale" priority="310">
      <colorScale>
        <cfvo type="min"/>
        <cfvo type="percentile" val="50"/>
        <cfvo type="max"/>
        <color rgb="FFF8696B"/>
        <color rgb="FFFFEB84"/>
        <color rgb="FF63BE7B"/>
      </colorScale>
    </cfRule>
  </conditionalFormatting>
  <conditionalFormatting sqref="GM96:GN123">
    <cfRule type="colorScale" priority="308">
      <colorScale>
        <cfvo type="min"/>
        <cfvo type="percentile" val="50"/>
        <cfvo type="max"/>
        <color rgb="FFF8696B"/>
        <color rgb="FFFFEB84"/>
        <color rgb="FF63BE7B"/>
      </colorScale>
    </cfRule>
  </conditionalFormatting>
  <conditionalFormatting sqref="GM14:GM92">
    <cfRule type="colorScale" priority="307">
      <colorScale>
        <cfvo type="min"/>
        <cfvo type="percentile" val="50"/>
        <cfvo type="max"/>
        <color rgb="FF63BE7B"/>
        <color rgb="FFFFEB84"/>
        <color rgb="FFF8696B"/>
      </colorScale>
    </cfRule>
  </conditionalFormatting>
  <conditionalFormatting sqref="GE96:GF123">
    <cfRule type="colorScale" priority="306">
      <colorScale>
        <cfvo type="min"/>
        <cfvo type="percentile" val="50"/>
        <cfvo type="max"/>
        <color rgb="FFF8696B"/>
        <color rgb="FFFFEB84"/>
        <color rgb="FF63BE7B"/>
      </colorScale>
    </cfRule>
  </conditionalFormatting>
  <conditionalFormatting sqref="GG96:GH123">
    <cfRule type="colorScale" priority="305">
      <colorScale>
        <cfvo type="min"/>
        <cfvo type="percentile" val="50"/>
        <cfvo type="max"/>
        <color rgb="FFF8696B"/>
        <color rgb="FFFFEB84"/>
        <color rgb="FF63BE7B"/>
      </colorScale>
    </cfRule>
  </conditionalFormatting>
  <conditionalFormatting sqref="GM96:GN123">
    <cfRule type="colorScale" priority="304">
      <colorScale>
        <cfvo type="min"/>
        <cfvo type="percentile" val="50"/>
        <cfvo type="max"/>
        <color rgb="FF63BE7B"/>
        <color rgb="FFFFEB84"/>
        <color rgb="FFF8696B"/>
      </colorScale>
    </cfRule>
  </conditionalFormatting>
  <conditionalFormatting sqref="GG14:GH92">
    <cfRule type="colorScale" priority="303">
      <colorScale>
        <cfvo type="min"/>
        <cfvo type="percentile" val="50"/>
        <cfvo type="max"/>
        <color rgb="FFF8696B"/>
        <color rgb="FFFFEB84"/>
        <color rgb="FF63BE7B"/>
      </colorScale>
    </cfRule>
  </conditionalFormatting>
  <conditionalFormatting sqref="GI96:GI123">
    <cfRule type="colorScale" priority="302">
      <colorScale>
        <cfvo type="min"/>
        <cfvo type="percentile" val="50"/>
        <cfvo type="max"/>
        <color rgb="FFF8696B"/>
        <color rgb="FFFFEB84"/>
        <color rgb="FF63BE7B"/>
      </colorScale>
    </cfRule>
  </conditionalFormatting>
  <conditionalFormatting sqref="GQ14:GQ92">
    <cfRule type="colorScale" priority="301">
      <colorScale>
        <cfvo type="min"/>
        <cfvo type="percentile" val="50"/>
        <cfvo type="max"/>
        <color rgb="FFF8696B"/>
        <color rgb="FFFFEB84"/>
        <color rgb="FF63BE7B"/>
      </colorScale>
    </cfRule>
  </conditionalFormatting>
  <conditionalFormatting sqref="GQ96:GR123">
    <cfRule type="colorScale" priority="300">
      <colorScale>
        <cfvo type="min"/>
        <cfvo type="percentile" val="50"/>
        <cfvo type="max"/>
        <color rgb="FFF8696B"/>
        <color rgb="FFFFEB84"/>
        <color rgb="FF63BE7B"/>
      </colorScale>
    </cfRule>
  </conditionalFormatting>
  <conditionalFormatting sqref="GS14:GS92">
    <cfRule type="colorScale" priority="299">
      <colorScale>
        <cfvo type="min"/>
        <cfvo type="percentile" val="50"/>
        <cfvo type="max"/>
        <color rgb="FFF8696B"/>
        <color rgb="FFFFEB84"/>
        <color rgb="FF63BE7B"/>
      </colorScale>
    </cfRule>
  </conditionalFormatting>
  <conditionalFormatting sqref="GS96:GS123">
    <cfRule type="colorScale" priority="298">
      <colorScale>
        <cfvo type="min"/>
        <cfvo type="percentile" val="50"/>
        <cfvo type="max"/>
        <color rgb="FFF8696B"/>
        <color rgb="FFFFEB84"/>
        <color rgb="FF63BE7B"/>
      </colorScale>
    </cfRule>
  </conditionalFormatting>
  <conditionalFormatting sqref="GH2:GH10 GD2:GD10">
    <cfRule type="colorScale" priority="297">
      <colorScale>
        <cfvo type="min"/>
        <cfvo type="percentile" val="50"/>
        <cfvo type="max"/>
        <color rgb="FFF8696B"/>
        <color rgb="FFFFEB84"/>
        <color rgb="FF63BE7B"/>
      </colorScale>
    </cfRule>
  </conditionalFormatting>
  <conditionalFormatting sqref="GE2:GF10">
    <cfRule type="colorScale" priority="296">
      <colorScale>
        <cfvo type="min"/>
        <cfvo type="percentile" val="50"/>
        <cfvo type="max"/>
        <color rgb="FFF8696B"/>
        <color rgb="FFFFEB84"/>
        <color rgb="FF63BE7B"/>
      </colorScale>
    </cfRule>
  </conditionalFormatting>
  <conditionalFormatting sqref="GI2:GI10">
    <cfRule type="colorScale" priority="295">
      <colorScale>
        <cfvo type="min"/>
        <cfvo type="percentile" val="50"/>
        <cfvo type="max"/>
        <color rgb="FFF8696B"/>
        <color rgb="FFFFEB84"/>
        <color rgb="FF63BE7B"/>
      </colorScale>
    </cfRule>
  </conditionalFormatting>
  <conditionalFormatting sqref="GB14:GC92">
    <cfRule type="colorScale" priority="294">
      <colorScale>
        <cfvo type="min"/>
        <cfvo type="percentile" val="50"/>
        <cfvo type="max"/>
        <color rgb="FFF8696B"/>
        <color rgb="FFFFEB84"/>
        <color rgb="FF63BE7B"/>
      </colorScale>
    </cfRule>
  </conditionalFormatting>
  <conditionalFormatting sqref="FZ14:GA92">
    <cfRule type="colorScale" priority="293">
      <colorScale>
        <cfvo type="min"/>
        <cfvo type="percentile" val="50"/>
        <cfvo type="max"/>
        <color rgb="FFF8696B"/>
        <color rgb="FFFFEB84"/>
        <color rgb="FF63BE7B"/>
      </colorScale>
    </cfRule>
  </conditionalFormatting>
  <conditionalFormatting sqref="GF14:GF92">
    <cfRule type="colorScale" priority="292">
      <colorScale>
        <cfvo type="min"/>
        <cfvo type="percentile" val="50"/>
        <cfvo type="max"/>
        <color rgb="FFF8696B"/>
        <color rgb="FFFFEB84"/>
        <color rgb="FF63BE7B"/>
      </colorScale>
    </cfRule>
  </conditionalFormatting>
  <conditionalFormatting sqref="GR14:GR92">
    <cfRule type="colorScale" priority="291">
      <colorScale>
        <cfvo type="min"/>
        <cfvo type="percentile" val="50"/>
        <cfvo type="max"/>
        <color rgb="FFF8696B"/>
        <color rgb="FFFFEB84"/>
        <color rgb="FF63BE7B"/>
      </colorScale>
    </cfRule>
  </conditionalFormatting>
  <conditionalFormatting sqref="FZ14:FZ92">
    <cfRule type="colorScale" priority="290">
      <colorScale>
        <cfvo type="min"/>
        <cfvo type="percentile" val="50"/>
        <cfvo type="max"/>
        <color rgb="FFF8696B"/>
        <color rgb="FFFFEB84"/>
        <color rgb="FF63BE7B"/>
      </colorScale>
    </cfRule>
  </conditionalFormatting>
  <conditionalFormatting sqref="FY14:FY92">
    <cfRule type="colorScale" priority="289">
      <colorScale>
        <cfvo type="min"/>
        <cfvo type="percentile" val="50"/>
        <cfvo type="max"/>
        <color rgb="FFF8696B"/>
        <color rgb="FFFFEB84"/>
        <color rgb="FF63BE7B"/>
      </colorScale>
    </cfRule>
  </conditionalFormatting>
  <conditionalFormatting sqref="GT14:GT92">
    <cfRule type="colorScale" priority="288">
      <colorScale>
        <cfvo type="min"/>
        <cfvo type="percentile" val="50"/>
        <cfvo type="max"/>
        <color rgb="FFF8696B"/>
        <color rgb="FFFFEB84"/>
        <color rgb="FF63BE7B"/>
      </colorScale>
    </cfRule>
  </conditionalFormatting>
  <conditionalFormatting sqref="GT96:GT123">
    <cfRule type="colorScale" priority="287">
      <colorScale>
        <cfvo type="min"/>
        <cfvo type="percentile" val="50"/>
        <cfvo type="max"/>
        <color rgb="FFF8696B"/>
        <color rgb="FFFFEB84"/>
        <color rgb="FF63BE7B"/>
      </colorScale>
    </cfRule>
  </conditionalFormatting>
  <conditionalFormatting sqref="HJ96:HJ123">
    <cfRule type="colorScale" priority="281">
      <colorScale>
        <cfvo type="min"/>
        <cfvo type="percentile" val="50"/>
        <cfvo type="max"/>
        <color rgb="FFF8696B"/>
        <color rgb="FFFFEB84"/>
        <color rgb="FF63BE7B"/>
      </colorScale>
    </cfRule>
  </conditionalFormatting>
  <conditionalFormatting sqref="HC14:HC92">
    <cfRule type="colorScale" priority="275">
      <colorScale>
        <cfvo type="min"/>
        <cfvo type="percentile" val="50"/>
        <cfvo type="max"/>
        <color rgb="FFF8696B"/>
        <color rgb="FFFFEB84"/>
        <color rgb="FF63BE7B"/>
      </colorScale>
    </cfRule>
  </conditionalFormatting>
  <conditionalFormatting sqref="HG96:HG123 GW96:HB123">
    <cfRule type="colorScale" priority="283">
      <colorScale>
        <cfvo type="min"/>
        <cfvo type="percentile" val="50"/>
        <cfvo type="max"/>
        <color rgb="FFF8696B"/>
        <color rgb="FFFFEB84"/>
        <color rgb="FF63BE7B"/>
      </colorScale>
    </cfRule>
  </conditionalFormatting>
  <conditionalFormatting sqref="HH96:HI123">
    <cfRule type="colorScale" priority="282">
      <colorScale>
        <cfvo type="min"/>
        <cfvo type="percentile" val="50"/>
        <cfvo type="max"/>
        <color rgb="FFF8696B"/>
        <color rgb="FFFFEB84"/>
        <color rgb="FF63BE7B"/>
      </colorScale>
    </cfRule>
  </conditionalFormatting>
  <conditionalFormatting sqref="HG15:HG24 GW82:GW92 GW15:GW24 HG82:HG92 HB15:HB24 HB82:HB92">
    <cfRule type="colorScale" priority="280">
      <colorScale>
        <cfvo type="min"/>
        <cfvo type="percentile" val="50"/>
        <cfvo type="max"/>
        <color rgb="FFF8696B"/>
        <color rgb="FFFFEB84"/>
        <color rgb="FF63BE7B"/>
      </colorScale>
    </cfRule>
  </conditionalFormatting>
  <conditionalFormatting sqref="GV96:GV123">
    <cfRule type="colorScale" priority="279">
      <colorScale>
        <cfvo type="min"/>
        <cfvo type="percentile" val="50"/>
        <cfvo type="max"/>
        <color rgb="FFF8696B"/>
        <color rgb="FFFFEB84"/>
        <color rgb="FF63BE7B"/>
      </colorScale>
    </cfRule>
  </conditionalFormatting>
  <conditionalFormatting sqref="HJ14:HJ92">
    <cfRule type="colorScale" priority="284">
      <colorScale>
        <cfvo type="min"/>
        <cfvo type="percentile" val="50"/>
        <cfvo type="max"/>
        <color rgb="FFF8696B"/>
        <color rgb="FFFFEB84"/>
        <color rgb="FF63BE7B"/>
      </colorScale>
    </cfRule>
  </conditionalFormatting>
  <conditionalFormatting sqref="HG25:HG81 GW25:GW81 HB25:HB81">
    <cfRule type="colorScale" priority="285">
      <colorScale>
        <cfvo type="min"/>
        <cfvo type="percentile" val="50"/>
        <cfvo type="max"/>
        <color rgb="FFF8696B"/>
        <color rgb="FFFFEB84"/>
        <color rgb="FF63BE7B"/>
      </colorScale>
    </cfRule>
  </conditionalFormatting>
  <conditionalFormatting sqref="HH12:HI92">
    <cfRule type="colorScale" priority="286">
      <colorScale>
        <cfvo type="min"/>
        <cfvo type="percentile" val="50"/>
        <cfvo type="max"/>
        <color rgb="FFF8696B"/>
        <color rgb="FFFFEB84"/>
        <color rgb="FF63BE7B"/>
      </colorScale>
    </cfRule>
  </conditionalFormatting>
  <conditionalFormatting sqref="HB14 GW14">
    <cfRule type="colorScale" priority="278">
      <colorScale>
        <cfvo type="min"/>
        <cfvo type="percentile" val="50"/>
        <cfvo type="max"/>
        <color rgb="FFF8696B"/>
        <color rgb="FFFFEB84"/>
        <color rgb="FF63BE7B"/>
      </colorScale>
    </cfRule>
  </conditionalFormatting>
  <conditionalFormatting sqref="HG14:HG92">
    <cfRule type="colorScale" priority="277">
      <colorScale>
        <cfvo type="min"/>
        <cfvo type="percentile" val="50"/>
        <cfvo type="max"/>
        <color rgb="FFF8696B"/>
        <color rgb="FFFFEB84"/>
        <color rgb="FF63BE7B"/>
      </colorScale>
    </cfRule>
  </conditionalFormatting>
  <conditionalFormatting sqref="GV14:GV92">
    <cfRule type="colorScale" priority="276">
      <colorScale>
        <cfvo type="min"/>
        <cfvo type="percentile" val="50"/>
        <cfvo type="max"/>
        <color rgb="FFF8696B"/>
        <color rgb="FFFFEB84"/>
        <color rgb="FF63BE7B"/>
      </colorScale>
    </cfRule>
  </conditionalFormatting>
  <conditionalFormatting sqref="HK96:HL123">
    <cfRule type="colorScale" priority="274">
      <colorScale>
        <cfvo type="min"/>
        <cfvo type="percentile" val="50"/>
        <cfvo type="max"/>
        <color rgb="FFF8696B"/>
        <color rgb="FFFFEB84"/>
        <color rgb="FF63BE7B"/>
      </colorScale>
    </cfRule>
  </conditionalFormatting>
  <conditionalFormatting sqref="HK14:HK92">
    <cfRule type="colorScale" priority="273">
      <colorScale>
        <cfvo type="min"/>
        <cfvo type="percentile" val="50"/>
        <cfvo type="max"/>
        <color rgb="FF63BE7B"/>
        <color rgb="FFFFEB84"/>
        <color rgb="FFF8696B"/>
      </colorScale>
    </cfRule>
  </conditionalFormatting>
  <conditionalFormatting sqref="HC96:HD123">
    <cfRule type="colorScale" priority="272">
      <colorScale>
        <cfvo type="min"/>
        <cfvo type="percentile" val="50"/>
        <cfvo type="max"/>
        <color rgb="FFF8696B"/>
        <color rgb="FFFFEB84"/>
        <color rgb="FF63BE7B"/>
      </colorScale>
    </cfRule>
  </conditionalFormatting>
  <conditionalFormatting sqref="HE96:HF123">
    <cfRule type="colorScale" priority="271">
      <colorScale>
        <cfvo type="min"/>
        <cfvo type="percentile" val="50"/>
        <cfvo type="max"/>
        <color rgb="FFF8696B"/>
        <color rgb="FFFFEB84"/>
        <color rgb="FF63BE7B"/>
      </colorScale>
    </cfRule>
  </conditionalFormatting>
  <conditionalFormatting sqref="HK96:HL123">
    <cfRule type="colorScale" priority="270">
      <colorScale>
        <cfvo type="min"/>
        <cfvo type="percentile" val="50"/>
        <cfvo type="max"/>
        <color rgb="FF63BE7B"/>
        <color rgb="FFFFEB84"/>
        <color rgb="FFF8696B"/>
      </colorScale>
    </cfRule>
  </conditionalFormatting>
  <conditionalFormatting sqref="HE14:HF92">
    <cfRule type="colorScale" priority="269">
      <colorScale>
        <cfvo type="min"/>
        <cfvo type="percentile" val="50"/>
        <cfvo type="max"/>
        <color rgb="FFF8696B"/>
        <color rgb="FFFFEB84"/>
        <color rgb="FF63BE7B"/>
      </colorScale>
    </cfRule>
  </conditionalFormatting>
  <conditionalFormatting sqref="HG96:HG123">
    <cfRule type="colorScale" priority="268">
      <colorScale>
        <cfvo type="min"/>
        <cfvo type="percentile" val="50"/>
        <cfvo type="max"/>
        <color rgb="FFF8696B"/>
        <color rgb="FFFFEB84"/>
        <color rgb="FF63BE7B"/>
      </colorScale>
    </cfRule>
  </conditionalFormatting>
  <conditionalFormatting sqref="HO14:HO92">
    <cfRule type="colorScale" priority="267">
      <colorScale>
        <cfvo type="min"/>
        <cfvo type="percentile" val="50"/>
        <cfvo type="max"/>
        <color rgb="FFF8696B"/>
        <color rgb="FFFFEB84"/>
        <color rgb="FF63BE7B"/>
      </colorScale>
    </cfRule>
  </conditionalFormatting>
  <conditionalFormatting sqref="HO96:HP123">
    <cfRule type="colorScale" priority="266">
      <colorScale>
        <cfvo type="min"/>
        <cfvo type="percentile" val="50"/>
        <cfvo type="max"/>
        <color rgb="FFF8696B"/>
        <color rgb="FFFFEB84"/>
        <color rgb="FF63BE7B"/>
      </colorScale>
    </cfRule>
  </conditionalFormatting>
  <conditionalFormatting sqref="HQ14:HQ92">
    <cfRule type="colorScale" priority="265">
      <colorScale>
        <cfvo type="min"/>
        <cfvo type="percentile" val="50"/>
        <cfvo type="max"/>
        <color rgb="FFF8696B"/>
        <color rgb="FFFFEB84"/>
        <color rgb="FF63BE7B"/>
      </colorScale>
    </cfRule>
  </conditionalFormatting>
  <conditionalFormatting sqref="HQ96:HQ123">
    <cfRule type="colorScale" priority="264">
      <colorScale>
        <cfvo type="min"/>
        <cfvo type="percentile" val="50"/>
        <cfvo type="max"/>
        <color rgb="FFF8696B"/>
        <color rgb="FFFFEB84"/>
        <color rgb="FF63BE7B"/>
      </colorScale>
    </cfRule>
  </conditionalFormatting>
  <conditionalFormatting sqref="HF2:HF10 HB2:HB10">
    <cfRule type="colorScale" priority="263">
      <colorScale>
        <cfvo type="min"/>
        <cfvo type="percentile" val="50"/>
        <cfvo type="max"/>
        <color rgb="FFF8696B"/>
        <color rgb="FFFFEB84"/>
        <color rgb="FF63BE7B"/>
      </colorScale>
    </cfRule>
  </conditionalFormatting>
  <conditionalFormatting sqref="HC2:HD10">
    <cfRule type="colorScale" priority="262">
      <colorScale>
        <cfvo type="min"/>
        <cfvo type="percentile" val="50"/>
        <cfvo type="max"/>
        <color rgb="FFF8696B"/>
        <color rgb="FFFFEB84"/>
        <color rgb="FF63BE7B"/>
      </colorScale>
    </cfRule>
  </conditionalFormatting>
  <conditionalFormatting sqref="HG2:HG10">
    <cfRule type="colorScale" priority="261">
      <colorScale>
        <cfvo type="min"/>
        <cfvo type="percentile" val="50"/>
        <cfvo type="max"/>
        <color rgb="FFF8696B"/>
        <color rgb="FFFFEB84"/>
        <color rgb="FF63BE7B"/>
      </colorScale>
    </cfRule>
  </conditionalFormatting>
  <conditionalFormatting sqref="GZ14:HA92">
    <cfRule type="colorScale" priority="260">
      <colorScale>
        <cfvo type="min"/>
        <cfvo type="percentile" val="50"/>
        <cfvo type="max"/>
        <color rgb="FFF8696B"/>
        <color rgb="FFFFEB84"/>
        <color rgb="FF63BE7B"/>
      </colorScale>
    </cfRule>
  </conditionalFormatting>
  <conditionalFormatting sqref="GX14:GY92">
    <cfRule type="colorScale" priority="259">
      <colorScale>
        <cfvo type="min"/>
        <cfvo type="percentile" val="50"/>
        <cfvo type="max"/>
        <color rgb="FFF8696B"/>
        <color rgb="FFFFEB84"/>
        <color rgb="FF63BE7B"/>
      </colorScale>
    </cfRule>
  </conditionalFormatting>
  <conditionalFormatting sqref="HD14:HD92">
    <cfRule type="colorScale" priority="258">
      <colorScale>
        <cfvo type="min"/>
        <cfvo type="percentile" val="50"/>
        <cfvo type="max"/>
        <color rgb="FFF8696B"/>
        <color rgb="FFFFEB84"/>
        <color rgb="FF63BE7B"/>
      </colorScale>
    </cfRule>
  </conditionalFormatting>
  <conditionalFormatting sqref="HP14:HP92">
    <cfRule type="colorScale" priority="257">
      <colorScale>
        <cfvo type="min"/>
        <cfvo type="percentile" val="50"/>
        <cfvo type="max"/>
        <color rgb="FFF8696B"/>
        <color rgb="FFFFEB84"/>
        <color rgb="FF63BE7B"/>
      </colorScale>
    </cfRule>
  </conditionalFormatting>
  <conditionalFormatting sqref="GX14:GX92">
    <cfRule type="colorScale" priority="256">
      <colorScale>
        <cfvo type="min"/>
        <cfvo type="percentile" val="50"/>
        <cfvo type="max"/>
        <color rgb="FFF8696B"/>
        <color rgb="FFFFEB84"/>
        <color rgb="FF63BE7B"/>
      </colorScale>
    </cfRule>
  </conditionalFormatting>
  <conditionalFormatting sqref="GW14:GW92">
    <cfRule type="colorScale" priority="255">
      <colorScale>
        <cfvo type="min"/>
        <cfvo type="percentile" val="50"/>
        <cfvo type="max"/>
        <color rgb="FFF8696B"/>
        <color rgb="FFFFEB84"/>
        <color rgb="FF63BE7B"/>
      </colorScale>
    </cfRule>
  </conditionalFormatting>
  <conditionalFormatting sqref="HR14:HR92">
    <cfRule type="colorScale" priority="254">
      <colorScale>
        <cfvo type="min"/>
        <cfvo type="percentile" val="50"/>
        <cfvo type="max"/>
        <color rgb="FFF8696B"/>
        <color rgb="FFFFEB84"/>
        <color rgb="FF63BE7B"/>
      </colorScale>
    </cfRule>
  </conditionalFormatting>
  <conditionalFormatting sqref="HR96:HR123">
    <cfRule type="colorScale" priority="253">
      <colorScale>
        <cfvo type="min"/>
        <cfvo type="percentile" val="50"/>
        <cfvo type="max"/>
        <color rgb="FFF8696B"/>
        <color rgb="FFFFEB84"/>
        <color rgb="FF63BE7B"/>
      </colorScale>
    </cfRule>
  </conditionalFormatting>
  <conditionalFormatting sqref="GN2:GN9">
    <cfRule type="colorScale" priority="252">
      <colorScale>
        <cfvo type="min"/>
        <cfvo type="percentile" val="50"/>
        <cfvo type="max"/>
        <color rgb="FFF8696B"/>
        <color rgb="FFFFEB84"/>
        <color rgb="FF63BE7B"/>
      </colorScale>
    </cfRule>
  </conditionalFormatting>
  <conditionalFormatting sqref="GP2:GP9">
    <cfRule type="colorScale" priority="251">
      <colorScale>
        <cfvo type="min"/>
        <cfvo type="percentile" val="50"/>
        <cfvo type="max"/>
        <color rgb="FFF8696B"/>
        <color rgb="FFFFEB84"/>
        <color rgb="FF63BE7B"/>
      </colorScale>
    </cfRule>
  </conditionalFormatting>
  <conditionalFormatting sqref="HL2:HL9">
    <cfRule type="colorScale" priority="250">
      <colorScale>
        <cfvo type="min"/>
        <cfvo type="percentile" val="50"/>
        <cfvo type="max"/>
        <color rgb="FFF8696B"/>
        <color rgb="FFFFEB84"/>
        <color rgb="FF63BE7B"/>
      </colorScale>
    </cfRule>
  </conditionalFormatting>
  <conditionalFormatting sqref="HN2:HN9">
    <cfRule type="colorScale" priority="249">
      <colorScale>
        <cfvo type="min"/>
        <cfvo type="percentile" val="50"/>
        <cfvo type="max"/>
        <color rgb="FFF8696B"/>
        <color rgb="FFFFEB84"/>
        <color rgb="FF63BE7B"/>
      </colorScale>
    </cfRule>
  </conditionalFormatting>
  <conditionalFormatting sqref="IH96:IH123">
    <cfRule type="colorScale" priority="243">
      <colorScale>
        <cfvo type="min"/>
        <cfvo type="percentile" val="50"/>
        <cfvo type="max"/>
        <color rgb="FFF8696B"/>
        <color rgb="FFFFEB84"/>
        <color rgb="FF63BE7B"/>
      </colorScale>
    </cfRule>
  </conditionalFormatting>
  <conditionalFormatting sqref="IA14:IA92">
    <cfRule type="colorScale" priority="237">
      <colorScale>
        <cfvo type="min"/>
        <cfvo type="percentile" val="50"/>
        <cfvo type="max"/>
        <color rgb="FFF8696B"/>
        <color rgb="FFFFEB84"/>
        <color rgb="FF63BE7B"/>
      </colorScale>
    </cfRule>
  </conditionalFormatting>
  <conditionalFormatting sqref="IE96:IE123 HU96:HZ123">
    <cfRule type="colorScale" priority="245">
      <colorScale>
        <cfvo type="min"/>
        <cfvo type="percentile" val="50"/>
        <cfvo type="max"/>
        <color rgb="FFF8696B"/>
        <color rgb="FFFFEB84"/>
        <color rgb="FF63BE7B"/>
      </colorScale>
    </cfRule>
  </conditionalFormatting>
  <conditionalFormatting sqref="IF96:IG123">
    <cfRule type="colorScale" priority="244">
      <colorScale>
        <cfvo type="min"/>
        <cfvo type="percentile" val="50"/>
        <cfvo type="max"/>
        <color rgb="FFF8696B"/>
        <color rgb="FFFFEB84"/>
        <color rgb="FF63BE7B"/>
      </colorScale>
    </cfRule>
  </conditionalFormatting>
  <conditionalFormatting sqref="IE15:IE24 HU82:HU92 HU15:HU24 IE82:IE92 HZ15:HZ24 HZ82:HZ92">
    <cfRule type="colorScale" priority="242">
      <colorScale>
        <cfvo type="min"/>
        <cfvo type="percentile" val="50"/>
        <cfvo type="max"/>
        <color rgb="FFF8696B"/>
        <color rgb="FFFFEB84"/>
        <color rgb="FF63BE7B"/>
      </colorScale>
    </cfRule>
  </conditionalFormatting>
  <conditionalFormatting sqref="HT96:HT123">
    <cfRule type="colorScale" priority="241">
      <colorScale>
        <cfvo type="min"/>
        <cfvo type="percentile" val="50"/>
        <cfvo type="max"/>
        <color rgb="FFF8696B"/>
        <color rgb="FFFFEB84"/>
        <color rgb="FF63BE7B"/>
      </colorScale>
    </cfRule>
  </conditionalFormatting>
  <conditionalFormatting sqref="IH14:IH92">
    <cfRule type="colorScale" priority="246">
      <colorScale>
        <cfvo type="min"/>
        <cfvo type="percentile" val="50"/>
        <cfvo type="max"/>
        <color rgb="FFF8696B"/>
        <color rgb="FFFFEB84"/>
        <color rgb="FF63BE7B"/>
      </colorScale>
    </cfRule>
  </conditionalFormatting>
  <conditionalFormatting sqref="IE25:IE81 HU25:HU81 HZ25:HZ81">
    <cfRule type="colorScale" priority="247">
      <colorScale>
        <cfvo type="min"/>
        <cfvo type="percentile" val="50"/>
        <cfvo type="max"/>
        <color rgb="FFF8696B"/>
        <color rgb="FFFFEB84"/>
        <color rgb="FF63BE7B"/>
      </colorScale>
    </cfRule>
  </conditionalFormatting>
  <conditionalFormatting sqref="IF12:IG13 IG14:IG92">
    <cfRule type="colorScale" priority="248">
      <colorScale>
        <cfvo type="min"/>
        <cfvo type="percentile" val="50"/>
        <cfvo type="max"/>
        <color rgb="FFF8696B"/>
        <color rgb="FFFFEB84"/>
        <color rgb="FF63BE7B"/>
      </colorScale>
    </cfRule>
  </conditionalFormatting>
  <conditionalFormatting sqref="HZ14 HU14">
    <cfRule type="colorScale" priority="240">
      <colorScale>
        <cfvo type="min"/>
        <cfvo type="percentile" val="50"/>
        <cfvo type="max"/>
        <color rgb="FFF8696B"/>
        <color rgb="FFFFEB84"/>
        <color rgb="FF63BE7B"/>
      </colorScale>
    </cfRule>
  </conditionalFormatting>
  <conditionalFormatting sqref="IE14:IE92">
    <cfRule type="colorScale" priority="239">
      <colorScale>
        <cfvo type="min"/>
        <cfvo type="percentile" val="50"/>
        <cfvo type="max"/>
        <color rgb="FFF8696B"/>
        <color rgb="FFFFEB84"/>
        <color rgb="FF63BE7B"/>
      </colorScale>
    </cfRule>
  </conditionalFormatting>
  <conditionalFormatting sqref="HT14:HT92">
    <cfRule type="colorScale" priority="238">
      <colorScale>
        <cfvo type="min"/>
        <cfvo type="percentile" val="50"/>
        <cfvo type="max"/>
        <color rgb="FFF8696B"/>
        <color rgb="FFFFEB84"/>
        <color rgb="FF63BE7B"/>
      </colorScale>
    </cfRule>
  </conditionalFormatting>
  <conditionalFormatting sqref="II96:IJ123">
    <cfRule type="colorScale" priority="236">
      <colorScale>
        <cfvo type="min"/>
        <cfvo type="percentile" val="50"/>
        <cfvo type="max"/>
        <color rgb="FFF8696B"/>
        <color rgb="FFFFEB84"/>
        <color rgb="FF63BE7B"/>
      </colorScale>
    </cfRule>
  </conditionalFormatting>
  <conditionalFormatting sqref="II14:II92">
    <cfRule type="colorScale" priority="235">
      <colorScale>
        <cfvo type="min"/>
        <cfvo type="percentile" val="50"/>
        <cfvo type="max"/>
        <color rgb="FF63BE7B"/>
        <color rgb="FFFFEB84"/>
        <color rgb="FFF8696B"/>
      </colorScale>
    </cfRule>
  </conditionalFormatting>
  <conditionalFormatting sqref="IA96:IB123">
    <cfRule type="colorScale" priority="234">
      <colorScale>
        <cfvo type="min"/>
        <cfvo type="percentile" val="50"/>
        <cfvo type="max"/>
        <color rgb="FFF8696B"/>
        <color rgb="FFFFEB84"/>
        <color rgb="FF63BE7B"/>
      </colorScale>
    </cfRule>
  </conditionalFormatting>
  <conditionalFormatting sqref="IC96:ID123">
    <cfRule type="colorScale" priority="233">
      <colorScale>
        <cfvo type="min"/>
        <cfvo type="percentile" val="50"/>
        <cfvo type="max"/>
        <color rgb="FFF8696B"/>
        <color rgb="FFFFEB84"/>
        <color rgb="FF63BE7B"/>
      </colorScale>
    </cfRule>
  </conditionalFormatting>
  <conditionalFormatting sqref="II96:IJ123">
    <cfRule type="colorScale" priority="232">
      <colorScale>
        <cfvo type="min"/>
        <cfvo type="percentile" val="50"/>
        <cfvo type="max"/>
        <color rgb="FF63BE7B"/>
        <color rgb="FFFFEB84"/>
        <color rgb="FFF8696B"/>
      </colorScale>
    </cfRule>
  </conditionalFormatting>
  <conditionalFormatting sqref="IC14:ID92">
    <cfRule type="colorScale" priority="231">
      <colorScale>
        <cfvo type="min"/>
        <cfvo type="percentile" val="50"/>
        <cfvo type="max"/>
        <color rgb="FFF8696B"/>
        <color rgb="FFFFEB84"/>
        <color rgb="FF63BE7B"/>
      </colorScale>
    </cfRule>
  </conditionalFormatting>
  <conditionalFormatting sqref="IE96:IE123">
    <cfRule type="colorScale" priority="230">
      <colorScale>
        <cfvo type="min"/>
        <cfvo type="percentile" val="50"/>
        <cfvo type="max"/>
        <color rgb="FFF8696B"/>
        <color rgb="FFFFEB84"/>
        <color rgb="FF63BE7B"/>
      </colorScale>
    </cfRule>
  </conditionalFormatting>
  <conditionalFormatting sqref="IN14:IO92">
    <cfRule type="colorScale" priority="229">
      <colorScale>
        <cfvo type="min"/>
        <cfvo type="percentile" val="50"/>
        <cfvo type="max"/>
        <color rgb="FFF8696B"/>
        <color rgb="FFFFEB84"/>
        <color rgb="FF63BE7B"/>
      </colorScale>
    </cfRule>
  </conditionalFormatting>
  <conditionalFormatting sqref="IN96:IP123">
    <cfRule type="colorScale" priority="228">
      <colorScale>
        <cfvo type="min"/>
        <cfvo type="percentile" val="50"/>
        <cfvo type="max"/>
        <color rgb="FFF8696B"/>
        <color rgb="FFFFEB84"/>
        <color rgb="FF63BE7B"/>
      </colorScale>
    </cfRule>
  </conditionalFormatting>
  <conditionalFormatting sqref="IQ14:IQ92">
    <cfRule type="colorScale" priority="227">
      <colorScale>
        <cfvo type="min"/>
        <cfvo type="percentile" val="50"/>
        <cfvo type="max"/>
        <color rgb="FFF8696B"/>
        <color rgb="FFFFEB84"/>
        <color rgb="FF63BE7B"/>
      </colorScale>
    </cfRule>
  </conditionalFormatting>
  <conditionalFormatting sqref="IQ96:IQ123">
    <cfRule type="colorScale" priority="226">
      <colorScale>
        <cfvo type="min"/>
        <cfvo type="percentile" val="50"/>
        <cfvo type="max"/>
        <color rgb="FFF8696B"/>
        <color rgb="FFFFEB84"/>
        <color rgb="FF63BE7B"/>
      </colorScale>
    </cfRule>
  </conditionalFormatting>
  <conditionalFormatting sqref="ID2:ID10 HZ2:HZ10">
    <cfRule type="colorScale" priority="225">
      <colorScale>
        <cfvo type="min"/>
        <cfvo type="percentile" val="50"/>
        <cfvo type="max"/>
        <color rgb="FFF8696B"/>
        <color rgb="FFFFEB84"/>
        <color rgb="FF63BE7B"/>
      </colorScale>
    </cfRule>
  </conditionalFormatting>
  <conditionalFormatting sqref="IA2:IB10">
    <cfRule type="colorScale" priority="224">
      <colorScale>
        <cfvo type="min"/>
        <cfvo type="percentile" val="50"/>
        <cfvo type="max"/>
        <color rgb="FFF8696B"/>
        <color rgb="FFFFEB84"/>
        <color rgb="FF63BE7B"/>
      </colorScale>
    </cfRule>
  </conditionalFormatting>
  <conditionalFormatting sqref="IE2:IE10">
    <cfRule type="colorScale" priority="223">
      <colorScale>
        <cfvo type="min"/>
        <cfvo type="percentile" val="50"/>
        <cfvo type="max"/>
        <color rgb="FFF8696B"/>
        <color rgb="FFFFEB84"/>
        <color rgb="FF63BE7B"/>
      </colorScale>
    </cfRule>
  </conditionalFormatting>
  <conditionalFormatting sqref="HX14:HY92">
    <cfRule type="colorScale" priority="222">
      <colorScale>
        <cfvo type="min"/>
        <cfvo type="percentile" val="50"/>
        <cfvo type="max"/>
        <color rgb="FFF8696B"/>
        <color rgb="FFFFEB84"/>
        <color rgb="FF63BE7B"/>
      </colorScale>
    </cfRule>
  </conditionalFormatting>
  <conditionalFormatting sqref="HV14:HW92">
    <cfRule type="colorScale" priority="221">
      <colorScale>
        <cfvo type="min"/>
        <cfvo type="percentile" val="50"/>
        <cfvo type="max"/>
        <color rgb="FFF8696B"/>
        <color rgb="FFFFEB84"/>
        <color rgb="FF63BE7B"/>
      </colorScale>
    </cfRule>
  </conditionalFormatting>
  <conditionalFormatting sqref="IB14:IB92">
    <cfRule type="colorScale" priority="220">
      <colorScale>
        <cfvo type="min"/>
        <cfvo type="percentile" val="50"/>
        <cfvo type="max"/>
        <color rgb="FFF8696B"/>
        <color rgb="FFFFEB84"/>
        <color rgb="FF63BE7B"/>
      </colorScale>
    </cfRule>
  </conditionalFormatting>
  <conditionalFormatting sqref="IP14:IP92">
    <cfRule type="colorScale" priority="219">
      <colorScale>
        <cfvo type="min"/>
        <cfvo type="percentile" val="50"/>
        <cfvo type="max"/>
        <color rgb="FFF8696B"/>
        <color rgb="FFFFEB84"/>
        <color rgb="FF63BE7B"/>
      </colorScale>
    </cfRule>
  </conditionalFormatting>
  <conditionalFormatting sqref="HV14:HV92">
    <cfRule type="colorScale" priority="218">
      <colorScale>
        <cfvo type="min"/>
        <cfvo type="percentile" val="50"/>
        <cfvo type="max"/>
        <color rgb="FFF8696B"/>
        <color rgb="FFFFEB84"/>
        <color rgb="FF63BE7B"/>
      </colorScale>
    </cfRule>
  </conditionalFormatting>
  <conditionalFormatting sqref="HU14:HU92">
    <cfRule type="colorScale" priority="217">
      <colorScale>
        <cfvo type="min"/>
        <cfvo type="percentile" val="50"/>
        <cfvo type="max"/>
        <color rgb="FFF8696B"/>
        <color rgb="FFFFEB84"/>
        <color rgb="FF63BE7B"/>
      </colorScale>
    </cfRule>
  </conditionalFormatting>
  <conditionalFormatting sqref="IR14:IR92">
    <cfRule type="colorScale" priority="216">
      <colorScale>
        <cfvo type="min"/>
        <cfvo type="percentile" val="50"/>
        <cfvo type="max"/>
        <color rgb="FFF8696B"/>
        <color rgb="FFFFEB84"/>
        <color rgb="FF63BE7B"/>
      </colorScale>
    </cfRule>
  </conditionalFormatting>
  <conditionalFormatting sqref="IR96:IR123">
    <cfRule type="colorScale" priority="215">
      <colorScale>
        <cfvo type="min"/>
        <cfvo type="percentile" val="50"/>
        <cfvo type="max"/>
        <color rgb="FFF8696B"/>
        <color rgb="FFFFEB84"/>
        <color rgb="FF63BE7B"/>
      </colorScale>
    </cfRule>
  </conditionalFormatting>
  <conditionalFormatting sqref="II2:II9">
    <cfRule type="colorScale" priority="214">
      <colorScale>
        <cfvo type="min"/>
        <cfvo type="percentile" val="50"/>
        <cfvo type="max"/>
        <color rgb="FFF8696B"/>
        <color rgb="FFFFEB84"/>
        <color rgb="FF63BE7B"/>
      </colorScale>
    </cfRule>
  </conditionalFormatting>
  <conditionalFormatting sqref="IM2:IM9">
    <cfRule type="colorScale" priority="213">
      <colorScale>
        <cfvo type="min"/>
        <cfvo type="percentile" val="50"/>
        <cfvo type="max"/>
        <color rgb="FFF8696B"/>
        <color rgb="FFFFEB84"/>
        <color rgb="FF63BE7B"/>
      </colorScale>
    </cfRule>
  </conditionalFormatting>
  <conditionalFormatting sqref="HH14:HH92">
    <cfRule type="colorScale" priority="212">
      <colorScale>
        <cfvo type="min"/>
        <cfvo type="percentile" val="50"/>
        <cfvo type="max"/>
        <color rgb="FFF8696B"/>
        <color rgb="FFFFEB84"/>
        <color rgb="FF63BE7B"/>
      </colorScale>
    </cfRule>
  </conditionalFormatting>
  <conditionalFormatting sqref="IF14:IF92">
    <cfRule type="colorScale" priority="211">
      <colorScale>
        <cfvo type="min"/>
        <cfvo type="percentile" val="50"/>
        <cfvo type="max"/>
        <color rgb="FFF8696B"/>
        <color rgb="FFFFEB84"/>
        <color rgb="FF63BE7B"/>
      </colorScale>
    </cfRule>
  </conditionalFormatting>
  <conditionalFormatting sqref="IF14:IF92">
    <cfRule type="colorScale" priority="210">
      <colorScale>
        <cfvo type="min"/>
        <cfvo type="percentile" val="50"/>
        <cfvo type="max"/>
        <color rgb="FFF8696B"/>
        <color rgb="FFFFEB84"/>
        <color rgb="FF63BE7B"/>
      </colorScale>
    </cfRule>
  </conditionalFormatting>
  <conditionalFormatting sqref="JH96:JH123">
    <cfRule type="colorScale" priority="166">
      <colorScale>
        <cfvo type="min"/>
        <cfvo type="percentile" val="50"/>
        <cfvo type="max"/>
        <color rgb="FFF8696B"/>
        <color rgb="FFFFEB84"/>
        <color rgb="FF63BE7B"/>
      </colorScale>
    </cfRule>
  </conditionalFormatting>
  <conditionalFormatting sqref="JA14:JA92">
    <cfRule type="colorScale" priority="160">
      <colorScale>
        <cfvo type="min"/>
        <cfvo type="percentile" val="50"/>
        <cfvo type="max"/>
        <color rgb="FFF8696B"/>
        <color rgb="FFFFEB84"/>
        <color rgb="FF63BE7B"/>
      </colorScale>
    </cfRule>
  </conditionalFormatting>
  <conditionalFormatting sqref="JE96:JE123 IU96:IZ123">
    <cfRule type="colorScale" priority="168">
      <colorScale>
        <cfvo type="min"/>
        <cfvo type="percentile" val="50"/>
        <cfvo type="max"/>
        <color rgb="FFF8696B"/>
        <color rgb="FFFFEB84"/>
        <color rgb="FF63BE7B"/>
      </colorScale>
    </cfRule>
  </conditionalFormatting>
  <conditionalFormatting sqref="JF96:JG123">
    <cfRule type="colorScale" priority="167">
      <colorScale>
        <cfvo type="min"/>
        <cfvo type="percentile" val="50"/>
        <cfvo type="max"/>
        <color rgb="FFF8696B"/>
        <color rgb="FFFFEB84"/>
        <color rgb="FF63BE7B"/>
      </colorScale>
    </cfRule>
  </conditionalFormatting>
  <conditionalFormatting sqref="JE15:JE24 IU82:IU92 IU15:IU24 JE82:JE92 IZ15:IZ24 IZ82:IZ92">
    <cfRule type="colorScale" priority="165">
      <colorScale>
        <cfvo type="min"/>
        <cfvo type="percentile" val="50"/>
        <cfvo type="max"/>
        <color rgb="FFF8696B"/>
        <color rgb="FFFFEB84"/>
        <color rgb="FF63BE7B"/>
      </colorScale>
    </cfRule>
  </conditionalFormatting>
  <conditionalFormatting sqref="IT96:IT123">
    <cfRule type="colorScale" priority="164">
      <colorScale>
        <cfvo type="min"/>
        <cfvo type="percentile" val="50"/>
        <cfvo type="max"/>
        <color rgb="FFF8696B"/>
        <color rgb="FFFFEB84"/>
        <color rgb="FF63BE7B"/>
      </colorScale>
    </cfRule>
  </conditionalFormatting>
  <conditionalFormatting sqref="JH14:JH92">
    <cfRule type="colorScale" priority="169">
      <colorScale>
        <cfvo type="min"/>
        <cfvo type="percentile" val="50"/>
        <cfvo type="max"/>
        <color rgb="FFF8696B"/>
        <color rgb="FFFFEB84"/>
        <color rgb="FF63BE7B"/>
      </colorScale>
    </cfRule>
  </conditionalFormatting>
  <conditionalFormatting sqref="JE25:JE81 IU25:IU81 IZ25:IZ81">
    <cfRule type="colorScale" priority="170">
      <colorScale>
        <cfvo type="min"/>
        <cfvo type="percentile" val="50"/>
        <cfvo type="max"/>
        <color rgb="FFF8696B"/>
        <color rgb="FFFFEB84"/>
        <color rgb="FF63BE7B"/>
      </colorScale>
    </cfRule>
  </conditionalFormatting>
  <conditionalFormatting sqref="JF12:JG13 JG14:JG92">
    <cfRule type="colorScale" priority="171">
      <colorScale>
        <cfvo type="min"/>
        <cfvo type="percentile" val="50"/>
        <cfvo type="max"/>
        <color rgb="FFF8696B"/>
        <color rgb="FFFFEB84"/>
        <color rgb="FF63BE7B"/>
      </colorScale>
    </cfRule>
  </conditionalFormatting>
  <conditionalFormatting sqref="IZ14 IU14">
    <cfRule type="colorScale" priority="163">
      <colorScale>
        <cfvo type="min"/>
        <cfvo type="percentile" val="50"/>
        <cfvo type="max"/>
        <color rgb="FFF8696B"/>
        <color rgb="FFFFEB84"/>
        <color rgb="FF63BE7B"/>
      </colorScale>
    </cfRule>
  </conditionalFormatting>
  <conditionalFormatting sqref="JE14:JE92">
    <cfRule type="colorScale" priority="162">
      <colorScale>
        <cfvo type="min"/>
        <cfvo type="percentile" val="50"/>
        <cfvo type="max"/>
        <color rgb="FFF8696B"/>
        <color rgb="FFFFEB84"/>
        <color rgb="FF63BE7B"/>
      </colorScale>
    </cfRule>
  </conditionalFormatting>
  <conditionalFormatting sqref="IT14:IT92">
    <cfRule type="colorScale" priority="161">
      <colorScale>
        <cfvo type="min"/>
        <cfvo type="percentile" val="50"/>
        <cfvo type="max"/>
        <color rgb="FFF8696B"/>
        <color rgb="FFFFEB84"/>
        <color rgb="FF63BE7B"/>
      </colorScale>
    </cfRule>
  </conditionalFormatting>
  <conditionalFormatting sqref="JI96:JJ123">
    <cfRule type="colorScale" priority="159">
      <colorScale>
        <cfvo type="min"/>
        <cfvo type="percentile" val="50"/>
        <cfvo type="max"/>
        <color rgb="FFF8696B"/>
        <color rgb="FFFFEB84"/>
        <color rgb="FF63BE7B"/>
      </colorScale>
    </cfRule>
  </conditionalFormatting>
  <conditionalFormatting sqref="JI14:JI92">
    <cfRule type="colorScale" priority="158">
      <colorScale>
        <cfvo type="min"/>
        <cfvo type="percentile" val="50"/>
        <cfvo type="max"/>
        <color rgb="FF63BE7B"/>
        <color rgb="FFFFEB84"/>
        <color rgb="FFF8696B"/>
      </colorScale>
    </cfRule>
  </conditionalFormatting>
  <conditionalFormatting sqref="JA96:JB123">
    <cfRule type="colorScale" priority="157">
      <colorScale>
        <cfvo type="min"/>
        <cfvo type="percentile" val="50"/>
        <cfvo type="max"/>
        <color rgb="FFF8696B"/>
        <color rgb="FFFFEB84"/>
        <color rgb="FF63BE7B"/>
      </colorScale>
    </cfRule>
  </conditionalFormatting>
  <conditionalFormatting sqref="JC96:JD123">
    <cfRule type="colorScale" priority="156">
      <colorScale>
        <cfvo type="min"/>
        <cfvo type="percentile" val="50"/>
        <cfvo type="max"/>
        <color rgb="FFF8696B"/>
        <color rgb="FFFFEB84"/>
        <color rgb="FF63BE7B"/>
      </colorScale>
    </cfRule>
  </conditionalFormatting>
  <conditionalFormatting sqref="JI96:JJ123">
    <cfRule type="colorScale" priority="155">
      <colorScale>
        <cfvo type="min"/>
        <cfvo type="percentile" val="50"/>
        <cfvo type="max"/>
        <color rgb="FF63BE7B"/>
        <color rgb="FFFFEB84"/>
        <color rgb="FFF8696B"/>
      </colorScale>
    </cfRule>
  </conditionalFormatting>
  <conditionalFormatting sqref="JC14:JD92">
    <cfRule type="colorScale" priority="154">
      <colorScale>
        <cfvo type="min"/>
        <cfvo type="percentile" val="50"/>
        <cfvo type="max"/>
        <color rgb="FFF8696B"/>
        <color rgb="FFFFEB84"/>
        <color rgb="FF63BE7B"/>
      </colorScale>
    </cfRule>
  </conditionalFormatting>
  <conditionalFormatting sqref="JE96:JE123">
    <cfRule type="colorScale" priority="153">
      <colorScale>
        <cfvo type="min"/>
        <cfvo type="percentile" val="50"/>
        <cfvo type="max"/>
        <color rgb="FFF8696B"/>
        <color rgb="FFFFEB84"/>
        <color rgb="FF63BE7B"/>
      </colorScale>
    </cfRule>
  </conditionalFormatting>
  <conditionalFormatting sqref="JN14:JO92">
    <cfRule type="colorScale" priority="152">
      <colorScale>
        <cfvo type="min"/>
        <cfvo type="percentile" val="50"/>
        <cfvo type="max"/>
        <color rgb="FFF8696B"/>
        <color rgb="FFFFEB84"/>
        <color rgb="FF63BE7B"/>
      </colorScale>
    </cfRule>
  </conditionalFormatting>
  <conditionalFormatting sqref="JN96:JP123">
    <cfRule type="colorScale" priority="151">
      <colorScale>
        <cfvo type="min"/>
        <cfvo type="percentile" val="50"/>
        <cfvo type="max"/>
        <color rgb="FFF8696B"/>
        <color rgb="FFFFEB84"/>
        <color rgb="FF63BE7B"/>
      </colorScale>
    </cfRule>
  </conditionalFormatting>
  <conditionalFormatting sqref="JQ14:JQ92">
    <cfRule type="colorScale" priority="150">
      <colorScale>
        <cfvo type="min"/>
        <cfvo type="percentile" val="50"/>
        <cfvo type="max"/>
        <color rgb="FFF8696B"/>
        <color rgb="FFFFEB84"/>
        <color rgb="FF63BE7B"/>
      </colorScale>
    </cfRule>
  </conditionalFormatting>
  <conditionalFormatting sqref="JQ96:JQ123">
    <cfRule type="colorScale" priority="149">
      <colorScale>
        <cfvo type="min"/>
        <cfvo type="percentile" val="50"/>
        <cfvo type="max"/>
        <color rgb="FFF8696B"/>
        <color rgb="FFFFEB84"/>
        <color rgb="FF63BE7B"/>
      </colorScale>
    </cfRule>
  </conditionalFormatting>
  <conditionalFormatting sqref="JD2:JD10 IZ2:IZ10">
    <cfRule type="colorScale" priority="148">
      <colorScale>
        <cfvo type="min"/>
        <cfvo type="percentile" val="50"/>
        <cfvo type="max"/>
        <color rgb="FFF8696B"/>
        <color rgb="FFFFEB84"/>
        <color rgb="FF63BE7B"/>
      </colorScale>
    </cfRule>
  </conditionalFormatting>
  <conditionalFormatting sqref="JA2:JB10">
    <cfRule type="colorScale" priority="147">
      <colorScale>
        <cfvo type="min"/>
        <cfvo type="percentile" val="50"/>
        <cfvo type="max"/>
        <color rgb="FFF8696B"/>
        <color rgb="FFFFEB84"/>
        <color rgb="FF63BE7B"/>
      </colorScale>
    </cfRule>
  </conditionalFormatting>
  <conditionalFormatting sqref="JE2:JE10">
    <cfRule type="colorScale" priority="146">
      <colorScale>
        <cfvo type="min"/>
        <cfvo type="percentile" val="50"/>
        <cfvo type="max"/>
        <color rgb="FFF8696B"/>
        <color rgb="FFFFEB84"/>
        <color rgb="FF63BE7B"/>
      </colorScale>
    </cfRule>
  </conditionalFormatting>
  <conditionalFormatting sqref="IX14:IY92">
    <cfRule type="colorScale" priority="145">
      <colorScale>
        <cfvo type="min"/>
        <cfvo type="percentile" val="50"/>
        <cfvo type="max"/>
        <color rgb="FFF8696B"/>
        <color rgb="FFFFEB84"/>
        <color rgb="FF63BE7B"/>
      </colorScale>
    </cfRule>
  </conditionalFormatting>
  <conditionalFormatting sqref="IV14:IW92">
    <cfRule type="colorScale" priority="144">
      <colorScale>
        <cfvo type="min"/>
        <cfvo type="percentile" val="50"/>
        <cfvo type="max"/>
        <color rgb="FFF8696B"/>
        <color rgb="FFFFEB84"/>
        <color rgb="FF63BE7B"/>
      </colorScale>
    </cfRule>
  </conditionalFormatting>
  <conditionalFormatting sqref="JB14:JB92">
    <cfRule type="colorScale" priority="143">
      <colorScale>
        <cfvo type="min"/>
        <cfvo type="percentile" val="50"/>
        <cfvo type="max"/>
        <color rgb="FFF8696B"/>
        <color rgb="FFFFEB84"/>
        <color rgb="FF63BE7B"/>
      </colorScale>
    </cfRule>
  </conditionalFormatting>
  <conditionalFormatting sqref="JP14:JP92">
    <cfRule type="colorScale" priority="142">
      <colorScale>
        <cfvo type="min"/>
        <cfvo type="percentile" val="50"/>
        <cfvo type="max"/>
        <color rgb="FFF8696B"/>
        <color rgb="FFFFEB84"/>
        <color rgb="FF63BE7B"/>
      </colorScale>
    </cfRule>
  </conditionalFormatting>
  <conditionalFormatting sqref="IV14:IV92">
    <cfRule type="colorScale" priority="141">
      <colorScale>
        <cfvo type="min"/>
        <cfvo type="percentile" val="50"/>
        <cfvo type="max"/>
        <color rgb="FFF8696B"/>
        <color rgb="FFFFEB84"/>
        <color rgb="FF63BE7B"/>
      </colorScale>
    </cfRule>
  </conditionalFormatting>
  <conditionalFormatting sqref="IU14:IU92">
    <cfRule type="colorScale" priority="140">
      <colorScale>
        <cfvo type="min"/>
        <cfvo type="percentile" val="50"/>
        <cfvo type="max"/>
        <color rgb="FFF8696B"/>
        <color rgb="FFFFEB84"/>
        <color rgb="FF63BE7B"/>
      </colorScale>
    </cfRule>
  </conditionalFormatting>
  <conditionalFormatting sqref="JR14:JR92">
    <cfRule type="colorScale" priority="139">
      <colorScale>
        <cfvo type="min"/>
        <cfvo type="percentile" val="50"/>
        <cfvo type="max"/>
        <color rgb="FFF8696B"/>
        <color rgb="FFFFEB84"/>
        <color rgb="FF63BE7B"/>
      </colorScale>
    </cfRule>
  </conditionalFormatting>
  <conditionalFormatting sqref="JR96:JR123">
    <cfRule type="colorScale" priority="138">
      <colorScale>
        <cfvo type="min"/>
        <cfvo type="percentile" val="50"/>
        <cfvo type="max"/>
        <color rgb="FFF8696B"/>
        <color rgb="FFFFEB84"/>
        <color rgb="FF63BE7B"/>
      </colorScale>
    </cfRule>
  </conditionalFormatting>
  <conditionalFormatting sqref="JF14:JF92">
    <cfRule type="colorScale" priority="135">
      <colorScale>
        <cfvo type="min"/>
        <cfvo type="percentile" val="50"/>
        <cfvo type="max"/>
        <color rgb="FFF8696B"/>
        <color rgb="FFFFEB84"/>
        <color rgb="FF63BE7B"/>
      </colorScale>
    </cfRule>
  </conditionalFormatting>
  <conditionalFormatting sqref="JF14:JF92">
    <cfRule type="colorScale" priority="134">
      <colorScale>
        <cfvo type="min"/>
        <cfvo type="percentile" val="50"/>
        <cfvo type="max"/>
        <color rgb="FFF8696B"/>
        <color rgb="FFFFEB84"/>
        <color rgb="FF63BE7B"/>
      </colorScale>
    </cfRule>
  </conditionalFormatting>
  <conditionalFormatting sqref="KH96:KH123">
    <cfRule type="colorScale" priority="128">
      <colorScale>
        <cfvo type="min"/>
        <cfvo type="percentile" val="50"/>
        <cfvo type="max"/>
        <color rgb="FFF8696B"/>
        <color rgb="FFFFEB84"/>
        <color rgb="FF63BE7B"/>
      </colorScale>
    </cfRule>
  </conditionalFormatting>
  <conditionalFormatting sqref="KA14:KA92">
    <cfRule type="colorScale" priority="122">
      <colorScale>
        <cfvo type="min"/>
        <cfvo type="percentile" val="50"/>
        <cfvo type="max"/>
        <color rgb="FFF8696B"/>
        <color rgb="FFFFEB84"/>
        <color rgb="FF63BE7B"/>
      </colorScale>
    </cfRule>
  </conditionalFormatting>
  <conditionalFormatting sqref="KE96:KE123 JU96:JZ123">
    <cfRule type="colorScale" priority="130">
      <colorScale>
        <cfvo type="min"/>
        <cfvo type="percentile" val="50"/>
        <cfvo type="max"/>
        <color rgb="FFF8696B"/>
        <color rgb="FFFFEB84"/>
        <color rgb="FF63BE7B"/>
      </colorScale>
    </cfRule>
  </conditionalFormatting>
  <conditionalFormatting sqref="KF96:KG123">
    <cfRule type="colorScale" priority="129">
      <colorScale>
        <cfvo type="min"/>
        <cfvo type="percentile" val="50"/>
        <cfvo type="max"/>
        <color rgb="FFF8696B"/>
        <color rgb="FFFFEB84"/>
        <color rgb="FF63BE7B"/>
      </colorScale>
    </cfRule>
  </conditionalFormatting>
  <conditionalFormatting sqref="KE15:KE24 JU82:JU92 JU15:JU24 KE82:KE92 JZ15:JZ24 JZ82:JZ92">
    <cfRule type="colorScale" priority="127">
      <colorScale>
        <cfvo type="min"/>
        <cfvo type="percentile" val="50"/>
        <cfvo type="max"/>
        <color rgb="FFF8696B"/>
        <color rgb="FFFFEB84"/>
        <color rgb="FF63BE7B"/>
      </colorScale>
    </cfRule>
  </conditionalFormatting>
  <conditionalFormatting sqref="JT96:JT123">
    <cfRule type="colorScale" priority="126">
      <colorScale>
        <cfvo type="min"/>
        <cfvo type="percentile" val="50"/>
        <cfvo type="max"/>
        <color rgb="FFF8696B"/>
        <color rgb="FFFFEB84"/>
        <color rgb="FF63BE7B"/>
      </colorScale>
    </cfRule>
  </conditionalFormatting>
  <conditionalFormatting sqref="KH14:KH92">
    <cfRule type="colorScale" priority="131">
      <colorScale>
        <cfvo type="min"/>
        <cfvo type="percentile" val="50"/>
        <cfvo type="max"/>
        <color rgb="FFF8696B"/>
        <color rgb="FFFFEB84"/>
        <color rgb="FF63BE7B"/>
      </colorScale>
    </cfRule>
  </conditionalFormatting>
  <conditionalFormatting sqref="KE25:KE81 JU25:JU81 JZ25:JZ81">
    <cfRule type="colorScale" priority="132">
      <colorScale>
        <cfvo type="min"/>
        <cfvo type="percentile" val="50"/>
        <cfvo type="max"/>
        <color rgb="FFF8696B"/>
        <color rgb="FFFFEB84"/>
        <color rgb="FF63BE7B"/>
      </colorScale>
    </cfRule>
  </conditionalFormatting>
  <conditionalFormatting sqref="KF12:KG13 KG14:KG92">
    <cfRule type="colorScale" priority="133">
      <colorScale>
        <cfvo type="min"/>
        <cfvo type="percentile" val="50"/>
        <cfvo type="max"/>
        <color rgb="FFF8696B"/>
        <color rgb="FFFFEB84"/>
        <color rgb="FF63BE7B"/>
      </colorScale>
    </cfRule>
  </conditionalFormatting>
  <conditionalFormatting sqref="JZ14 JU14">
    <cfRule type="colorScale" priority="125">
      <colorScale>
        <cfvo type="min"/>
        <cfvo type="percentile" val="50"/>
        <cfvo type="max"/>
        <color rgb="FFF8696B"/>
        <color rgb="FFFFEB84"/>
        <color rgb="FF63BE7B"/>
      </colorScale>
    </cfRule>
  </conditionalFormatting>
  <conditionalFormatting sqref="KE14:KE92">
    <cfRule type="colorScale" priority="124">
      <colorScale>
        <cfvo type="min"/>
        <cfvo type="percentile" val="50"/>
        <cfvo type="max"/>
        <color rgb="FFF8696B"/>
        <color rgb="FFFFEB84"/>
        <color rgb="FF63BE7B"/>
      </colorScale>
    </cfRule>
  </conditionalFormatting>
  <conditionalFormatting sqref="JT14:JT92">
    <cfRule type="colorScale" priority="123">
      <colorScale>
        <cfvo type="min"/>
        <cfvo type="percentile" val="50"/>
        <cfvo type="max"/>
        <color rgb="FFF8696B"/>
        <color rgb="FFFFEB84"/>
        <color rgb="FF63BE7B"/>
      </colorScale>
    </cfRule>
  </conditionalFormatting>
  <conditionalFormatting sqref="KI96:KJ123">
    <cfRule type="colorScale" priority="121">
      <colorScale>
        <cfvo type="min"/>
        <cfvo type="percentile" val="50"/>
        <cfvo type="max"/>
        <color rgb="FFF8696B"/>
        <color rgb="FFFFEB84"/>
        <color rgb="FF63BE7B"/>
      </colorScale>
    </cfRule>
  </conditionalFormatting>
  <conditionalFormatting sqref="KI14:KI92">
    <cfRule type="colorScale" priority="120">
      <colorScale>
        <cfvo type="min"/>
        <cfvo type="percentile" val="50"/>
        <cfvo type="max"/>
        <color rgb="FF63BE7B"/>
        <color rgb="FFFFEB84"/>
        <color rgb="FFF8696B"/>
      </colorScale>
    </cfRule>
  </conditionalFormatting>
  <conditionalFormatting sqref="KA96:KB123">
    <cfRule type="colorScale" priority="119">
      <colorScale>
        <cfvo type="min"/>
        <cfvo type="percentile" val="50"/>
        <cfvo type="max"/>
        <color rgb="FFF8696B"/>
        <color rgb="FFFFEB84"/>
        <color rgb="FF63BE7B"/>
      </colorScale>
    </cfRule>
  </conditionalFormatting>
  <conditionalFormatting sqref="KC96:KD123">
    <cfRule type="colorScale" priority="118">
      <colorScale>
        <cfvo type="min"/>
        <cfvo type="percentile" val="50"/>
        <cfvo type="max"/>
        <color rgb="FFF8696B"/>
        <color rgb="FFFFEB84"/>
        <color rgb="FF63BE7B"/>
      </colorScale>
    </cfRule>
  </conditionalFormatting>
  <conditionalFormatting sqref="KI96:KJ123">
    <cfRule type="colorScale" priority="117">
      <colorScale>
        <cfvo type="min"/>
        <cfvo type="percentile" val="50"/>
        <cfvo type="max"/>
        <color rgb="FF63BE7B"/>
        <color rgb="FFFFEB84"/>
        <color rgb="FFF8696B"/>
      </colorScale>
    </cfRule>
  </conditionalFormatting>
  <conditionalFormatting sqref="KC14:KD92">
    <cfRule type="colorScale" priority="116">
      <colorScale>
        <cfvo type="min"/>
        <cfvo type="percentile" val="50"/>
        <cfvo type="max"/>
        <color rgb="FFF8696B"/>
        <color rgb="FFFFEB84"/>
        <color rgb="FF63BE7B"/>
      </colorScale>
    </cfRule>
  </conditionalFormatting>
  <conditionalFormatting sqref="KE96:KE123">
    <cfRule type="colorScale" priority="115">
      <colorScale>
        <cfvo type="min"/>
        <cfvo type="percentile" val="50"/>
        <cfvo type="max"/>
        <color rgb="FFF8696B"/>
        <color rgb="FFFFEB84"/>
        <color rgb="FF63BE7B"/>
      </colorScale>
    </cfRule>
  </conditionalFormatting>
  <conditionalFormatting sqref="KN14:KO92">
    <cfRule type="colorScale" priority="114">
      <colorScale>
        <cfvo type="min"/>
        <cfvo type="percentile" val="50"/>
        <cfvo type="max"/>
        <color rgb="FFF8696B"/>
        <color rgb="FFFFEB84"/>
        <color rgb="FF63BE7B"/>
      </colorScale>
    </cfRule>
  </conditionalFormatting>
  <conditionalFormatting sqref="KN96:KP123">
    <cfRule type="colorScale" priority="113">
      <colorScale>
        <cfvo type="min"/>
        <cfvo type="percentile" val="50"/>
        <cfvo type="max"/>
        <color rgb="FFF8696B"/>
        <color rgb="FFFFEB84"/>
        <color rgb="FF63BE7B"/>
      </colorScale>
    </cfRule>
  </conditionalFormatting>
  <conditionalFormatting sqref="KQ14:KQ92">
    <cfRule type="colorScale" priority="112">
      <colorScale>
        <cfvo type="min"/>
        <cfvo type="percentile" val="50"/>
        <cfvo type="max"/>
        <color rgb="FFF8696B"/>
        <color rgb="FFFFEB84"/>
        <color rgb="FF63BE7B"/>
      </colorScale>
    </cfRule>
  </conditionalFormatting>
  <conditionalFormatting sqref="KQ96:KQ123">
    <cfRule type="colorScale" priority="111">
      <colorScale>
        <cfvo type="min"/>
        <cfvo type="percentile" val="50"/>
        <cfvo type="max"/>
        <color rgb="FFF8696B"/>
        <color rgb="FFFFEB84"/>
        <color rgb="FF63BE7B"/>
      </colorScale>
    </cfRule>
  </conditionalFormatting>
  <conditionalFormatting sqref="KD2:KD10 JZ2:JZ10">
    <cfRule type="colorScale" priority="110">
      <colorScale>
        <cfvo type="min"/>
        <cfvo type="percentile" val="50"/>
        <cfvo type="max"/>
        <color rgb="FFF8696B"/>
        <color rgb="FFFFEB84"/>
        <color rgb="FF63BE7B"/>
      </colorScale>
    </cfRule>
  </conditionalFormatting>
  <conditionalFormatting sqref="KA2:KB10">
    <cfRule type="colorScale" priority="109">
      <colorScale>
        <cfvo type="min"/>
        <cfvo type="percentile" val="50"/>
        <cfvo type="max"/>
        <color rgb="FFF8696B"/>
        <color rgb="FFFFEB84"/>
        <color rgb="FF63BE7B"/>
      </colorScale>
    </cfRule>
  </conditionalFormatting>
  <conditionalFormatting sqref="KE2:KE10">
    <cfRule type="colorScale" priority="108">
      <colorScale>
        <cfvo type="min"/>
        <cfvo type="percentile" val="50"/>
        <cfvo type="max"/>
        <color rgb="FFF8696B"/>
        <color rgb="FFFFEB84"/>
        <color rgb="FF63BE7B"/>
      </colorScale>
    </cfRule>
  </conditionalFormatting>
  <conditionalFormatting sqref="JX14:JY92">
    <cfRule type="colorScale" priority="107">
      <colorScale>
        <cfvo type="min"/>
        <cfvo type="percentile" val="50"/>
        <cfvo type="max"/>
        <color rgb="FFF8696B"/>
        <color rgb="FFFFEB84"/>
        <color rgb="FF63BE7B"/>
      </colorScale>
    </cfRule>
  </conditionalFormatting>
  <conditionalFormatting sqref="JV14:JW92">
    <cfRule type="colorScale" priority="106">
      <colorScale>
        <cfvo type="min"/>
        <cfvo type="percentile" val="50"/>
        <cfvo type="max"/>
        <color rgb="FFF8696B"/>
        <color rgb="FFFFEB84"/>
        <color rgb="FF63BE7B"/>
      </colorScale>
    </cfRule>
  </conditionalFormatting>
  <conditionalFormatting sqref="KB14:KB92">
    <cfRule type="colorScale" priority="105">
      <colorScale>
        <cfvo type="min"/>
        <cfvo type="percentile" val="50"/>
        <cfvo type="max"/>
        <color rgb="FFF8696B"/>
        <color rgb="FFFFEB84"/>
        <color rgb="FF63BE7B"/>
      </colorScale>
    </cfRule>
  </conditionalFormatting>
  <conditionalFormatting sqref="KP14:KP92">
    <cfRule type="colorScale" priority="104">
      <colorScale>
        <cfvo type="min"/>
        <cfvo type="percentile" val="50"/>
        <cfvo type="max"/>
        <color rgb="FFF8696B"/>
        <color rgb="FFFFEB84"/>
        <color rgb="FF63BE7B"/>
      </colorScale>
    </cfRule>
  </conditionalFormatting>
  <conditionalFormatting sqref="JV14:JV92">
    <cfRule type="colorScale" priority="103">
      <colorScale>
        <cfvo type="min"/>
        <cfvo type="percentile" val="50"/>
        <cfvo type="max"/>
        <color rgb="FFF8696B"/>
        <color rgb="FFFFEB84"/>
        <color rgb="FF63BE7B"/>
      </colorScale>
    </cfRule>
  </conditionalFormatting>
  <conditionalFormatting sqref="JU14:JU92">
    <cfRule type="colorScale" priority="102">
      <colorScale>
        <cfvo type="min"/>
        <cfvo type="percentile" val="50"/>
        <cfvo type="max"/>
        <color rgb="FFF8696B"/>
        <color rgb="FFFFEB84"/>
        <color rgb="FF63BE7B"/>
      </colorScale>
    </cfRule>
  </conditionalFormatting>
  <conditionalFormatting sqref="KR14:KR92">
    <cfRule type="colorScale" priority="101">
      <colorScale>
        <cfvo type="min"/>
        <cfvo type="percentile" val="50"/>
        <cfvo type="max"/>
        <color rgb="FFF8696B"/>
        <color rgb="FFFFEB84"/>
        <color rgb="FF63BE7B"/>
      </colorScale>
    </cfRule>
  </conditionalFormatting>
  <conditionalFormatting sqref="KR96:KR123">
    <cfRule type="colorScale" priority="100">
      <colorScale>
        <cfvo type="min"/>
        <cfvo type="percentile" val="50"/>
        <cfvo type="max"/>
        <color rgb="FFF8696B"/>
        <color rgb="FFFFEB84"/>
        <color rgb="FF63BE7B"/>
      </colorScale>
    </cfRule>
  </conditionalFormatting>
  <conditionalFormatting sqref="KF14:KF92">
    <cfRule type="colorScale" priority="97">
      <colorScale>
        <cfvo type="min"/>
        <cfvo type="percentile" val="50"/>
        <cfvo type="max"/>
        <color rgb="FFF8696B"/>
        <color rgb="FFFFEB84"/>
        <color rgb="FF63BE7B"/>
      </colorScale>
    </cfRule>
  </conditionalFormatting>
  <conditionalFormatting sqref="KF14:KF92">
    <cfRule type="colorScale" priority="96">
      <colorScale>
        <cfvo type="min"/>
        <cfvo type="percentile" val="50"/>
        <cfvo type="max"/>
        <color rgb="FFF8696B"/>
        <color rgb="FFFFEB84"/>
        <color rgb="FF63BE7B"/>
      </colorScale>
    </cfRule>
  </conditionalFormatting>
  <conditionalFormatting sqref="IK2:IK9">
    <cfRule type="colorScale" priority="95">
      <colorScale>
        <cfvo type="min"/>
        <cfvo type="percentile" val="50"/>
        <cfvo type="max"/>
        <color rgb="FFF8696B"/>
        <color rgb="FFFFEB84"/>
        <color rgb="FF63BE7B"/>
      </colorScale>
    </cfRule>
  </conditionalFormatting>
  <conditionalFormatting sqref="IO2:IO9">
    <cfRule type="colorScale" priority="94">
      <colorScale>
        <cfvo type="min"/>
        <cfvo type="percentile" val="50"/>
        <cfvo type="max"/>
        <color rgb="FFF8696B"/>
        <color rgb="FFFFEB84"/>
        <color rgb="FF63BE7B"/>
      </colorScale>
    </cfRule>
  </conditionalFormatting>
  <conditionalFormatting sqref="JI2:JI9">
    <cfRule type="colorScale" priority="93">
      <colorScale>
        <cfvo type="min"/>
        <cfvo type="percentile" val="50"/>
        <cfvo type="max"/>
        <color rgb="FFF8696B"/>
        <color rgb="FFFFEB84"/>
        <color rgb="FF63BE7B"/>
      </colorScale>
    </cfRule>
  </conditionalFormatting>
  <conditionalFormatting sqref="JM2:JM9">
    <cfRule type="colorScale" priority="92">
      <colorScale>
        <cfvo type="min"/>
        <cfvo type="percentile" val="50"/>
        <cfvo type="max"/>
        <color rgb="FFF8696B"/>
        <color rgb="FFFFEB84"/>
        <color rgb="FF63BE7B"/>
      </colorScale>
    </cfRule>
  </conditionalFormatting>
  <conditionalFormatting sqref="JK2:JK9">
    <cfRule type="colorScale" priority="91">
      <colorScale>
        <cfvo type="min"/>
        <cfvo type="percentile" val="50"/>
        <cfvo type="max"/>
        <color rgb="FFF8696B"/>
        <color rgb="FFFFEB84"/>
        <color rgb="FF63BE7B"/>
      </colorScale>
    </cfRule>
  </conditionalFormatting>
  <conditionalFormatting sqref="JO2:JO9">
    <cfRule type="colorScale" priority="90">
      <colorScale>
        <cfvo type="min"/>
        <cfvo type="percentile" val="50"/>
        <cfvo type="max"/>
        <color rgb="FFF8696B"/>
        <color rgb="FFFFEB84"/>
        <color rgb="FF63BE7B"/>
      </colorScale>
    </cfRule>
  </conditionalFormatting>
  <conditionalFormatting sqref="KI2:KI9">
    <cfRule type="colorScale" priority="89">
      <colorScale>
        <cfvo type="min"/>
        <cfvo type="percentile" val="50"/>
        <cfvo type="max"/>
        <color rgb="FFF8696B"/>
        <color rgb="FFFFEB84"/>
        <color rgb="FF63BE7B"/>
      </colorScale>
    </cfRule>
  </conditionalFormatting>
  <conditionalFormatting sqref="KM2:KM9">
    <cfRule type="colorScale" priority="88">
      <colorScale>
        <cfvo type="min"/>
        <cfvo type="percentile" val="50"/>
        <cfvo type="max"/>
        <color rgb="FFF8696B"/>
        <color rgb="FFFFEB84"/>
        <color rgb="FF63BE7B"/>
      </colorScale>
    </cfRule>
  </conditionalFormatting>
  <conditionalFormatting sqref="KK2:KK9">
    <cfRule type="colorScale" priority="87">
      <colorScale>
        <cfvo type="min"/>
        <cfvo type="percentile" val="50"/>
        <cfvo type="max"/>
        <color rgb="FFF8696B"/>
        <color rgb="FFFFEB84"/>
        <color rgb="FF63BE7B"/>
      </colorScale>
    </cfRule>
  </conditionalFormatting>
  <conditionalFormatting sqref="KO2:KO9">
    <cfRule type="colorScale" priority="86">
      <colorScale>
        <cfvo type="min"/>
        <cfvo type="percentile" val="50"/>
        <cfvo type="max"/>
        <color rgb="FFF8696B"/>
        <color rgb="FFFFEB84"/>
        <color rgb="FF63BE7B"/>
      </colorScale>
    </cfRule>
  </conditionalFormatting>
  <conditionalFormatting sqref="LH96:LH123">
    <cfRule type="colorScale" priority="80">
      <colorScale>
        <cfvo type="min"/>
        <cfvo type="percentile" val="50"/>
        <cfvo type="max"/>
        <color rgb="FFF8696B"/>
        <color rgb="FFFFEB84"/>
        <color rgb="FF63BE7B"/>
      </colorScale>
    </cfRule>
  </conditionalFormatting>
  <conditionalFormatting sqref="LA14:LA92">
    <cfRule type="colorScale" priority="74">
      <colorScale>
        <cfvo type="min"/>
        <cfvo type="percentile" val="50"/>
        <cfvo type="max"/>
        <color rgb="FFF8696B"/>
        <color rgb="FFFFEB84"/>
        <color rgb="FF63BE7B"/>
      </colorScale>
    </cfRule>
  </conditionalFormatting>
  <conditionalFormatting sqref="LE96:LE123 KU96:KZ123">
    <cfRule type="colorScale" priority="82">
      <colorScale>
        <cfvo type="min"/>
        <cfvo type="percentile" val="50"/>
        <cfvo type="max"/>
        <color rgb="FFF8696B"/>
        <color rgb="FFFFEB84"/>
        <color rgb="FF63BE7B"/>
      </colorScale>
    </cfRule>
  </conditionalFormatting>
  <conditionalFormatting sqref="LF96:LG123">
    <cfRule type="colorScale" priority="81">
      <colorScale>
        <cfvo type="min"/>
        <cfvo type="percentile" val="50"/>
        <cfvo type="max"/>
        <color rgb="FFF8696B"/>
        <color rgb="FFFFEB84"/>
        <color rgb="FF63BE7B"/>
      </colorScale>
    </cfRule>
  </conditionalFormatting>
  <conditionalFormatting sqref="LE15:LE24 KU82:KU92 KU15:KU24 LE82:LE92">
    <cfRule type="colorScale" priority="79">
      <colorScale>
        <cfvo type="min"/>
        <cfvo type="percentile" val="50"/>
        <cfvo type="max"/>
        <color rgb="FFF8696B"/>
        <color rgb="FFFFEB84"/>
        <color rgb="FF63BE7B"/>
      </colorScale>
    </cfRule>
  </conditionalFormatting>
  <conditionalFormatting sqref="KT96:KT123">
    <cfRule type="colorScale" priority="78">
      <colorScale>
        <cfvo type="min"/>
        <cfvo type="percentile" val="50"/>
        <cfvo type="max"/>
        <color rgb="FFF8696B"/>
        <color rgb="FFFFEB84"/>
        <color rgb="FF63BE7B"/>
      </colorScale>
    </cfRule>
  </conditionalFormatting>
  <conditionalFormatting sqref="LH14:LH92">
    <cfRule type="colorScale" priority="83">
      <colorScale>
        <cfvo type="min"/>
        <cfvo type="percentile" val="50"/>
        <cfvo type="max"/>
        <color rgb="FFF8696B"/>
        <color rgb="FFFFEB84"/>
        <color rgb="FF63BE7B"/>
      </colorScale>
    </cfRule>
  </conditionalFormatting>
  <conditionalFormatting sqref="LE25:LE81 KU25:KU81">
    <cfRule type="colorScale" priority="84">
      <colorScale>
        <cfvo type="min"/>
        <cfvo type="percentile" val="50"/>
        <cfvo type="max"/>
        <color rgb="FFF8696B"/>
        <color rgb="FFFFEB84"/>
        <color rgb="FF63BE7B"/>
      </colorScale>
    </cfRule>
  </conditionalFormatting>
  <conditionalFormatting sqref="LF12:LG13 LG14:LG92">
    <cfRule type="colorScale" priority="85">
      <colorScale>
        <cfvo type="min"/>
        <cfvo type="percentile" val="50"/>
        <cfvo type="max"/>
        <color rgb="FFF8696B"/>
        <color rgb="FFFFEB84"/>
        <color rgb="FF63BE7B"/>
      </colorScale>
    </cfRule>
  </conditionalFormatting>
  <conditionalFormatting sqref="KU14">
    <cfRule type="colorScale" priority="77">
      <colorScale>
        <cfvo type="min"/>
        <cfvo type="percentile" val="50"/>
        <cfvo type="max"/>
        <color rgb="FFF8696B"/>
        <color rgb="FFFFEB84"/>
        <color rgb="FF63BE7B"/>
      </colorScale>
    </cfRule>
  </conditionalFormatting>
  <conditionalFormatting sqref="LE14:LE92">
    <cfRule type="colorScale" priority="76">
      <colorScale>
        <cfvo type="min"/>
        <cfvo type="percentile" val="50"/>
        <cfvo type="max"/>
        <color rgb="FFF8696B"/>
        <color rgb="FFFFEB84"/>
        <color rgb="FF63BE7B"/>
      </colorScale>
    </cfRule>
  </conditionalFormatting>
  <conditionalFormatting sqref="KT14:KT92">
    <cfRule type="colorScale" priority="75">
      <colorScale>
        <cfvo type="min"/>
        <cfvo type="percentile" val="50"/>
        <cfvo type="max"/>
        <color rgb="FFF8696B"/>
        <color rgb="FFFFEB84"/>
        <color rgb="FF63BE7B"/>
      </colorScale>
    </cfRule>
  </conditionalFormatting>
  <conditionalFormatting sqref="LI96:LJ123">
    <cfRule type="colorScale" priority="73">
      <colorScale>
        <cfvo type="min"/>
        <cfvo type="percentile" val="50"/>
        <cfvo type="max"/>
        <color rgb="FFF8696B"/>
        <color rgb="FFFFEB84"/>
        <color rgb="FF63BE7B"/>
      </colorScale>
    </cfRule>
  </conditionalFormatting>
  <conditionalFormatting sqref="LI14:LI92">
    <cfRule type="colorScale" priority="72">
      <colorScale>
        <cfvo type="min"/>
        <cfvo type="percentile" val="50"/>
        <cfvo type="max"/>
        <color rgb="FF63BE7B"/>
        <color rgb="FFFFEB84"/>
        <color rgb="FFF8696B"/>
      </colorScale>
    </cfRule>
  </conditionalFormatting>
  <conditionalFormatting sqref="LA96:LB123">
    <cfRule type="colorScale" priority="71">
      <colorScale>
        <cfvo type="min"/>
        <cfvo type="percentile" val="50"/>
        <cfvo type="max"/>
        <color rgb="FFF8696B"/>
        <color rgb="FFFFEB84"/>
        <color rgb="FF63BE7B"/>
      </colorScale>
    </cfRule>
  </conditionalFormatting>
  <conditionalFormatting sqref="LC96:LD123">
    <cfRule type="colorScale" priority="70">
      <colorScale>
        <cfvo type="min"/>
        <cfvo type="percentile" val="50"/>
        <cfvo type="max"/>
        <color rgb="FFF8696B"/>
        <color rgb="FFFFEB84"/>
        <color rgb="FF63BE7B"/>
      </colorScale>
    </cfRule>
  </conditionalFormatting>
  <conditionalFormatting sqref="LI96:LJ123">
    <cfRule type="colorScale" priority="69">
      <colorScale>
        <cfvo type="min"/>
        <cfvo type="percentile" val="50"/>
        <cfvo type="max"/>
        <color rgb="FF63BE7B"/>
        <color rgb="FFFFEB84"/>
        <color rgb="FFF8696B"/>
      </colorScale>
    </cfRule>
  </conditionalFormatting>
  <conditionalFormatting sqref="LC14:LD92">
    <cfRule type="colorScale" priority="68">
      <colorScale>
        <cfvo type="min"/>
        <cfvo type="percentile" val="50"/>
        <cfvo type="max"/>
        <color rgb="FFF8696B"/>
        <color rgb="FFFFEB84"/>
        <color rgb="FF63BE7B"/>
      </colorScale>
    </cfRule>
  </conditionalFormatting>
  <conditionalFormatting sqref="LE96:LE123">
    <cfRule type="colorScale" priority="67">
      <colorScale>
        <cfvo type="min"/>
        <cfvo type="percentile" val="50"/>
        <cfvo type="max"/>
        <color rgb="FFF8696B"/>
        <color rgb="FFFFEB84"/>
        <color rgb="FF63BE7B"/>
      </colorScale>
    </cfRule>
  </conditionalFormatting>
  <conditionalFormatting sqref="LN14:LO92">
    <cfRule type="colorScale" priority="66">
      <colorScale>
        <cfvo type="min"/>
        <cfvo type="percentile" val="50"/>
        <cfvo type="max"/>
        <color rgb="FFF8696B"/>
        <color rgb="FFFFEB84"/>
        <color rgb="FF63BE7B"/>
      </colorScale>
    </cfRule>
  </conditionalFormatting>
  <conditionalFormatting sqref="LN96:LP123">
    <cfRule type="colorScale" priority="65">
      <colorScale>
        <cfvo type="min"/>
        <cfvo type="percentile" val="50"/>
        <cfvo type="max"/>
        <color rgb="FFF8696B"/>
        <color rgb="FFFFEB84"/>
        <color rgb="FF63BE7B"/>
      </colorScale>
    </cfRule>
  </conditionalFormatting>
  <conditionalFormatting sqref="LQ14:LQ92">
    <cfRule type="colorScale" priority="64">
      <colorScale>
        <cfvo type="min"/>
        <cfvo type="percentile" val="50"/>
        <cfvo type="max"/>
        <color rgb="FFF8696B"/>
        <color rgb="FFFFEB84"/>
        <color rgb="FF63BE7B"/>
      </colorScale>
    </cfRule>
  </conditionalFormatting>
  <conditionalFormatting sqref="LQ96:LQ123">
    <cfRule type="colorScale" priority="63">
      <colorScale>
        <cfvo type="min"/>
        <cfvo type="percentile" val="50"/>
        <cfvo type="max"/>
        <color rgb="FFF8696B"/>
        <color rgb="FFFFEB84"/>
        <color rgb="FF63BE7B"/>
      </colorScale>
    </cfRule>
  </conditionalFormatting>
  <conditionalFormatting sqref="LD2:LD10 KZ2:KZ10">
    <cfRule type="colorScale" priority="62">
      <colorScale>
        <cfvo type="min"/>
        <cfvo type="percentile" val="50"/>
        <cfvo type="max"/>
        <color rgb="FFF8696B"/>
        <color rgb="FFFFEB84"/>
        <color rgb="FF63BE7B"/>
      </colorScale>
    </cfRule>
  </conditionalFormatting>
  <conditionalFormatting sqref="LA2:LB10">
    <cfRule type="colorScale" priority="61">
      <colorScale>
        <cfvo type="min"/>
        <cfvo type="percentile" val="50"/>
        <cfvo type="max"/>
        <color rgb="FFF8696B"/>
        <color rgb="FFFFEB84"/>
        <color rgb="FF63BE7B"/>
      </colorScale>
    </cfRule>
  </conditionalFormatting>
  <conditionalFormatting sqref="LE2:LE10">
    <cfRule type="colorScale" priority="60">
      <colorScale>
        <cfvo type="min"/>
        <cfvo type="percentile" val="50"/>
        <cfvo type="max"/>
        <color rgb="FFF8696B"/>
        <color rgb="FFFFEB84"/>
        <color rgb="FF63BE7B"/>
      </colorScale>
    </cfRule>
  </conditionalFormatting>
  <conditionalFormatting sqref="KX14:KY92">
    <cfRule type="colorScale" priority="59">
      <colorScale>
        <cfvo type="min"/>
        <cfvo type="percentile" val="50"/>
        <cfvo type="max"/>
        <color rgb="FFF8696B"/>
        <color rgb="FFFFEB84"/>
        <color rgb="FF63BE7B"/>
      </colorScale>
    </cfRule>
  </conditionalFormatting>
  <conditionalFormatting sqref="KV14:KW92">
    <cfRule type="colorScale" priority="58">
      <colorScale>
        <cfvo type="min"/>
        <cfvo type="percentile" val="50"/>
        <cfvo type="max"/>
        <color rgb="FFF8696B"/>
        <color rgb="FFFFEB84"/>
        <color rgb="FF63BE7B"/>
      </colorScale>
    </cfRule>
  </conditionalFormatting>
  <conditionalFormatting sqref="LB14:LB92">
    <cfRule type="colorScale" priority="57">
      <colorScale>
        <cfvo type="min"/>
        <cfvo type="percentile" val="50"/>
        <cfvo type="max"/>
        <color rgb="FFF8696B"/>
        <color rgb="FFFFEB84"/>
        <color rgb="FF63BE7B"/>
      </colorScale>
    </cfRule>
  </conditionalFormatting>
  <conditionalFormatting sqref="LP14:LP92">
    <cfRule type="colorScale" priority="56">
      <colorScale>
        <cfvo type="min"/>
        <cfvo type="percentile" val="50"/>
        <cfvo type="max"/>
        <color rgb="FFF8696B"/>
        <color rgb="FFFFEB84"/>
        <color rgb="FF63BE7B"/>
      </colorScale>
    </cfRule>
  </conditionalFormatting>
  <conditionalFormatting sqref="KV14:KV92">
    <cfRule type="colorScale" priority="55">
      <colorScale>
        <cfvo type="min"/>
        <cfvo type="percentile" val="50"/>
        <cfvo type="max"/>
        <color rgb="FFF8696B"/>
        <color rgb="FFFFEB84"/>
        <color rgb="FF63BE7B"/>
      </colorScale>
    </cfRule>
  </conditionalFormatting>
  <conditionalFormatting sqref="KU14:KU92">
    <cfRule type="colorScale" priority="54">
      <colorScale>
        <cfvo type="min"/>
        <cfvo type="percentile" val="50"/>
        <cfvo type="max"/>
        <color rgb="FFF8696B"/>
        <color rgb="FFFFEB84"/>
        <color rgb="FF63BE7B"/>
      </colorScale>
    </cfRule>
  </conditionalFormatting>
  <conditionalFormatting sqref="LR14:LR92">
    <cfRule type="colorScale" priority="53">
      <colorScale>
        <cfvo type="min"/>
        <cfvo type="percentile" val="50"/>
        <cfvo type="max"/>
        <color rgb="FFF8696B"/>
        <color rgb="FFFFEB84"/>
        <color rgb="FF63BE7B"/>
      </colorScale>
    </cfRule>
  </conditionalFormatting>
  <conditionalFormatting sqref="LR96:LR123">
    <cfRule type="colorScale" priority="52">
      <colorScale>
        <cfvo type="min"/>
        <cfvo type="percentile" val="50"/>
        <cfvo type="max"/>
        <color rgb="FFF8696B"/>
        <color rgb="FFFFEB84"/>
        <color rgb="FF63BE7B"/>
      </colorScale>
    </cfRule>
  </conditionalFormatting>
  <conditionalFormatting sqref="LF14:LF92">
    <cfRule type="colorScale" priority="51">
      <colorScale>
        <cfvo type="min"/>
        <cfvo type="percentile" val="50"/>
        <cfvo type="max"/>
        <color rgb="FFF8696B"/>
        <color rgb="FFFFEB84"/>
        <color rgb="FF63BE7B"/>
      </colorScale>
    </cfRule>
  </conditionalFormatting>
  <conditionalFormatting sqref="LF14:LF92">
    <cfRule type="colorScale" priority="50">
      <colorScale>
        <cfvo type="min"/>
        <cfvo type="percentile" val="50"/>
        <cfvo type="max"/>
        <color rgb="FFF8696B"/>
        <color rgb="FFFFEB84"/>
        <color rgb="FF63BE7B"/>
      </colorScale>
    </cfRule>
  </conditionalFormatting>
  <conditionalFormatting sqref="LI2:LI9">
    <cfRule type="colorScale" priority="49">
      <colorScale>
        <cfvo type="min"/>
        <cfvo type="percentile" val="50"/>
        <cfvo type="max"/>
        <color rgb="FFF8696B"/>
        <color rgb="FFFFEB84"/>
        <color rgb="FF63BE7B"/>
      </colorScale>
    </cfRule>
  </conditionalFormatting>
  <conditionalFormatting sqref="LM2:LM9">
    <cfRule type="colorScale" priority="48">
      <colorScale>
        <cfvo type="min"/>
        <cfvo type="percentile" val="50"/>
        <cfvo type="max"/>
        <color rgb="FFF8696B"/>
        <color rgb="FFFFEB84"/>
        <color rgb="FF63BE7B"/>
      </colorScale>
    </cfRule>
  </conditionalFormatting>
  <conditionalFormatting sqref="LK2:LK9">
    <cfRule type="colorScale" priority="47">
      <colorScale>
        <cfvo type="min"/>
        <cfvo type="percentile" val="50"/>
        <cfvo type="max"/>
        <color rgb="FFF8696B"/>
        <color rgb="FFFFEB84"/>
        <color rgb="FF63BE7B"/>
      </colorScale>
    </cfRule>
  </conditionalFormatting>
  <conditionalFormatting sqref="LO2:LO9">
    <cfRule type="colorScale" priority="46">
      <colorScale>
        <cfvo type="min"/>
        <cfvo type="percentile" val="50"/>
        <cfvo type="max"/>
        <color rgb="FFF8696B"/>
        <color rgb="FFFFEB84"/>
        <color rgb="FF63BE7B"/>
      </colorScale>
    </cfRule>
  </conditionalFormatting>
  <conditionalFormatting sqref="MH96:MH123">
    <cfRule type="colorScale" priority="40">
      <colorScale>
        <cfvo type="min"/>
        <cfvo type="percentile" val="50"/>
        <cfvo type="max"/>
        <color rgb="FFF8696B"/>
        <color rgb="FFFFEB84"/>
        <color rgb="FF63BE7B"/>
      </colorScale>
    </cfRule>
  </conditionalFormatting>
  <conditionalFormatting sqref="MA14:MA92">
    <cfRule type="colorScale" priority="34">
      <colorScale>
        <cfvo type="min"/>
        <cfvo type="percentile" val="50"/>
        <cfvo type="max"/>
        <color rgb="FFF8696B"/>
        <color rgb="FFFFEB84"/>
        <color rgb="FF63BE7B"/>
      </colorScale>
    </cfRule>
  </conditionalFormatting>
  <conditionalFormatting sqref="ME96:ME123 LU96:LZ123">
    <cfRule type="colorScale" priority="42">
      <colorScale>
        <cfvo type="min"/>
        <cfvo type="percentile" val="50"/>
        <cfvo type="max"/>
        <color rgb="FFF8696B"/>
        <color rgb="FFFFEB84"/>
        <color rgb="FF63BE7B"/>
      </colorScale>
    </cfRule>
  </conditionalFormatting>
  <conditionalFormatting sqref="MF96:MG123">
    <cfRule type="colorScale" priority="41">
      <colorScale>
        <cfvo type="min"/>
        <cfvo type="percentile" val="50"/>
        <cfvo type="max"/>
        <color rgb="FFF8696B"/>
        <color rgb="FFFFEB84"/>
        <color rgb="FF63BE7B"/>
      </colorScale>
    </cfRule>
  </conditionalFormatting>
  <conditionalFormatting sqref="ME15:ME24 LU82:LU92 LU15:LU24 ME82:ME92 LZ15:LZ24 LZ82:LZ92">
    <cfRule type="colorScale" priority="39">
      <colorScale>
        <cfvo type="min"/>
        <cfvo type="percentile" val="50"/>
        <cfvo type="max"/>
        <color rgb="FFF8696B"/>
        <color rgb="FFFFEB84"/>
        <color rgb="FF63BE7B"/>
      </colorScale>
    </cfRule>
  </conditionalFormatting>
  <conditionalFormatting sqref="LT96:LT123">
    <cfRule type="colorScale" priority="38">
      <colorScale>
        <cfvo type="min"/>
        <cfvo type="percentile" val="50"/>
        <cfvo type="max"/>
        <color rgb="FFF8696B"/>
        <color rgb="FFFFEB84"/>
        <color rgb="FF63BE7B"/>
      </colorScale>
    </cfRule>
  </conditionalFormatting>
  <conditionalFormatting sqref="MH14:MH92">
    <cfRule type="colorScale" priority="43">
      <colorScale>
        <cfvo type="min"/>
        <cfvo type="percentile" val="50"/>
        <cfvo type="max"/>
        <color rgb="FFF8696B"/>
        <color rgb="FFFFEB84"/>
        <color rgb="FF63BE7B"/>
      </colorScale>
    </cfRule>
  </conditionalFormatting>
  <conditionalFormatting sqref="ME25:ME81 LU25:LU81 LZ25:LZ81">
    <cfRule type="colorScale" priority="44">
      <colorScale>
        <cfvo type="min"/>
        <cfvo type="percentile" val="50"/>
        <cfvo type="max"/>
        <color rgb="FFF8696B"/>
        <color rgb="FFFFEB84"/>
        <color rgb="FF63BE7B"/>
      </colorScale>
    </cfRule>
  </conditionalFormatting>
  <conditionalFormatting sqref="MF12:MG13 MG14:MG92">
    <cfRule type="colorScale" priority="45">
      <colorScale>
        <cfvo type="min"/>
        <cfvo type="percentile" val="50"/>
        <cfvo type="max"/>
        <color rgb="FFF8696B"/>
        <color rgb="FFFFEB84"/>
        <color rgb="FF63BE7B"/>
      </colorScale>
    </cfRule>
  </conditionalFormatting>
  <conditionalFormatting sqref="LZ14 LU14">
    <cfRule type="colorScale" priority="37">
      <colorScale>
        <cfvo type="min"/>
        <cfvo type="percentile" val="50"/>
        <cfvo type="max"/>
        <color rgb="FFF8696B"/>
        <color rgb="FFFFEB84"/>
        <color rgb="FF63BE7B"/>
      </colorScale>
    </cfRule>
  </conditionalFormatting>
  <conditionalFormatting sqref="ME14:ME92">
    <cfRule type="colorScale" priority="36">
      <colorScale>
        <cfvo type="min"/>
        <cfvo type="percentile" val="50"/>
        <cfvo type="max"/>
        <color rgb="FFF8696B"/>
        <color rgb="FFFFEB84"/>
        <color rgb="FF63BE7B"/>
      </colorScale>
    </cfRule>
  </conditionalFormatting>
  <conditionalFormatting sqref="LT14:LT92">
    <cfRule type="colorScale" priority="35">
      <colorScale>
        <cfvo type="min"/>
        <cfvo type="percentile" val="50"/>
        <cfvo type="max"/>
        <color rgb="FFF8696B"/>
        <color rgb="FFFFEB84"/>
        <color rgb="FF63BE7B"/>
      </colorScale>
    </cfRule>
  </conditionalFormatting>
  <conditionalFormatting sqref="MI96:MJ123">
    <cfRule type="colorScale" priority="33">
      <colorScale>
        <cfvo type="min"/>
        <cfvo type="percentile" val="50"/>
        <cfvo type="max"/>
        <color rgb="FFF8696B"/>
        <color rgb="FFFFEB84"/>
        <color rgb="FF63BE7B"/>
      </colorScale>
    </cfRule>
  </conditionalFormatting>
  <conditionalFormatting sqref="MI14:MI92">
    <cfRule type="colorScale" priority="32">
      <colorScale>
        <cfvo type="min"/>
        <cfvo type="percentile" val="50"/>
        <cfvo type="max"/>
        <color rgb="FF63BE7B"/>
        <color rgb="FFFFEB84"/>
        <color rgb="FFF8696B"/>
      </colorScale>
    </cfRule>
  </conditionalFormatting>
  <conditionalFormatting sqref="MA96:MB123">
    <cfRule type="colorScale" priority="31">
      <colorScale>
        <cfvo type="min"/>
        <cfvo type="percentile" val="50"/>
        <cfvo type="max"/>
        <color rgb="FFF8696B"/>
        <color rgb="FFFFEB84"/>
        <color rgb="FF63BE7B"/>
      </colorScale>
    </cfRule>
  </conditionalFormatting>
  <conditionalFormatting sqref="MC96:MD123">
    <cfRule type="colorScale" priority="30">
      <colorScale>
        <cfvo type="min"/>
        <cfvo type="percentile" val="50"/>
        <cfvo type="max"/>
        <color rgb="FFF8696B"/>
        <color rgb="FFFFEB84"/>
        <color rgb="FF63BE7B"/>
      </colorScale>
    </cfRule>
  </conditionalFormatting>
  <conditionalFormatting sqref="MI96:MJ123">
    <cfRule type="colorScale" priority="29">
      <colorScale>
        <cfvo type="min"/>
        <cfvo type="percentile" val="50"/>
        <cfvo type="max"/>
        <color rgb="FF63BE7B"/>
        <color rgb="FFFFEB84"/>
        <color rgb="FFF8696B"/>
      </colorScale>
    </cfRule>
  </conditionalFormatting>
  <conditionalFormatting sqref="MC14:MD92">
    <cfRule type="colorScale" priority="28">
      <colorScale>
        <cfvo type="min"/>
        <cfvo type="percentile" val="50"/>
        <cfvo type="max"/>
        <color rgb="FFF8696B"/>
        <color rgb="FFFFEB84"/>
        <color rgb="FF63BE7B"/>
      </colorScale>
    </cfRule>
  </conditionalFormatting>
  <conditionalFormatting sqref="ME96:ME123">
    <cfRule type="colorScale" priority="27">
      <colorScale>
        <cfvo type="min"/>
        <cfvo type="percentile" val="50"/>
        <cfvo type="max"/>
        <color rgb="FFF8696B"/>
        <color rgb="FFFFEB84"/>
        <color rgb="FF63BE7B"/>
      </colorScale>
    </cfRule>
  </conditionalFormatting>
  <conditionalFormatting sqref="MN14:MO92">
    <cfRule type="colorScale" priority="26">
      <colorScale>
        <cfvo type="min"/>
        <cfvo type="percentile" val="50"/>
        <cfvo type="max"/>
        <color rgb="FFF8696B"/>
        <color rgb="FFFFEB84"/>
        <color rgb="FF63BE7B"/>
      </colorScale>
    </cfRule>
  </conditionalFormatting>
  <conditionalFormatting sqref="MN96:MP123">
    <cfRule type="colorScale" priority="25">
      <colorScale>
        <cfvo type="min"/>
        <cfvo type="percentile" val="50"/>
        <cfvo type="max"/>
        <color rgb="FFF8696B"/>
        <color rgb="FFFFEB84"/>
        <color rgb="FF63BE7B"/>
      </colorScale>
    </cfRule>
  </conditionalFormatting>
  <conditionalFormatting sqref="MQ14:MQ92">
    <cfRule type="colorScale" priority="24">
      <colorScale>
        <cfvo type="min"/>
        <cfvo type="percentile" val="50"/>
        <cfvo type="max"/>
        <color rgb="FFF8696B"/>
        <color rgb="FFFFEB84"/>
        <color rgb="FF63BE7B"/>
      </colorScale>
    </cfRule>
  </conditionalFormatting>
  <conditionalFormatting sqref="MQ96:MQ123">
    <cfRule type="colorScale" priority="23">
      <colorScale>
        <cfvo type="min"/>
        <cfvo type="percentile" val="50"/>
        <cfvo type="max"/>
        <color rgb="FFF8696B"/>
        <color rgb="FFFFEB84"/>
        <color rgb="FF63BE7B"/>
      </colorScale>
    </cfRule>
  </conditionalFormatting>
  <conditionalFormatting sqref="MD2:MD10 LZ2:LZ10">
    <cfRule type="colorScale" priority="22">
      <colorScale>
        <cfvo type="min"/>
        <cfvo type="percentile" val="50"/>
        <cfvo type="max"/>
        <color rgb="FFF8696B"/>
        <color rgb="FFFFEB84"/>
        <color rgb="FF63BE7B"/>
      </colorScale>
    </cfRule>
  </conditionalFormatting>
  <conditionalFormatting sqref="MA2:MB10">
    <cfRule type="colorScale" priority="21">
      <colorScale>
        <cfvo type="min"/>
        <cfvo type="percentile" val="50"/>
        <cfvo type="max"/>
        <color rgb="FFF8696B"/>
        <color rgb="FFFFEB84"/>
        <color rgb="FF63BE7B"/>
      </colorScale>
    </cfRule>
  </conditionalFormatting>
  <conditionalFormatting sqref="ME2:ME10">
    <cfRule type="colorScale" priority="20">
      <colorScale>
        <cfvo type="min"/>
        <cfvo type="percentile" val="50"/>
        <cfvo type="max"/>
        <color rgb="FFF8696B"/>
        <color rgb="FFFFEB84"/>
        <color rgb="FF63BE7B"/>
      </colorScale>
    </cfRule>
  </conditionalFormatting>
  <conditionalFormatting sqref="LX14:LY92">
    <cfRule type="colorScale" priority="19">
      <colorScale>
        <cfvo type="min"/>
        <cfvo type="percentile" val="50"/>
        <cfvo type="max"/>
        <color rgb="FFF8696B"/>
        <color rgb="FFFFEB84"/>
        <color rgb="FF63BE7B"/>
      </colorScale>
    </cfRule>
  </conditionalFormatting>
  <conditionalFormatting sqref="LV14:LW92">
    <cfRule type="colorScale" priority="18">
      <colorScale>
        <cfvo type="min"/>
        <cfvo type="percentile" val="50"/>
        <cfvo type="max"/>
        <color rgb="FFF8696B"/>
        <color rgb="FFFFEB84"/>
        <color rgb="FF63BE7B"/>
      </colorScale>
    </cfRule>
  </conditionalFormatting>
  <conditionalFormatting sqref="MB14:MB92">
    <cfRule type="colorScale" priority="17">
      <colorScale>
        <cfvo type="min"/>
        <cfvo type="percentile" val="50"/>
        <cfvo type="max"/>
        <color rgb="FFF8696B"/>
        <color rgb="FFFFEB84"/>
        <color rgb="FF63BE7B"/>
      </colorScale>
    </cfRule>
  </conditionalFormatting>
  <conditionalFormatting sqref="MP14:MP92">
    <cfRule type="colorScale" priority="16">
      <colorScale>
        <cfvo type="min"/>
        <cfvo type="percentile" val="50"/>
        <cfvo type="max"/>
        <color rgb="FFF8696B"/>
        <color rgb="FFFFEB84"/>
        <color rgb="FF63BE7B"/>
      </colorScale>
    </cfRule>
  </conditionalFormatting>
  <conditionalFormatting sqref="LV14:LV92">
    <cfRule type="colorScale" priority="15">
      <colorScale>
        <cfvo type="min"/>
        <cfvo type="percentile" val="50"/>
        <cfvo type="max"/>
        <color rgb="FFF8696B"/>
        <color rgb="FFFFEB84"/>
        <color rgb="FF63BE7B"/>
      </colorScale>
    </cfRule>
  </conditionalFormatting>
  <conditionalFormatting sqref="LU14:LU92">
    <cfRule type="colorScale" priority="14">
      <colorScale>
        <cfvo type="min"/>
        <cfvo type="percentile" val="50"/>
        <cfvo type="max"/>
        <color rgb="FFF8696B"/>
        <color rgb="FFFFEB84"/>
        <color rgb="FF63BE7B"/>
      </colorScale>
    </cfRule>
  </conditionalFormatting>
  <conditionalFormatting sqref="MR14:MR92">
    <cfRule type="colorScale" priority="13">
      <colorScale>
        <cfvo type="min"/>
        <cfvo type="percentile" val="50"/>
        <cfvo type="max"/>
        <color rgb="FFF8696B"/>
        <color rgb="FFFFEB84"/>
        <color rgb="FF63BE7B"/>
      </colorScale>
    </cfRule>
  </conditionalFormatting>
  <conditionalFormatting sqref="MR96:MR123">
    <cfRule type="colorScale" priority="12">
      <colorScale>
        <cfvo type="min"/>
        <cfvo type="percentile" val="50"/>
        <cfvo type="max"/>
        <color rgb="FFF8696B"/>
        <color rgb="FFFFEB84"/>
        <color rgb="FF63BE7B"/>
      </colorScale>
    </cfRule>
  </conditionalFormatting>
  <conditionalFormatting sqref="MF14:MF92">
    <cfRule type="colorScale" priority="11">
      <colorScale>
        <cfvo type="min"/>
        <cfvo type="percentile" val="50"/>
        <cfvo type="max"/>
        <color rgb="FFF8696B"/>
        <color rgb="FFFFEB84"/>
        <color rgb="FF63BE7B"/>
      </colorScale>
    </cfRule>
  </conditionalFormatting>
  <conditionalFormatting sqref="MF14:MF92">
    <cfRule type="colorScale" priority="10">
      <colorScale>
        <cfvo type="min"/>
        <cfvo type="percentile" val="50"/>
        <cfvo type="max"/>
        <color rgb="FFF8696B"/>
        <color rgb="FFFFEB84"/>
        <color rgb="FF63BE7B"/>
      </colorScale>
    </cfRule>
  </conditionalFormatting>
  <conditionalFormatting sqref="MI2:MI9">
    <cfRule type="colorScale" priority="9">
      <colorScale>
        <cfvo type="min"/>
        <cfvo type="percentile" val="50"/>
        <cfvo type="max"/>
        <color rgb="FFF8696B"/>
        <color rgb="FFFFEB84"/>
        <color rgb="FF63BE7B"/>
      </colorScale>
    </cfRule>
  </conditionalFormatting>
  <conditionalFormatting sqref="MM2:MM9">
    <cfRule type="colorScale" priority="8">
      <colorScale>
        <cfvo type="min"/>
        <cfvo type="percentile" val="50"/>
        <cfvo type="max"/>
        <color rgb="FFF8696B"/>
        <color rgb="FFFFEB84"/>
        <color rgb="FF63BE7B"/>
      </colorScale>
    </cfRule>
  </conditionalFormatting>
  <conditionalFormatting sqref="MK2:MK9">
    <cfRule type="colorScale" priority="7">
      <colorScale>
        <cfvo type="min"/>
        <cfvo type="percentile" val="50"/>
        <cfvo type="max"/>
        <color rgb="FFF8696B"/>
        <color rgb="FFFFEB84"/>
        <color rgb="FF63BE7B"/>
      </colorScale>
    </cfRule>
  </conditionalFormatting>
  <conditionalFormatting sqref="MO2:MO9">
    <cfRule type="colorScale" priority="6">
      <colorScale>
        <cfvo type="min"/>
        <cfvo type="percentile" val="50"/>
        <cfvo type="max"/>
        <color rgb="FFF8696B"/>
        <color rgb="FFFFEB84"/>
        <color rgb="FF63BE7B"/>
      </colorScale>
    </cfRule>
  </conditionalFormatting>
  <conditionalFormatting sqref="JZ14:JZ92">
    <cfRule type="colorScale" priority="5">
      <colorScale>
        <cfvo type="min"/>
        <cfvo type="percentile" val="50"/>
        <cfvo type="max"/>
        <color rgb="FFF8696B"/>
        <color rgb="FFFFEB84"/>
        <color rgb="FF63BE7B"/>
      </colorScale>
    </cfRule>
  </conditionalFormatting>
  <conditionalFormatting sqref="KZ15:KZ24 KZ82:KZ92">
    <cfRule type="colorScale" priority="3">
      <colorScale>
        <cfvo type="min"/>
        <cfvo type="percentile" val="50"/>
        <cfvo type="max"/>
        <color rgb="FFF8696B"/>
        <color rgb="FFFFEB84"/>
        <color rgb="FF63BE7B"/>
      </colorScale>
    </cfRule>
  </conditionalFormatting>
  <conditionalFormatting sqref="KZ25:KZ81">
    <cfRule type="colorScale" priority="4">
      <colorScale>
        <cfvo type="min"/>
        <cfvo type="percentile" val="50"/>
        <cfvo type="max"/>
        <color rgb="FFF8696B"/>
        <color rgb="FFFFEB84"/>
        <color rgb="FF63BE7B"/>
      </colorScale>
    </cfRule>
  </conditionalFormatting>
  <conditionalFormatting sqref="KZ14">
    <cfRule type="colorScale" priority="2">
      <colorScale>
        <cfvo type="min"/>
        <cfvo type="percentile" val="50"/>
        <cfvo type="max"/>
        <color rgb="FFF8696B"/>
        <color rgb="FFFFEB84"/>
        <color rgb="FF63BE7B"/>
      </colorScale>
    </cfRule>
  </conditionalFormatting>
  <conditionalFormatting sqref="KZ14:KZ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PC2016-06-17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1.6759999999999999</v>
      </c>
      <c r="O2" s="156">
        <f>N2*I2/H2</f>
        <v>48604</v>
      </c>
      <c r="P2" s="203">
        <f>VLOOKUP($A2,[3]futuresATR!$A$2:$F$80,3)</f>
        <v>3.0300000000000001E-2</v>
      </c>
      <c r="Q2" s="155">
        <f t="shared" ref="Q2:Q11" si="0">P2*I2/H2</f>
        <v>878.7</v>
      </c>
      <c r="R2" s="145">
        <f>MAX(ROUND($R$1/Q2,0),1)</f>
        <v>2</v>
      </c>
      <c r="S2" s="140">
        <f t="shared" ref="S2:S33" si="1">R2*O2</f>
        <v>97208</v>
      </c>
      <c r="T2" s="111">
        <f>IF(R2&gt;$T$1,$T$1,R2)</f>
        <v>2</v>
      </c>
      <c r="U2" s="111">
        <f>T2*2*7</f>
        <v>28</v>
      </c>
      <c r="V2" s="163">
        <f>IF(ROUND(T2*Q2/$R$1,0)&lt;1,0,T2)</f>
        <v>2</v>
      </c>
      <c r="W2" s="163">
        <f>V2*Q2</f>
        <v>1757.4</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0.7369</v>
      </c>
      <c r="O3" s="156">
        <f t="shared" ref="O3:O66" si="5">N3*I3/H3</f>
        <v>73690</v>
      </c>
      <c r="P3" s="203">
        <f>VLOOKUP($A3,[3]futuresATR!$A$2:$F$80,3)</f>
        <v>7.9105744999999998E-3</v>
      </c>
      <c r="Q3" s="155">
        <f t="shared" si="0"/>
        <v>791.05745000000002</v>
      </c>
      <c r="R3" s="145">
        <f t="shared" ref="R3:R66" si="6">MAX(ROUND($R$1/Q3,0),1)</f>
        <v>3</v>
      </c>
      <c r="S3" s="140">
        <f t="shared" si="1"/>
        <v>221070</v>
      </c>
      <c r="T3" s="111">
        <f t="shared" ref="T3:T66" si="7">IF(R3&gt;$T$1,$T$1,R3)</f>
        <v>3</v>
      </c>
      <c r="U3" s="111">
        <f t="shared" ref="U3:U66" si="8">T3*2*7</f>
        <v>42</v>
      </c>
      <c r="V3" s="163">
        <f t="shared" ref="V3:V66" si="9">IF(ROUND(T3*Q3/$R$1,0)&lt;1,0,T3)</f>
        <v>3</v>
      </c>
      <c r="W3" s="163">
        <f t="shared" ref="W3:W66" si="10">V3*Q3</f>
        <v>2373.1723499999998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0.88763436565210063</v>
      </c>
      <c r="I4" s="113">
        <v>200</v>
      </c>
      <c r="J4" s="113">
        <v>0.01</v>
      </c>
      <c r="K4" s="113" t="s">
        <v>299</v>
      </c>
      <c r="L4" s="113" t="s">
        <v>793</v>
      </c>
      <c r="M4" s="149" t="s">
        <v>297</v>
      </c>
      <c r="N4" s="202">
        <f>VLOOKUP($A4,[3]futuresATR!$A$2:$F$80,2)</f>
        <v>420.9</v>
      </c>
      <c r="O4" s="156">
        <f t="shared" si="5"/>
        <v>94836.3462</v>
      </c>
      <c r="P4" s="203">
        <f>VLOOKUP($A4,[3]futuresATR!$A$2:$F$80,3)</f>
        <v>6.2762920290000004</v>
      </c>
      <c r="Q4" s="155">
        <f t="shared" si="0"/>
        <v>1414.161567390222</v>
      </c>
      <c r="R4" s="145">
        <f t="shared" si="6"/>
        <v>1</v>
      </c>
      <c r="S4" s="140">
        <f t="shared" si="1"/>
        <v>94836.3462</v>
      </c>
      <c r="T4" s="111">
        <f t="shared" si="7"/>
        <v>1</v>
      </c>
      <c r="U4" s="111">
        <f t="shared" si="8"/>
        <v>14</v>
      </c>
      <c r="V4" s="163">
        <f t="shared" si="9"/>
        <v>1</v>
      </c>
      <c r="W4" s="163">
        <f t="shared" si="10"/>
        <v>1414.161567390222</v>
      </c>
      <c r="X4" s="113" t="s">
        <v>911</v>
      </c>
      <c r="Y4" s="113">
        <v>4</v>
      </c>
      <c r="Z4" s="113">
        <v>445.6</v>
      </c>
      <c r="AA4" s="172">
        <v>0</v>
      </c>
      <c r="AB4" s="113" t="s">
        <v>915</v>
      </c>
      <c r="AC4" s="113">
        <v>449.35</v>
      </c>
      <c r="AD4" s="165">
        <v>-3344</v>
      </c>
      <c r="AE4" s="165">
        <v>0</v>
      </c>
      <c r="AF4" s="169">
        <f t="shared" si="2"/>
        <v>-3.75</v>
      </c>
      <c r="AG4" s="145">
        <f t="shared" si="3"/>
        <v>-3379.77</v>
      </c>
      <c r="AH4" s="142">
        <f t="shared" si="4"/>
        <v>35.769999999999982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32.6</v>
      </c>
      <c r="O5" s="156">
        <f t="shared" si="5"/>
        <v>19560</v>
      </c>
      <c r="P5" s="203">
        <f>VLOOKUP($A5,[3]futuresATR!$A$2:$F$80,3)</f>
        <v>0.67755965600000001</v>
      </c>
      <c r="Q5" s="155">
        <f t="shared" si="0"/>
        <v>406.53579360000003</v>
      </c>
      <c r="R5" s="145">
        <f t="shared" si="6"/>
        <v>5</v>
      </c>
      <c r="S5" s="140">
        <f t="shared" si="1"/>
        <v>97800</v>
      </c>
      <c r="T5" s="111">
        <f t="shared" si="7"/>
        <v>5</v>
      </c>
      <c r="U5" s="111">
        <f t="shared" si="8"/>
        <v>70</v>
      </c>
      <c r="V5" s="163">
        <f t="shared" si="9"/>
        <v>5</v>
      </c>
      <c r="W5" s="163">
        <f t="shared" si="10"/>
        <v>2032.6789680000002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1.4359999999999999</v>
      </c>
      <c r="O6" s="156">
        <f t="shared" si="5"/>
        <v>89750</v>
      </c>
      <c r="P6" s="203">
        <f>VLOOKUP($A6,[3]futuresATR!$A$2:$F$80,3)</f>
        <v>1.4981361E-2</v>
      </c>
      <c r="Q6" s="155">
        <f t="shared" si="0"/>
        <v>936.33506250000005</v>
      </c>
      <c r="R6" s="145">
        <f t="shared" si="6"/>
        <v>2</v>
      </c>
      <c r="S6" s="140">
        <f t="shared" si="1"/>
        <v>179500</v>
      </c>
      <c r="T6" s="111">
        <f t="shared" si="7"/>
        <v>2</v>
      </c>
      <c r="U6" s="111">
        <f t="shared" si="8"/>
        <v>28</v>
      </c>
      <c r="V6" s="163">
        <f t="shared" si="9"/>
        <v>2</v>
      </c>
      <c r="W6" s="163">
        <f t="shared" si="10"/>
        <v>1872.6701250000001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442.75</v>
      </c>
      <c r="O7" s="156">
        <f t="shared" si="5"/>
        <v>22137.5</v>
      </c>
      <c r="P7" s="203">
        <f>VLOOKUP($A7,[3]futuresATR!$A$2:$F$80,3)</f>
        <v>9.9263530929999995</v>
      </c>
      <c r="Q7" s="155">
        <f t="shared" si="0"/>
        <v>496.31765464999995</v>
      </c>
      <c r="R7" s="145">
        <f t="shared" si="6"/>
        <v>4</v>
      </c>
      <c r="S7" s="140">
        <f t="shared" si="1"/>
        <v>88550</v>
      </c>
      <c r="T7" s="111">
        <f t="shared" si="7"/>
        <v>4</v>
      </c>
      <c r="U7" s="111">
        <f t="shared" si="8"/>
        <v>56</v>
      </c>
      <c r="V7" s="163">
        <f t="shared" si="9"/>
        <v>4</v>
      </c>
      <c r="W7" s="163">
        <f t="shared" si="10"/>
        <v>1985.2706185999998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3066</v>
      </c>
      <c r="O8" s="156">
        <f t="shared" si="5"/>
        <v>30660</v>
      </c>
      <c r="P8" s="203">
        <f>VLOOKUP($A8,[3]futuresATR!$A$2:$F$80,3)</f>
        <v>60.012458962499998</v>
      </c>
      <c r="Q8" s="155">
        <f t="shared" si="0"/>
        <v>600.124589625</v>
      </c>
      <c r="R8" s="145">
        <f t="shared" si="6"/>
        <v>3</v>
      </c>
      <c r="S8" s="140">
        <f t="shared" si="1"/>
        <v>91980</v>
      </c>
      <c r="T8" s="111">
        <f t="shared" si="7"/>
        <v>3</v>
      </c>
      <c r="U8" s="111">
        <f t="shared" si="8"/>
        <v>42</v>
      </c>
      <c r="V8" s="163">
        <f t="shared" si="9"/>
        <v>3</v>
      </c>
      <c r="W8" s="163">
        <f t="shared" si="10"/>
        <v>1800.373768875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0.77690000000000003</v>
      </c>
      <c r="O9" s="156">
        <f t="shared" si="5"/>
        <v>77690</v>
      </c>
      <c r="P9" s="203">
        <f>VLOOKUP($A9,[3]futuresATR!$A$2:$F$80,3)</f>
        <v>6.7206245000000003E-3</v>
      </c>
      <c r="Q9" s="155">
        <f t="shared" si="0"/>
        <v>672.06245000000001</v>
      </c>
      <c r="R9" s="145">
        <f t="shared" si="6"/>
        <v>3</v>
      </c>
      <c r="S9" s="140">
        <f t="shared" si="1"/>
        <v>233070</v>
      </c>
      <c r="T9" s="111">
        <f t="shared" si="7"/>
        <v>3</v>
      </c>
      <c r="U9" s="111">
        <f t="shared" si="8"/>
        <v>42</v>
      </c>
      <c r="V9" s="163">
        <f t="shared" si="9"/>
        <v>3</v>
      </c>
      <c r="W9" s="163">
        <f t="shared" si="10"/>
        <v>2016.1873500000002</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1.2873399999999999</v>
      </c>
      <c r="I10" s="148">
        <v>1000</v>
      </c>
      <c r="J10" s="113">
        <v>0.01</v>
      </c>
      <c r="K10" s="113" t="s">
        <v>1223</v>
      </c>
      <c r="L10" s="113" t="s">
        <v>312</v>
      </c>
      <c r="M10" s="149" t="s">
        <v>493</v>
      </c>
      <c r="N10" s="202">
        <f>VLOOKUP($A10,[3]futuresATR!$A$2:$F$80,2)</f>
        <v>147.16999999999999</v>
      </c>
      <c r="O10" s="156">
        <f t="shared" si="5"/>
        <v>114321.00299843088</v>
      </c>
      <c r="P10" s="203">
        <f>VLOOKUP($A10,[3]futuresATR!$A$2:$F$80,3)</f>
        <v>0.641797328</v>
      </c>
      <c r="Q10" s="155">
        <f t="shared" si="0"/>
        <v>498.54531669955105</v>
      </c>
      <c r="R10" s="145">
        <f t="shared" si="6"/>
        <v>4</v>
      </c>
      <c r="S10" s="140">
        <f t="shared" si="1"/>
        <v>457284.01199372351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48.56</v>
      </c>
      <c r="O11" s="156">
        <f t="shared" si="5"/>
        <v>48560</v>
      </c>
      <c r="P11" s="203">
        <f>VLOOKUP($A11,[3]futuresATR!$A$2:$F$80,3)</f>
        <v>1.3280669199999999</v>
      </c>
      <c r="Q11" s="155">
        <f t="shared" si="0"/>
        <v>1328.06692</v>
      </c>
      <c r="R11" s="145">
        <f t="shared" si="6"/>
        <v>2</v>
      </c>
      <c r="S11" s="140">
        <f t="shared" si="1"/>
        <v>97120</v>
      </c>
      <c r="T11" s="111">
        <f t="shared" si="7"/>
        <v>2</v>
      </c>
      <c r="U11" s="111">
        <f t="shared" si="8"/>
        <v>28</v>
      </c>
      <c r="V11" s="163">
        <f t="shared" si="9"/>
        <v>2</v>
      </c>
      <c r="W11" s="163">
        <f t="shared" si="10"/>
        <v>2656.13384</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65.92</v>
      </c>
      <c r="O12" s="176">
        <f>N12*I12/H12*100</f>
        <v>32960</v>
      </c>
      <c r="P12" s="203">
        <f>VLOOKUP($A12,[3]futuresATR!$A$2:$F$80,3)</f>
        <v>1.246420995</v>
      </c>
      <c r="Q12" s="160">
        <f>P12*I12/H12*100</f>
        <v>623.21049750000009</v>
      </c>
      <c r="R12" s="145">
        <f t="shared" si="6"/>
        <v>3</v>
      </c>
      <c r="S12" s="140">
        <f t="shared" si="1"/>
        <v>98880</v>
      </c>
      <c r="T12" s="111">
        <f t="shared" si="7"/>
        <v>3</v>
      </c>
      <c r="U12" s="111">
        <f t="shared" si="8"/>
        <v>42</v>
      </c>
      <c r="V12" s="163">
        <f t="shared" si="9"/>
        <v>3</v>
      </c>
      <c r="W12" s="163">
        <f t="shared" si="10"/>
        <v>1869.6314925000001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1.1307</v>
      </c>
      <c r="O13" s="156">
        <f t="shared" si="5"/>
        <v>141337.5</v>
      </c>
      <c r="P13" s="203">
        <f>VLOOKUP($A13,[3]futuresATR!$A$2:$F$80,3)</f>
        <v>8.5525124999999997E-3</v>
      </c>
      <c r="Q13" s="155">
        <f t="shared" ref="Q13:Q33" si="11">P13*I13/H13</f>
        <v>1069.0640624999999</v>
      </c>
      <c r="R13" s="145">
        <f t="shared" si="6"/>
        <v>2</v>
      </c>
      <c r="S13" s="140">
        <f t="shared" si="1"/>
        <v>282675</v>
      </c>
      <c r="T13" s="111">
        <f t="shared" si="7"/>
        <v>2</v>
      </c>
      <c r="U13" s="111">
        <f t="shared" si="8"/>
        <v>28</v>
      </c>
      <c r="V13" s="163">
        <f t="shared" si="9"/>
        <v>2</v>
      </c>
      <c r="W13" s="163">
        <f t="shared" si="10"/>
        <v>2138.1281249999997</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94.34</v>
      </c>
      <c r="O14" s="156">
        <f t="shared" si="5"/>
        <v>94340</v>
      </c>
      <c r="P14" s="203">
        <f>VLOOKUP($A14,[3]futuresATR!$A$2:$F$80,3)</f>
        <v>0.61474809350000004</v>
      </c>
      <c r="Q14" s="155">
        <f t="shared" si="11"/>
        <v>614.74809349999998</v>
      </c>
      <c r="R14" s="145">
        <f t="shared" si="6"/>
        <v>3</v>
      </c>
      <c r="S14" s="140">
        <f t="shared" si="1"/>
        <v>283020</v>
      </c>
      <c r="T14" s="111">
        <f t="shared" si="7"/>
        <v>3</v>
      </c>
      <c r="U14" s="111">
        <f t="shared" si="8"/>
        <v>42</v>
      </c>
      <c r="V14" s="163">
        <f t="shared" si="9"/>
        <v>3</v>
      </c>
      <c r="W14" s="163">
        <f t="shared" si="10"/>
        <v>1844.2442805000001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0.88763436565210063</v>
      </c>
      <c r="I15" s="132">
        <v>1000</v>
      </c>
      <c r="J15">
        <v>0.01</v>
      </c>
      <c r="K15" t="s">
        <v>1223</v>
      </c>
      <c r="L15" t="s">
        <v>812</v>
      </c>
      <c r="M15" s="134" t="s">
        <v>571</v>
      </c>
      <c r="N15" s="202">
        <f>VLOOKUP($A15,[3]futuresATR!$A$2:$F$80,2)</f>
        <v>164.87</v>
      </c>
      <c r="O15" s="156">
        <f t="shared" si="5"/>
        <v>185740.8933</v>
      </c>
      <c r="P15" s="203">
        <f>VLOOKUP($A15,[3]futuresATR!$A$2:$F$80,3)</f>
        <v>0.55583462299999997</v>
      </c>
      <c r="Q15" s="155">
        <f t="shared" si="11"/>
        <v>626.19772792556989</v>
      </c>
      <c r="R15" s="145">
        <f t="shared" si="6"/>
        <v>3</v>
      </c>
      <c r="S15" s="140">
        <f t="shared" si="1"/>
        <v>557222.67989999999</v>
      </c>
      <c r="T15" s="111">
        <f t="shared" si="7"/>
        <v>3</v>
      </c>
      <c r="U15" s="111">
        <f t="shared" si="8"/>
        <v>42</v>
      </c>
      <c r="V15" s="163">
        <f t="shared" si="9"/>
        <v>3</v>
      </c>
      <c r="W15" s="163">
        <f t="shared" si="10"/>
        <v>1878.5931837767098</v>
      </c>
      <c r="X15" t="s">
        <v>912</v>
      </c>
      <c r="Y15">
        <v>2</v>
      </c>
      <c r="Z15">
        <v>162.88999999999999</v>
      </c>
      <c r="AA15" s="138">
        <v>0.01</v>
      </c>
      <c r="AB15" s="135">
        <v>1E-4</v>
      </c>
      <c r="AC15">
        <v>162.9</v>
      </c>
      <c r="AD15" s="109">
        <v>22</v>
      </c>
      <c r="AE15" s="109">
        <v>0</v>
      </c>
      <c r="AF15" s="169">
        <f t="shared" si="2"/>
        <v>-1.0000000000019327E-2</v>
      </c>
      <c r="AG15" s="145">
        <f t="shared" si="3"/>
        <v>-22.531800000043546</v>
      </c>
      <c r="AH15" s="142">
        <f t="shared" si="4"/>
        <v>0.53180000004354611</v>
      </c>
    </row>
    <row r="16" spans="1:34" ht="15.75" thickBot="1" x14ac:dyDescent="0.3">
      <c r="A16" s="5" t="s">
        <v>323</v>
      </c>
      <c r="B16" t="s">
        <v>324</v>
      </c>
      <c r="C16" s="158" t="s">
        <v>323</v>
      </c>
      <c r="D16" t="s">
        <v>535</v>
      </c>
      <c r="E16" t="s">
        <v>791</v>
      </c>
      <c r="F16" t="s">
        <v>811</v>
      </c>
      <c r="G16" t="s">
        <v>478</v>
      </c>
      <c r="H16">
        <f>VLOOKUP(G16,MARGIN!$E$1:$F$9,2)</f>
        <v>0.88763436565210063</v>
      </c>
      <c r="I16" s="132">
        <v>1000</v>
      </c>
      <c r="J16">
        <v>0.01</v>
      </c>
      <c r="K16" t="s">
        <v>1223</v>
      </c>
      <c r="L16" t="s">
        <v>813</v>
      </c>
      <c r="M16" s="134" t="s">
        <v>569</v>
      </c>
      <c r="N16" s="202">
        <f>VLOOKUP($A16,[3]futuresATR!$A$2:$F$80,2)</f>
        <v>133.16</v>
      </c>
      <c r="O16" s="156">
        <f t="shared" si="5"/>
        <v>150016.72440000001</v>
      </c>
      <c r="P16" s="203">
        <f>VLOOKUP($A16,[3]futuresATR!$A$2:$F$80,3)</f>
        <v>0.145487702</v>
      </c>
      <c r="Q16" s="155">
        <f t="shared" si="11"/>
        <v>163.90499019617997</v>
      </c>
      <c r="R16" s="145">
        <f t="shared" si="6"/>
        <v>13</v>
      </c>
      <c r="S16" s="140">
        <f t="shared" si="1"/>
        <v>1950217.4172</v>
      </c>
      <c r="T16" s="111">
        <f t="shared" si="7"/>
        <v>13</v>
      </c>
      <c r="U16" s="111">
        <f t="shared" si="8"/>
        <v>182</v>
      </c>
      <c r="V16" s="163">
        <f t="shared" si="9"/>
        <v>13</v>
      </c>
      <c r="W16" s="163">
        <f t="shared" si="10"/>
        <v>2130.7648725503395</v>
      </c>
      <c r="X16" t="s">
        <v>911</v>
      </c>
      <c r="Y16">
        <v>7</v>
      </c>
      <c r="Z16">
        <v>132.27000000000001</v>
      </c>
      <c r="AA16" s="138">
        <v>0.02</v>
      </c>
      <c r="AB16" s="135">
        <v>2.0000000000000001E-4</v>
      </c>
      <c r="AC16">
        <v>132.29</v>
      </c>
      <c r="AD16" s="109">
        <v>-156</v>
      </c>
      <c r="AE16" s="109">
        <v>0</v>
      </c>
      <c r="AF16" s="169">
        <f t="shared" si="2"/>
        <v>-1.999999999998181E-2</v>
      </c>
      <c r="AG16" s="145">
        <f t="shared" si="3"/>
        <v>-157.72259999985656</v>
      </c>
      <c r="AH16" s="142">
        <f t="shared" si="4"/>
        <v>1.7225999998565555</v>
      </c>
    </row>
    <row r="17" spans="1:34" ht="15.75" thickBot="1" x14ac:dyDescent="0.3">
      <c r="A17" s="5" t="s">
        <v>325</v>
      </c>
      <c r="B17" t="s">
        <v>326</v>
      </c>
      <c r="C17" s="158" t="s">
        <v>325</v>
      </c>
      <c r="D17" t="s">
        <v>535</v>
      </c>
      <c r="E17" t="s">
        <v>791</v>
      </c>
      <c r="F17" t="s">
        <v>811</v>
      </c>
      <c r="G17" t="s">
        <v>478</v>
      </c>
      <c r="H17">
        <f>VLOOKUP(G17,MARGIN!$E$1:$F$9,2)</f>
        <v>0.88763436565210063</v>
      </c>
      <c r="I17" s="132">
        <v>1000</v>
      </c>
      <c r="J17">
        <v>1E-3</v>
      </c>
      <c r="K17" t="s">
        <v>1223</v>
      </c>
      <c r="L17" t="s">
        <v>814</v>
      </c>
      <c r="M17" s="134" t="s">
        <v>573</v>
      </c>
      <c r="N17" s="202">
        <f>VLOOKUP($A17,[3]futuresATR!$A$2:$F$80,2)</f>
        <v>111.97499999999999</v>
      </c>
      <c r="O17" s="156">
        <f t="shared" si="5"/>
        <v>126149.91524999999</v>
      </c>
      <c r="P17" s="203">
        <f>VLOOKUP($A17,[3]futuresATR!$A$2:$F$80,3)</f>
        <v>3.3240282500000003E-2</v>
      </c>
      <c r="Q17" s="155">
        <f t="shared" si="11"/>
        <v>37.448169861674998</v>
      </c>
      <c r="R17" s="145">
        <f t="shared" si="6"/>
        <v>56</v>
      </c>
      <c r="S17" s="140">
        <f t="shared" si="1"/>
        <v>7064395.2539999997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-405.5723999999193</v>
      </c>
      <c r="AH17" s="142">
        <f t="shared" si="4"/>
        <v>-1.4276000000807016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99.22</v>
      </c>
      <c r="O18" s="156">
        <f t="shared" si="5"/>
        <v>248050</v>
      </c>
      <c r="P18" s="203">
        <f>VLOOKUP($A18,[3]futuresATR!$A$2:$F$80,3)</f>
        <v>4.0750000000000001E-2</v>
      </c>
      <c r="Q18" s="155">
        <f t="shared" si="11"/>
        <v>101.875</v>
      </c>
      <c r="R18" s="145">
        <f t="shared" si="6"/>
        <v>21</v>
      </c>
      <c r="S18" s="140">
        <f t="shared" si="1"/>
        <v>5209050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1473.7</v>
      </c>
      <c r="O19" s="156">
        <f t="shared" si="5"/>
        <v>147370</v>
      </c>
      <c r="P19" s="203">
        <f>VLOOKUP($A19,[3]futuresATR!$A$2:$F$80,3)</f>
        <v>15.155801568499999</v>
      </c>
      <c r="Q19" s="155">
        <f t="shared" si="11"/>
        <v>1515.5801568499999</v>
      </c>
      <c r="R19" s="145">
        <f t="shared" si="6"/>
        <v>1</v>
      </c>
      <c r="S19" s="140">
        <f t="shared" si="1"/>
        <v>147370</v>
      </c>
      <c r="T19" s="111">
        <f t="shared" si="7"/>
        <v>1</v>
      </c>
      <c r="U19" s="111">
        <f t="shared" si="8"/>
        <v>14</v>
      </c>
      <c r="V19" s="163">
        <f t="shared" si="9"/>
        <v>1</v>
      </c>
      <c r="W19" s="163">
        <f t="shared" si="10"/>
        <v>1515.5801568499999</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2059</v>
      </c>
      <c r="O20" s="156">
        <f t="shared" si="5"/>
        <v>102950</v>
      </c>
      <c r="P20" s="203">
        <f>VLOOKUP($A20,[3]futuresATR!$A$2:$F$80,3)</f>
        <v>17.768354049500001</v>
      </c>
      <c r="Q20" s="155">
        <f t="shared" si="11"/>
        <v>888.41770247500006</v>
      </c>
      <c r="R20" s="145">
        <f t="shared" si="6"/>
        <v>2</v>
      </c>
      <c r="S20" s="140">
        <f t="shared" si="1"/>
        <v>205900</v>
      </c>
      <c r="T20" s="111">
        <f t="shared" si="7"/>
        <v>2</v>
      </c>
      <c r="U20" s="111">
        <f t="shared" si="8"/>
        <v>28</v>
      </c>
      <c r="V20" s="163">
        <f t="shared" si="9"/>
        <v>2</v>
      </c>
      <c r="W20" s="163">
        <f t="shared" si="10"/>
        <v>1776.8354049500001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137.42500000000001</v>
      </c>
      <c r="O21" s="156">
        <f t="shared" si="5"/>
        <v>68712.5</v>
      </c>
      <c r="P21" s="203">
        <f>VLOOKUP($A21,[3]futuresATR!$A$2:$F$80,3)</f>
        <v>2.9387500000000002</v>
      </c>
      <c r="Q21" s="155">
        <f t="shared" si="11"/>
        <v>1469.375</v>
      </c>
      <c r="R21" s="145">
        <f t="shared" si="6"/>
        <v>1</v>
      </c>
      <c r="S21" s="140">
        <f t="shared" si="1"/>
        <v>68712.5</v>
      </c>
      <c r="T21" s="111">
        <f t="shared" si="7"/>
        <v>1</v>
      </c>
      <c r="U21" s="111">
        <f t="shared" si="8"/>
        <v>14</v>
      </c>
      <c r="V21" s="163">
        <f t="shared" si="9"/>
        <v>1</v>
      </c>
      <c r="W21" s="163">
        <f t="shared" si="10"/>
        <v>1469.375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0.88763436565210063</v>
      </c>
      <c r="I22">
        <v>10</v>
      </c>
      <c r="J22">
        <v>0.1</v>
      </c>
      <c r="K22" t="s">
        <v>299</v>
      </c>
      <c r="L22" t="s">
        <v>491</v>
      </c>
      <c r="M22" s="134" t="s">
        <v>490</v>
      </c>
      <c r="N22" s="202">
        <f>VLOOKUP($A22,[3]futuresATR!$A$2:$F$80,2)</f>
        <v>4185</v>
      </c>
      <c r="O22" s="156">
        <f t="shared" si="5"/>
        <v>47147.791499999999</v>
      </c>
      <c r="P22" s="203">
        <f>VLOOKUP($A22,[3]futuresATR!$A$2:$F$80,3)</f>
        <v>64.370604447999995</v>
      </c>
      <c r="Q22" s="155">
        <f t="shared" si="11"/>
        <v>725.19279265072305</v>
      </c>
      <c r="R22" s="145">
        <f t="shared" si="6"/>
        <v>3</v>
      </c>
      <c r="S22" s="140">
        <f t="shared" si="1"/>
        <v>141443.37450000001</v>
      </c>
      <c r="T22" s="111">
        <f t="shared" si="7"/>
        <v>3</v>
      </c>
      <c r="U22" s="111">
        <f t="shared" si="8"/>
        <v>42</v>
      </c>
      <c r="V22" s="163">
        <f t="shared" si="9"/>
        <v>3</v>
      </c>
      <c r="W22" s="163">
        <f t="shared" si="10"/>
        <v>2175.5783779521689</v>
      </c>
      <c r="X22" t="s">
        <v>911</v>
      </c>
      <c r="Y22">
        <v>16</v>
      </c>
      <c r="Z22">
        <v>4440.5</v>
      </c>
      <c r="AA22" s="138">
        <v>-2</v>
      </c>
      <c r="AB22" t="s">
        <v>921</v>
      </c>
      <c r="AC22">
        <v>4438.5</v>
      </c>
      <c r="AD22" s="109">
        <v>358</v>
      </c>
      <c r="AE22" s="109">
        <v>0</v>
      </c>
      <c r="AF22" s="169">
        <f t="shared" si="2"/>
        <v>2</v>
      </c>
      <c r="AG22" s="145">
        <f t="shared" si="3"/>
        <v>360.50880000000001</v>
      </c>
      <c r="AH22" s="142">
        <f t="shared" si="4"/>
        <v>2.5088000000000079</v>
      </c>
    </row>
    <row r="23" spans="1:34" ht="15.75" thickBot="1" x14ac:dyDescent="0.3">
      <c r="A23" s="5" t="s">
        <v>338</v>
      </c>
      <c r="B23" s="186" t="s">
        <v>1202</v>
      </c>
      <c r="C23" s="158" t="s">
        <v>338</v>
      </c>
      <c r="D23" t="s">
        <v>535</v>
      </c>
      <c r="E23" t="s">
        <v>791</v>
      </c>
      <c r="F23" t="s">
        <v>1203</v>
      </c>
      <c r="G23" t="s">
        <v>478</v>
      </c>
      <c r="H23">
        <f>VLOOKUP(G23,MARGIN!$E$1:$F$9,2)</f>
        <v>0.88763436565210063</v>
      </c>
      <c r="I23">
        <v>5</v>
      </c>
      <c r="J23">
        <v>0.1</v>
      </c>
      <c r="K23" t="s">
        <v>299</v>
      </c>
      <c r="L23" t="s">
        <v>825</v>
      </c>
      <c r="M23" s="134" t="s">
        <v>672</v>
      </c>
      <c r="N23" s="202">
        <f>VLOOKUP($A23,[3]futuresATR!$A$2:$F$80,2)</f>
        <v>9601</v>
      </c>
      <c r="O23" s="156">
        <f t="shared" si="5"/>
        <v>54081.952949999999</v>
      </c>
      <c r="P23" s="203">
        <f>VLOOKUP($A23,[3]futuresATR!$A$2:$F$80,3)</f>
        <v>161.044634237</v>
      </c>
      <c r="Q23" s="155">
        <f t="shared" si="11"/>
        <v>907.15637242530909</v>
      </c>
      <c r="R23" s="145">
        <f t="shared" si="6"/>
        <v>2</v>
      </c>
      <c r="S23" s="140">
        <f t="shared" si="1"/>
        <v>108163.9059</v>
      </c>
      <c r="T23" s="111">
        <f t="shared" si="7"/>
        <v>2</v>
      </c>
      <c r="U23" s="111">
        <f t="shared" si="8"/>
        <v>28</v>
      </c>
      <c r="V23" s="163">
        <f t="shared" si="9"/>
        <v>2</v>
      </c>
      <c r="W23" s="163">
        <f t="shared" si="10"/>
        <v>1814.3127448506182</v>
      </c>
      <c r="X23" t="s">
        <v>911</v>
      </c>
      <c r="Y23">
        <v>1</v>
      </c>
      <c r="Z23">
        <v>10177</v>
      </c>
      <c r="AA23" s="138">
        <v>0</v>
      </c>
      <c r="AB23" s="141" t="s">
        <v>915</v>
      </c>
      <c r="AC23">
        <v>10255</v>
      </c>
      <c r="AD23" s="109">
        <v>-2174</v>
      </c>
      <c r="AE23" s="109">
        <v>0</v>
      </c>
      <c r="AF23" s="169">
        <f t="shared" si="2"/>
        <v>-78</v>
      </c>
      <c r="AG23" s="145">
        <f t="shared" si="3"/>
        <v>-439.37009999999998</v>
      </c>
      <c r="AH23" s="142">
        <f t="shared" si="4"/>
        <v>-1734.6298999999999</v>
      </c>
    </row>
    <row r="24" spans="1:34" s="1" customFormat="1" ht="15.75" thickBot="1" x14ac:dyDescent="0.3">
      <c r="A24" s="5" t="s">
        <v>340</v>
      </c>
      <c r="B24" s="113" t="s">
        <v>341</v>
      </c>
      <c r="C24" s="158" t="s">
        <v>340</v>
      </c>
      <c r="D24" s="113" t="s">
        <v>822</v>
      </c>
      <c r="E24" s="113" t="s">
        <v>791</v>
      </c>
      <c r="F24" s="113" t="s">
        <v>826</v>
      </c>
      <c r="G24" s="113" t="s">
        <v>478</v>
      </c>
      <c r="H24">
        <f>VLOOKUP(G24,MARGIN!$E$1:$F$9,2)</f>
        <v>0.88763436565210063</v>
      </c>
      <c r="I24" s="148">
        <v>2500</v>
      </c>
      <c r="J24" s="113">
        <v>1E-3</v>
      </c>
      <c r="K24" s="113" t="s">
        <v>1223</v>
      </c>
      <c r="L24" s="113" t="s">
        <v>827</v>
      </c>
      <c r="M24" s="149" t="s">
        <v>577</v>
      </c>
      <c r="N24" s="202">
        <f>VLOOKUP($A24,[3]futuresATR!$A$2:$F$80,2)</f>
        <v>100.3</v>
      </c>
      <c r="O24" s="156">
        <f t="shared" si="5"/>
        <v>282492.4425</v>
      </c>
      <c r="P24" s="203">
        <f>VLOOKUP($A24,[3]futuresATR!$A$2:$F$80,3)</f>
        <v>1.0500000000000001E-2</v>
      </c>
      <c r="Q24" s="155">
        <f t="shared" si="11"/>
        <v>29.5729875</v>
      </c>
      <c r="R24" s="145">
        <f t="shared" si="6"/>
        <v>71</v>
      </c>
      <c r="S24" s="140">
        <f t="shared" si="1"/>
        <v>20056963.4175</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2112.3562500000799</v>
      </c>
      <c r="AH24" s="142">
        <f t="shared" si="4"/>
        <v>12.356250000079854</v>
      </c>
    </row>
    <row r="25" spans="1:34" x14ac:dyDescent="0.25">
      <c r="A25" s="5" t="s">
        <v>342</v>
      </c>
      <c r="B25" s="113" t="s">
        <v>343</v>
      </c>
      <c r="C25" s="158" t="s">
        <v>342</v>
      </c>
      <c r="D25" s="113" t="s">
        <v>822</v>
      </c>
      <c r="E25" s="113" t="s">
        <v>791</v>
      </c>
      <c r="F25" s="113" t="s">
        <v>828</v>
      </c>
      <c r="G25" s="113" t="s">
        <v>465</v>
      </c>
      <c r="H25">
        <f>VLOOKUP(G25,MARGIN!$E$1:$F$9,2)</f>
        <v>0.69868507468943453</v>
      </c>
      <c r="I25" s="113">
        <v>10</v>
      </c>
      <c r="J25" s="113">
        <v>0.1</v>
      </c>
      <c r="K25" s="113" t="s">
        <v>299</v>
      </c>
      <c r="L25" s="113" t="s">
        <v>829</v>
      </c>
      <c r="M25" s="149" t="s">
        <v>600</v>
      </c>
      <c r="N25" s="202">
        <f>VLOOKUP($A25,[3]futuresATR!$A$2:$F$80,2)</f>
        <v>5952</v>
      </c>
      <c r="O25" s="156">
        <f t="shared" si="5"/>
        <v>85188.595199999996</v>
      </c>
      <c r="P25" s="203">
        <f>VLOOKUP($A25,[3]futuresATR!$A$2:$F$80,3)</f>
        <v>80.872109499499999</v>
      </c>
      <c r="Q25" s="155">
        <f t="shared" si="11"/>
        <v>1157.4901544225436</v>
      </c>
      <c r="R25" s="145">
        <f t="shared" si="6"/>
        <v>2</v>
      </c>
      <c r="S25" s="140">
        <f t="shared" si="1"/>
        <v>170377.19039999999</v>
      </c>
      <c r="T25" s="111">
        <f t="shared" si="7"/>
        <v>2</v>
      </c>
      <c r="U25" s="111">
        <f t="shared" si="8"/>
        <v>28</v>
      </c>
      <c r="V25" s="163">
        <f t="shared" si="9"/>
        <v>2</v>
      </c>
      <c r="W25" s="163">
        <f t="shared" si="10"/>
        <v>2314.9803088450872</v>
      </c>
      <c r="X25" s="113" t="s">
        <v>911</v>
      </c>
      <c r="Y25" s="113">
        <v>3</v>
      </c>
      <c r="Z25" s="113">
        <v>6187</v>
      </c>
      <c r="AA25" s="113" t="s">
        <v>1150</v>
      </c>
      <c r="AB25" s="113" t="s">
        <v>915</v>
      </c>
      <c r="AC25" s="113">
        <v>6211.5</v>
      </c>
      <c r="AD25" s="165">
        <v>-1058</v>
      </c>
      <c r="AE25" s="165">
        <v>0</v>
      </c>
      <c r="AF25" s="169">
        <f t="shared" si="2"/>
        <v>-24.5</v>
      </c>
      <c r="AG25" s="145">
        <f t="shared" si="3"/>
        <v>-1051.9760999999999</v>
      </c>
      <c r="AH25" s="142">
        <f t="shared" si="4"/>
        <v>-6.0239000000001397</v>
      </c>
    </row>
    <row r="26" spans="1:34" ht="15.75" thickBot="1" x14ac:dyDescent="0.3">
      <c r="A26" s="5" t="s">
        <v>344</v>
      </c>
      <c r="B26" s="113" t="s">
        <v>345</v>
      </c>
      <c r="C26" s="158" t="s">
        <v>344</v>
      </c>
      <c r="D26" s="113" t="s">
        <v>822</v>
      </c>
      <c r="E26" s="113" t="s">
        <v>791</v>
      </c>
      <c r="F26" s="113" t="s">
        <v>830</v>
      </c>
      <c r="G26" s="113" t="s">
        <v>465</v>
      </c>
      <c r="H26">
        <f>VLOOKUP(G26,MARGIN!$E$1:$F$9,2)</f>
        <v>0.69868507468943453</v>
      </c>
      <c r="I26" s="148">
        <v>1000</v>
      </c>
      <c r="J26" s="113">
        <v>0.01</v>
      </c>
      <c r="K26" s="113" t="s">
        <v>1223</v>
      </c>
      <c r="L26" s="113" t="s">
        <v>831</v>
      </c>
      <c r="M26" s="149" t="s">
        <v>605</v>
      </c>
      <c r="N26" s="202">
        <f>VLOOKUP($A26,[3]futuresATR!$A$2:$F$80,2)</f>
        <v>126.04</v>
      </c>
      <c r="O26" s="156">
        <f t="shared" si="5"/>
        <v>180396.0104</v>
      </c>
      <c r="P26" s="203">
        <f>VLOOKUP($A26,[3]futuresATR!$A$2:$F$80,3)</f>
        <v>0.59691689299999995</v>
      </c>
      <c r="Q26" s="155">
        <f t="shared" si="11"/>
        <v>854.34327227517986</v>
      </c>
      <c r="R26" s="145">
        <f t="shared" si="6"/>
        <v>2</v>
      </c>
      <c r="S26" s="140">
        <f t="shared" si="1"/>
        <v>360792.0208</v>
      </c>
      <c r="T26" s="111">
        <f t="shared" si="7"/>
        <v>2</v>
      </c>
      <c r="U26" s="111">
        <f t="shared" si="8"/>
        <v>28</v>
      </c>
      <c r="V26" s="163">
        <f t="shared" si="9"/>
        <v>2</v>
      </c>
      <c r="W26" s="163">
        <f t="shared" si="10"/>
        <v>1708.6865445503597</v>
      </c>
      <c r="X26" s="113" t="s">
        <v>912</v>
      </c>
      <c r="Y26" s="113">
        <v>3</v>
      </c>
      <c r="Z26" s="113">
        <v>123.47</v>
      </c>
      <c r="AA26" s="113" t="s">
        <v>1150</v>
      </c>
      <c r="AB26" s="113" t="s">
        <v>915</v>
      </c>
      <c r="AC26" s="113">
        <v>123.83</v>
      </c>
      <c r="AD26" s="165">
        <v>1557</v>
      </c>
      <c r="AE26" s="165">
        <v>0</v>
      </c>
      <c r="AF26" s="169">
        <f t="shared" si="2"/>
        <v>-0.35999999999999943</v>
      </c>
      <c r="AG26" s="145">
        <f t="shared" si="3"/>
        <v>-1545.7607999999973</v>
      </c>
      <c r="AH26" s="142">
        <f t="shared" si="4"/>
        <v>-11.239200000002711</v>
      </c>
    </row>
    <row r="27" spans="1:34" ht="15.75" thickBot="1" x14ac:dyDescent="0.3">
      <c r="A27" s="5" t="s">
        <v>346</v>
      </c>
      <c r="B27" s="113" t="s">
        <v>347</v>
      </c>
      <c r="C27" s="158" t="s">
        <v>346</v>
      </c>
      <c r="D27" s="113" t="s">
        <v>822</v>
      </c>
      <c r="E27" s="113" t="s">
        <v>791</v>
      </c>
      <c r="F27" s="113" t="s">
        <v>832</v>
      </c>
      <c r="G27" s="113" t="s">
        <v>465</v>
      </c>
      <c r="H27">
        <f>VLOOKUP(G27,MARGIN!$E$1:$F$9,2)</f>
        <v>0.69868507468943453</v>
      </c>
      <c r="I27" s="148">
        <v>1250</v>
      </c>
      <c r="J27" s="113">
        <v>0.01</v>
      </c>
      <c r="K27" s="113" t="s">
        <v>1223</v>
      </c>
      <c r="L27" s="113" t="s">
        <v>833</v>
      </c>
      <c r="M27" s="149" t="s">
        <v>462</v>
      </c>
      <c r="N27" s="202">
        <f>VLOOKUP($A27,[3]futuresATR!$A$2:$F$80,2)</f>
        <v>99.46</v>
      </c>
      <c r="O27" s="156">
        <f t="shared" si="5"/>
        <v>177941.39949999997</v>
      </c>
      <c r="P27" s="203">
        <f>VLOOKUP($A27,[3]futuresATR!$A$2:$F$80,3)</f>
        <v>2.8000000000000001E-2</v>
      </c>
      <c r="Q27" s="155">
        <f t="shared" si="11"/>
        <v>50.094099999999997</v>
      </c>
      <c r="R27" s="145">
        <f t="shared" si="6"/>
        <v>42</v>
      </c>
      <c r="S27" s="140">
        <f t="shared" si="1"/>
        <v>7473538.7789999992</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894.5375000004575</v>
      </c>
      <c r="AH27" s="142">
        <f t="shared" si="4"/>
        <v>-6.4624999995425014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121.5</v>
      </c>
      <c r="O28" s="156">
        <f t="shared" si="5"/>
        <v>121500</v>
      </c>
      <c r="P28" s="203">
        <f>VLOOKUP($A28,[3]futuresATR!$A$2:$F$80,3)</f>
        <v>0.29944609550000001</v>
      </c>
      <c r="Q28" s="155">
        <f t="shared" si="11"/>
        <v>299.44609550000001</v>
      </c>
      <c r="R28" s="145">
        <f t="shared" si="6"/>
        <v>7</v>
      </c>
      <c r="S28" s="140">
        <f t="shared" si="1"/>
        <v>850500</v>
      </c>
      <c r="T28" s="111">
        <f t="shared" si="7"/>
        <v>7</v>
      </c>
      <c r="U28" s="111">
        <f t="shared" si="8"/>
        <v>98</v>
      </c>
      <c r="V28" s="163">
        <f t="shared" si="9"/>
        <v>7</v>
      </c>
      <c r="W28" s="163">
        <f t="shared" si="10"/>
        <v>2096.1226685000001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1294.8</v>
      </c>
      <c r="O29" s="156">
        <f t="shared" si="5"/>
        <v>129480</v>
      </c>
      <c r="P29" s="203">
        <f>VLOOKUP($A29,[3]futuresATR!$A$2:$F$80,3)</f>
        <v>17.429564471500001</v>
      </c>
      <c r="Q29" s="155">
        <f t="shared" si="11"/>
        <v>1742.95644715</v>
      </c>
      <c r="R29" s="145">
        <f t="shared" si="6"/>
        <v>1</v>
      </c>
      <c r="S29" s="140">
        <f t="shared" si="1"/>
        <v>129480</v>
      </c>
      <c r="T29" s="111">
        <f t="shared" si="7"/>
        <v>1</v>
      </c>
      <c r="U29" s="111">
        <f t="shared" si="8"/>
        <v>14</v>
      </c>
      <c r="V29" s="163">
        <f t="shared" si="9"/>
        <v>1</v>
      </c>
      <c r="W29" s="163">
        <f t="shared" si="10"/>
        <v>1742.95644715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8290</v>
      </c>
      <c r="O30" s="156">
        <f t="shared" si="5"/>
        <v>53346.203346203351</v>
      </c>
      <c r="P30" s="203">
        <f>VLOOKUP($A30,[3]futuresATR!$A$2:$F$80,3)</f>
        <v>168.94685039300001</v>
      </c>
      <c r="Q30" s="155">
        <f t="shared" si="11"/>
        <v>1087.1740694530247</v>
      </c>
      <c r="R30" s="145">
        <f t="shared" si="6"/>
        <v>2</v>
      </c>
      <c r="S30" s="140">
        <f t="shared" si="1"/>
        <v>106692.4066924067</v>
      </c>
      <c r="T30" s="111">
        <f t="shared" si="7"/>
        <v>2</v>
      </c>
      <c r="U30" s="111">
        <f t="shared" si="8"/>
        <v>28</v>
      </c>
      <c r="V30" s="163">
        <f t="shared" si="9"/>
        <v>2</v>
      </c>
      <c r="W30" s="163">
        <f t="shared" si="10"/>
        <v>2174.3481389060494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205.1</v>
      </c>
      <c r="O31" s="156">
        <f t="shared" si="5"/>
        <v>51275</v>
      </c>
      <c r="P31" s="203">
        <f>VLOOKUP($A31,[3]futuresATR!$A$2:$F$80,3)</f>
        <v>4.1500000000000004</v>
      </c>
      <c r="Q31" s="155">
        <f t="shared" si="11"/>
        <v>1037.5</v>
      </c>
      <c r="R31" s="145">
        <f t="shared" si="6"/>
        <v>2</v>
      </c>
      <c r="S31" s="140">
        <f t="shared" si="1"/>
        <v>102550</v>
      </c>
      <c r="T31" s="111">
        <f t="shared" si="7"/>
        <v>2</v>
      </c>
      <c r="U31" s="111">
        <f t="shared" si="8"/>
        <v>28</v>
      </c>
      <c r="V31" s="163">
        <f t="shared" si="9"/>
        <v>2</v>
      </c>
      <c r="W31" s="163">
        <f t="shared" si="10"/>
        <v>2075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19977</v>
      </c>
      <c r="O32" s="156">
        <f t="shared" si="5"/>
        <v>128552.12355212356</v>
      </c>
      <c r="P32" s="203">
        <f>VLOOKUP($A32,[3]futuresATR!$A$2:$F$80,3)</f>
        <v>327.18463418200002</v>
      </c>
      <c r="Q32" s="155">
        <f t="shared" si="11"/>
        <v>2105.4352263963965</v>
      </c>
      <c r="R32" s="145">
        <f t="shared" si="6"/>
        <v>1</v>
      </c>
      <c r="S32" s="140">
        <f t="shared" si="1"/>
        <v>128552.12355212356</v>
      </c>
      <c r="T32" s="111">
        <f t="shared" si="7"/>
        <v>1</v>
      </c>
      <c r="U32" s="111">
        <f t="shared" si="8"/>
        <v>14</v>
      </c>
      <c r="V32" s="163">
        <f t="shared" si="9"/>
        <v>1</v>
      </c>
      <c r="W32" s="163">
        <f t="shared" si="10"/>
        <v>2105.4352263963965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1.4817</v>
      </c>
      <c r="O33" s="156">
        <f t="shared" si="5"/>
        <v>62231.4</v>
      </c>
      <c r="P33" s="203">
        <f>VLOOKUP($A33,[3]futuresATR!$A$2:$F$80,3)</f>
        <v>3.7844999999999997E-2</v>
      </c>
      <c r="Q33" s="155">
        <f t="shared" si="11"/>
        <v>1589.4899999999998</v>
      </c>
      <c r="R33" s="145">
        <f t="shared" si="6"/>
        <v>1</v>
      </c>
      <c r="S33" s="140">
        <f t="shared" si="1"/>
        <v>62231.4</v>
      </c>
      <c r="T33" s="111">
        <f t="shared" si="7"/>
        <v>1</v>
      </c>
      <c r="U33" s="111">
        <f t="shared" si="8"/>
        <v>14</v>
      </c>
      <c r="V33" s="163">
        <f t="shared" si="9"/>
        <v>1</v>
      </c>
      <c r="W33" s="163">
        <f t="shared" si="10"/>
        <v>1589.4899999999998</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0.96250000000000002</v>
      </c>
      <c r="O34" s="176">
        <f>N34*I34/H34/100</f>
        <v>120312.5</v>
      </c>
      <c r="P34" s="203">
        <f>VLOOKUP($A34,[3]futuresATR!$A$2:$F$80,3)</f>
        <v>9.5347699999999997E-3</v>
      </c>
      <c r="Q34" s="162">
        <f>P34*I34/H34/100</f>
        <v>1191.8462500000001</v>
      </c>
      <c r="R34" s="145">
        <f t="shared" si="6"/>
        <v>2</v>
      </c>
      <c r="S34" s="140">
        <f t="shared" ref="S34:S65" si="12">R34*O34</f>
        <v>240625</v>
      </c>
      <c r="T34" s="111">
        <f t="shared" si="7"/>
        <v>2</v>
      </c>
      <c r="U34" s="111">
        <f t="shared" si="8"/>
        <v>28</v>
      </c>
      <c r="V34" s="163">
        <f t="shared" si="9"/>
        <v>2</v>
      </c>
      <c r="W34" s="163">
        <f t="shared" si="10"/>
        <v>2383.6925000000001</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142.85</v>
      </c>
      <c r="O35" s="156">
        <f t="shared" si="5"/>
        <v>53568.75</v>
      </c>
      <c r="P35" s="203">
        <f>VLOOKUP($A35,[3]futuresATR!$A$2:$F$80,3)</f>
        <v>4.1251004025000002</v>
      </c>
      <c r="Q35" s="155">
        <f t="shared" ref="Q35:Q51" si="14">P35*I35/H35</f>
        <v>1546.9126509375001</v>
      </c>
      <c r="R35" s="145">
        <f t="shared" si="6"/>
        <v>1</v>
      </c>
      <c r="S35" s="140">
        <f t="shared" si="12"/>
        <v>53568.75</v>
      </c>
      <c r="T35" s="111">
        <f t="shared" si="7"/>
        <v>1</v>
      </c>
      <c r="U35" s="111">
        <f t="shared" si="8"/>
        <v>14</v>
      </c>
      <c r="V35" s="163">
        <f t="shared" si="9"/>
        <v>1</v>
      </c>
      <c r="W35" s="163">
        <f t="shared" si="10"/>
        <v>1546.9126509375001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478.5</v>
      </c>
      <c r="O36" s="156">
        <f t="shared" si="5"/>
        <v>23925</v>
      </c>
      <c r="P36" s="203">
        <f>VLOOKUP($A36,[3]futuresATR!$A$2:$F$80,3)</f>
        <v>11.684729063500001</v>
      </c>
      <c r="Q36" s="155">
        <f t="shared" si="14"/>
        <v>584.23645317500007</v>
      </c>
      <c r="R36" s="145">
        <f t="shared" si="6"/>
        <v>4</v>
      </c>
      <c r="S36" s="140">
        <f t="shared" si="12"/>
        <v>95700</v>
      </c>
      <c r="T36" s="111">
        <f t="shared" si="7"/>
        <v>4</v>
      </c>
      <c r="U36" s="111">
        <f t="shared" si="8"/>
        <v>56</v>
      </c>
      <c r="V36" s="163">
        <f t="shared" si="9"/>
        <v>4</v>
      </c>
      <c r="W36" s="163">
        <f t="shared" si="10"/>
        <v>2336.9458127000003</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298</v>
      </c>
      <c r="O37" s="156">
        <f t="shared" si="5"/>
        <v>32780</v>
      </c>
      <c r="P37" s="203">
        <f>VLOOKUP($A37,[3]futuresATR!$A$2:$F$80,3)</f>
        <v>7.2850000000000001</v>
      </c>
      <c r="Q37" s="155">
        <f t="shared" si="14"/>
        <v>801.35</v>
      </c>
      <c r="R37" s="145">
        <f t="shared" si="6"/>
        <v>3</v>
      </c>
      <c r="S37" s="140">
        <f t="shared" si="12"/>
        <v>98340</v>
      </c>
      <c r="T37" s="111">
        <f t="shared" si="7"/>
        <v>3</v>
      </c>
      <c r="U37" s="111">
        <f t="shared" si="8"/>
        <v>42</v>
      </c>
      <c r="V37" s="163">
        <f t="shared" si="9"/>
        <v>3</v>
      </c>
      <c r="W37" s="163">
        <f t="shared" si="10"/>
        <v>2404.0500000000002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112.55</v>
      </c>
      <c r="O38" s="156">
        <f t="shared" si="5"/>
        <v>45020</v>
      </c>
      <c r="P38" s="203">
        <f>VLOOKUP($A38,[3]futuresATR!$A$2:$F$80,3)</f>
        <v>2.1349999999999998</v>
      </c>
      <c r="Q38" s="155">
        <f t="shared" si="14"/>
        <v>853.99999999999989</v>
      </c>
      <c r="R38" s="145">
        <f t="shared" si="6"/>
        <v>2</v>
      </c>
      <c r="S38" s="140">
        <f t="shared" si="12"/>
        <v>90040</v>
      </c>
      <c r="T38" s="111">
        <f t="shared" si="7"/>
        <v>2</v>
      </c>
      <c r="U38" s="111">
        <f t="shared" si="8"/>
        <v>28</v>
      </c>
      <c r="V38" s="163">
        <f t="shared" si="9"/>
        <v>2</v>
      </c>
      <c r="W38" s="163">
        <f t="shared" si="10"/>
        <v>1707.9999999999998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50.83</v>
      </c>
      <c r="O39" s="156">
        <f t="shared" si="5"/>
        <v>50830</v>
      </c>
      <c r="P39" s="203">
        <f>VLOOKUP($A39,[3]futuresATR!$A$2:$F$80,3)</f>
        <v>1.2250000000000001</v>
      </c>
      <c r="Q39" s="155">
        <f t="shared" si="14"/>
        <v>1225</v>
      </c>
      <c r="R39" s="145">
        <f t="shared" si="6"/>
        <v>2</v>
      </c>
      <c r="S39" s="140">
        <f t="shared" si="12"/>
        <v>101660</v>
      </c>
      <c r="T39" s="111">
        <f t="shared" si="7"/>
        <v>2</v>
      </c>
      <c r="U39" s="111">
        <f t="shared" si="8"/>
        <v>28</v>
      </c>
      <c r="V39" s="163">
        <f t="shared" si="9"/>
        <v>2</v>
      </c>
      <c r="W39" s="163">
        <f t="shared" si="10"/>
        <v>2450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435.5</v>
      </c>
      <c r="O40" s="156">
        <f t="shared" si="5"/>
        <v>43550</v>
      </c>
      <c r="P40" s="203">
        <f>VLOOKUP($A40,[3]futuresATR!$A$2:$F$80,3)</f>
        <v>12.1952437995</v>
      </c>
      <c r="Q40" s="155">
        <f t="shared" si="14"/>
        <v>1219.5243799499999</v>
      </c>
      <c r="R40" s="145">
        <f t="shared" si="6"/>
        <v>2</v>
      </c>
      <c r="S40" s="140">
        <f t="shared" si="12"/>
        <v>87100</v>
      </c>
      <c r="T40" s="111">
        <f t="shared" si="7"/>
        <v>2</v>
      </c>
      <c r="U40" s="111">
        <f t="shared" si="8"/>
        <v>28</v>
      </c>
      <c r="V40" s="163">
        <f t="shared" si="9"/>
        <v>2</v>
      </c>
      <c r="W40" s="163">
        <f t="shared" si="10"/>
        <v>2439.0487598999998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89.174999999999997</v>
      </c>
      <c r="O41" s="156">
        <f t="shared" si="5"/>
        <v>35670</v>
      </c>
      <c r="P41" s="203">
        <f>VLOOKUP($A41,[3]futuresATR!$A$2:$F$80,3)</f>
        <v>1.3952147370000001</v>
      </c>
      <c r="Q41" s="155">
        <f t="shared" si="14"/>
        <v>558.08589480000001</v>
      </c>
      <c r="R41" s="145">
        <f t="shared" si="6"/>
        <v>4</v>
      </c>
      <c r="S41" s="140">
        <f t="shared" si="12"/>
        <v>142680</v>
      </c>
      <c r="T41" s="111">
        <f t="shared" si="7"/>
        <v>4</v>
      </c>
      <c r="U41" s="111">
        <f t="shared" si="8"/>
        <v>56</v>
      </c>
      <c r="V41" s="163">
        <f t="shared" si="9"/>
        <v>4</v>
      </c>
      <c r="W41" s="163">
        <f t="shared" si="10"/>
        <v>2232.3435792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1674</v>
      </c>
      <c r="O42" s="156">
        <f t="shared" si="5"/>
        <v>16740</v>
      </c>
      <c r="P42" s="203">
        <f>VLOOKUP($A42,[3]futuresATR!$A$2:$F$80,3)</f>
        <v>30.633364369500001</v>
      </c>
      <c r="Q42" s="155">
        <f>P42*I42/H42</f>
        <v>306.33364369499998</v>
      </c>
      <c r="R42" s="145">
        <f t="shared" si="6"/>
        <v>7</v>
      </c>
      <c r="S42" s="140">
        <f t="shared" si="12"/>
        <v>117180</v>
      </c>
      <c r="T42" s="111">
        <f t="shared" si="7"/>
        <v>7</v>
      </c>
      <c r="U42" s="111">
        <f t="shared" si="8"/>
        <v>98</v>
      </c>
      <c r="V42" s="163">
        <f>IF(ROUND(T42*Q42/$R$1,0)&lt;1,0,T42)</f>
        <v>7</v>
      </c>
      <c r="W42" s="163">
        <f t="shared" si="10"/>
        <v>2144.335505865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536</v>
      </c>
      <c r="O43" s="156">
        <f t="shared" si="5"/>
        <v>26800</v>
      </c>
      <c r="P43" s="203">
        <f>VLOOKUP($A43,[3]futuresATR!$A$2:$F$80,3)</f>
        <v>11.29</v>
      </c>
      <c r="Q43" s="155">
        <f t="shared" si="14"/>
        <v>564.5</v>
      </c>
      <c r="R43" s="145">
        <f t="shared" si="6"/>
        <v>4</v>
      </c>
      <c r="S43" s="140">
        <f t="shared" si="12"/>
        <v>107200</v>
      </c>
      <c r="T43" s="111">
        <f t="shared" si="7"/>
        <v>4</v>
      </c>
      <c r="U43" s="111">
        <f t="shared" si="8"/>
        <v>56</v>
      </c>
      <c r="V43" s="163">
        <f t="shared" si="9"/>
        <v>4</v>
      </c>
      <c r="W43" s="163">
        <f t="shared" si="10"/>
        <v>2258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801.6</v>
      </c>
      <c r="O44" s="156">
        <f t="shared" si="5"/>
        <v>40080</v>
      </c>
      <c r="P44" s="203">
        <f>VLOOKUP($A44,[3]futuresATR!$A$2:$F$80,3)</f>
        <v>11.6990952385</v>
      </c>
      <c r="Q44" s="155">
        <f t="shared" si="14"/>
        <v>584.95476192499996</v>
      </c>
      <c r="R44" s="145">
        <f t="shared" si="6"/>
        <v>4</v>
      </c>
      <c r="S44" s="140">
        <f t="shared" si="12"/>
        <v>160320</v>
      </c>
      <c r="T44" s="111">
        <f t="shared" si="7"/>
        <v>4</v>
      </c>
      <c r="U44" s="111">
        <f t="shared" si="8"/>
        <v>56</v>
      </c>
      <c r="V44" s="163">
        <f t="shared" si="9"/>
        <v>4</v>
      </c>
      <c r="W44" s="163">
        <f t="shared" si="10"/>
        <v>2339.8190476999998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0.88763436565210063</v>
      </c>
      <c r="I45">
        <v>10</v>
      </c>
      <c r="J45">
        <v>0.1</v>
      </c>
      <c r="K45" t="s">
        <v>299</v>
      </c>
      <c r="M45" s="134" t="s">
        <v>629</v>
      </c>
      <c r="N45" s="202">
        <f>VLOOKUP($A45,[3]futuresATR!$A$2:$F$80,2)</f>
        <v>8274.4</v>
      </c>
      <c r="O45" s="156">
        <f t="shared" si="5"/>
        <v>93218.562959999996</v>
      </c>
      <c r="P45" s="203">
        <f>VLOOKUP($A45,[3]futuresATR!$A$2:$F$80,3)</f>
        <v>162.978295256</v>
      </c>
      <c r="Q45" s="155">
        <f t="shared" si="14"/>
        <v>1836.0971765245704</v>
      </c>
      <c r="R45" s="145">
        <f t="shared" si="6"/>
        <v>1</v>
      </c>
      <c r="S45" s="140">
        <f t="shared" si="12"/>
        <v>93218.562959999996</v>
      </c>
      <c r="T45" s="111">
        <f t="shared" si="7"/>
        <v>1</v>
      </c>
      <c r="U45" s="111">
        <f t="shared" si="8"/>
        <v>14</v>
      </c>
      <c r="V45" s="163">
        <f t="shared" si="9"/>
        <v>1</v>
      </c>
      <c r="W45" s="163">
        <f t="shared" si="10"/>
        <v>1836.0971765245704</v>
      </c>
      <c r="X45" t="s">
        <v>911</v>
      </c>
      <c r="Y45">
        <v>2</v>
      </c>
      <c r="Z45">
        <v>8908.6</v>
      </c>
      <c r="AA45" s="138">
        <v>0</v>
      </c>
      <c r="AB45" t="s">
        <v>915</v>
      </c>
      <c r="AC45">
        <v>8979</v>
      </c>
      <c r="AD45" s="109">
        <v>-1569</v>
      </c>
      <c r="AE45" s="109">
        <v>0</v>
      </c>
      <c r="AF45" s="169">
        <f t="shared" si="2"/>
        <v>-70.399999999999636</v>
      </c>
      <c r="AG45" s="145">
        <f t="shared" si="13"/>
        <v>-1586.2387199999916</v>
      </c>
      <c r="AH45" s="142">
        <f t="shared" si="4"/>
        <v>17.238719999991645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5.2630000000000003E-2</v>
      </c>
      <c r="O46" s="156">
        <f t="shared" si="5"/>
        <v>26315</v>
      </c>
      <c r="P46" s="203">
        <f>VLOOKUP($A46,[3]futuresATR!$A$2:$F$80,3)</f>
        <v>6.0735200000000002E-4</v>
      </c>
      <c r="Q46" s="155">
        <f t="shared" si="14"/>
        <v>303.67599999999999</v>
      </c>
      <c r="R46" s="145">
        <f t="shared" si="6"/>
        <v>7</v>
      </c>
      <c r="S46" s="140">
        <f t="shared" si="12"/>
        <v>184205</v>
      </c>
      <c r="T46" s="111">
        <f t="shared" si="7"/>
        <v>7</v>
      </c>
      <c r="U46" s="111">
        <f t="shared" si="8"/>
        <v>98</v>
      </c>
      <c r="V46" s="163">
        <f t="shared" si="9"/>
        <v>7</v>
      </c>
      <c r="W46" s="163">
        <f t="shared" si="10"/>
        <v>2125.732</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548.75</v>
      </c>
      <c r="O47" s="156">
        <f t="shared" si="5"/>
        <v>27437.5</v>
      </c>
      <c r="P47" s="203">
        <f>VLOOKUP($A47,[3]futuresATR!$A$2:$F$80,3)</f>
        <v>9.5505550305</v>
      </c>
      <c r="Q47" s="155">
        <f t="shared" si="14"/>
        <v>477.52775152499999</v>
      </c>
      <c r="R47" s="145">
        <f t="shared" si="6"/>
        <v>4</v>
      </c>
      <c r="S47" s="140">
        <f t="shared" si="12"/>
        <v>109750</v>
      </c>
      <c r="T47" s="111">
        <f t="shared" si="7"/>
        <v>4</v>
      </c>
      <c r="U47" s="111">
        <f t="shared" si="8"/>
        <v>56</v>
      </c>
      <c r="V47" s="163">
        <f t="shared" si="9"/>
        <v>4</v>
      </c>
      <c r="W47" s="163">
        <f t="shared" si="10"/>
        <v>1910.1110060999999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0.70340000000000003</v>
      </c>
      <c r="O48" s="156">
        <f t="shared" si="5"/>
        <v>70340</v>
      </c>
      <c r="P48" s="203">
        <f>VLOOKUP($A48,[3]futuresATR!$A$2:$F$80,3)</f>
        <v>7.7172999999999999E-3</v>
      </c>
      <c r="Q48" s="155">
        <f t="shared" si="14"/>
        <v>771.73</v>
      </c>
      <c r="R48" s="145">
        <f t="shared" si="6"/>
        <v>3</v>
      </c>
      <c r="S48" s="140">
        <f t="shared" si="12"/>
        <v>211020</v>
      </c>
      <c r="T48" s="111">
        <f t="shared" si="7"/>
        <v>3</v>
      </c>
      <c r="U48" s="111">
        <f t="shared" si="8"/>
        <v>42</v>
      </c>
      <c r="V48" s="163">
        <f t="shared" si="9"/>
        <v>3</v>
      </c>
      <c r="W48" s="163">
        <f t="shared" si="10"/>
        <v>2315.19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2.6859999999999999</v>
      </c>
      <c r="O49" s="156">
        <f t="shared" si="5"/>
        <v>26860</v>
      </c>
      <c r="P49" s="203">
        <f>VLOOKUP($A49,[3]futuresATR!$A$2:$F$80,3)</f>
        <v>8.0477187000000006E-2</v>
      </c>
      <c r="Q49" s="155">
        <f t="shared" si="14"/>
        <v>804.77187000000004</v>
      </c>
      <c r="R49" s="145">
        <f t="shared" si="6"/>
        <v>3</v>
      </c>
      <c r="S49" s="140">
        <f t="shared" si="12"/>
        <v>80580</v>
      </c>
      <c r="T49" s="111">
        <f t="shared" si="7"/>
        <v>3</v>
      </c>
      <c r="U49" s="111">
        <f t="shared" si="8"/>
        <v>42</v>
      </c>
      <c r="V49" s="163">
        <f t="shared" si="9"/>
        <v>3</v>
      </c>
      <c r="W49" s="163">
        <f t="shared" si="10"/>
        <v>2414.3156100000001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104.22199999999999</v>
      </c>
      <c r="I50" s="148">
        <f>500</f>
        <v>500</v>
      </c>
      <c r="J50" s="113">
        <v>5</v>
      </c>
      <c r="K50" s="113" t="s">
        <v>299</v>
      </c>
      <c r="L50" s="113" t="s">
        <v>382</v>
      </c>
      <c r="M50" s="149" t="s">
        <v>703</v>
      </c>
      <c r="N50" s="202">
        <f>VLOOKUP($A50,[3]futuresATR!$A$2:$F$80,2)</f>
        <v>15550</v>
      </c>
      <c r="O50" s="156">
        <f t="shared" si="5"/>
        <v>74600.372282243683</v>
      </c>
      <c r="P50" s="203">
        <f>VLOOKUP($A50,[3]futuresATR!$A$2:$F$80,3)</f>
        <v>334.298094838</v>
      </c>
      <c r="Q50" s="155">
        <f t="shared" si="14"/>
        <v>1603.778927855923</v>
      </c>
      <c r="R50" s="145">
        <f t="shared" si="6"/>
        <v>1</v>
      </c>
      <c r="S50" s="140">
        <f t="shared" si="12"/>
        <v>74600.372282243683</v>
      </c>
      <c r="T50" s="111">
        <f t="shared" si="7"/>
        <v>1</v>
      </c>
      <c r="U50" s="111">
        <f t="shared" si="8"/>
        <v>14</v>
      </c>
      <c r="V50" s="163">
        <f t="shared" si="9"/>
        <v>1</v>
      </c>
      <c r="W50" s="163">
        <f t="shared" si="10"/>
        <v>1603.778927855923</v>
      </c>
      <c r="X50" s="161" t="s">
        <v>912</v>
      </c>
      <c r="Y50" s="113">
        <v>2</v>
      </c>
      <c r="Z50" s="113">
        <v>16645</v>
      </c>
      <c r="AA50" s="165">
        <v>35</v>
      </c>
      <c r="AB50" s="164">
        <v>2.0999999999999999E-3</v>
      </c>
      <c r="AC50" s="113">
        <v>16680</v>
      </c>
      <c r="AD50" s="165">
        <v>350</v>
      </c>
      <c r="AE50" s="165">
        <v>0</v>
      </c>
      <c r="AF50" s="169">
        <f t="shared" si="2"/>
        <v>-35</v>
      </c>
      <c r="AG50" s="145">
        <f t="shared" si="13"/>
        <v>-335.82161155993936</v>
      </c>
      <c r="AH50" s="142">
        <f t="shared" si="4"/>
        <v>-14.178388440060644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4359.5</v>
      </c>
      <c r="O51" s="156">
        <f t="shared" si="5"/>
        <v>87190</v>
      </c>
      <c r="P51" s="203">
        <f>VLOOKUP($A51,[3]futuresATR!$A$2:$F$80,3)</f>
        <v>44.255037250000001</v>
      </c>
      <c r="Q51" s="155">
        <f t="shared" si="14"/>
        <v>885.10074499999996</v>
      </c>
      <c r="R51" s="145">
        <f t="shared" si="6"/>
        <v>2</v>
      </c>
      <c r="S51" s="140">
        <f t="shared" si="12"/>
        <v>174380</v>
      </c>
      <c r="T51" s="111">
        <f t="shared" si="7"/>
        <v>2</v>
      </c>
      <c r="U51" s="111">
        <f t="shared" si="8"/>
        <v>28</v>
      </c>
      <c r="V51" s="163">
        <f t="shared" si="9"/>
        <v>2</v>
      </c>
      <c r="W51" s="163">
        <f t="shared" si="10"/>
        <v>1770.2014899999999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208.25</v>
      </c>
      <c r="O52" s="156">
        <f t="shared" si="5"/>
        <v>10412.5</v>
      </c>
      <c r="P52" s="203">
        <f>VLOOKUP($A52,[3]futuresATR!$A$2:$F$80,3)</f>
        <v>5.2374999999999998</v>
      </c>
      <c r="Q52" s="177">
        <f>P52*I52/H52</f>
        <v>261.875</v>
      </c>
      <c r="R52" s="145">
        <f t="shared" si="6"/>
        <v>8</v>
      </c>
      <c r="S52" s="140">
        <f t="shared" si="12"/>
        <v>83300</v>
      </c>
      <c r="T52" s="111">
        <f t="shared" si="7"/>
        <v>8</v>
      </c>
      <c r="U52" s="111">
        <f t="shared" si="8"/>
        <v>112</v>
      </c>
      <c r="V52" s="163">
        <f t="shared" si="9"/>
        <v>8</v>
      </c>
      <c r="W52" s="163">
        <f t="shared" si="10"/>
        <v>2095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167.05</v>
      </c>
      <c r="O53" s="156">
        <f t="shared" si="5"/>
        <v>25057.5</v>
      </c>
      <c r="P53" s="203">
        <f>VLOOKUP($A53,[3]futuresATR!$A$2:$F$80,3)</f>
        <v>4.625</v>
      </c>
      <c r="Q53" s="155">
        <f t="shared" ref="Q53:Q61" si="15">P53*I53/H53</f>
        <v>693.75</v>
      </c>
      <c r="R53" s="145">
        <f t="shared" si="6"/>
        <v>3</v>
      </c>
      <c r="S53" s="140">
        <f t="shared" si="12"/>
        <v>75172.5</v>
      </c>
      <c r="T53" s="111">
        <f t="shared" si="7"/>
        <v>3</v>
      </c>
      <c r="U53" s="111">
        <f t="shared" si="8"/>
        <v>42</v>
      </c>
      <c r="V53" s="163">
        <f t="shared" si="9"/>
        <v>3</v>
      </c>
      <c r="W53" s="163">
        <f t="shared" si="10"/>
        <v>2081.25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529.65</v>
      </c>
      <c r="O54" s="156">
        <f t="shared" si="5"/>
        <v>52965</v>
      </c>
      <c r="P54" s="203">
        <f>VLOOKUP($A54,[3]futuresATR!$A$2:$F$80,3)</f>
        <v>16.153787759</v>
      </c>
      <c r="Q54" s="155">
        <f t="shared" si="15"/>
        <v>1615.3787758999999</v>
      </c>
      <c r="R54" s="145">
        <f t="shared" si="6"/>
        <v>1</v>
      </c>
      <c r="S54" s="140">
        <f t="shared" si="12"/>
        <v>52965</v>
      </c>
      <c r="T54" s="111">
        <f t="shared" si="7"/>
        <v>1</v>
      </c>
      <c r="U54" s="111">
        <f t="shared" si="8"/>
        <v>14</v>
      </c>
      <c r="V54" s="163">
        <f t="shared" si="9"/>
        <v>1</v>
      </c>
      <c r="W54" s="163">
        <f t="shared" si="10"/>
        <v>1615.3787758999999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966.1</v>
      </c>
      <c r="O55" s="156">
        <f t="shared" si="5"/>
        <v>48305</v>
      </c>
      <c r="P55" s="203">
        <f>VLOOKUP($A55,[3]futuresATR!$A$2:$F$80,3)</f>
        <v>19.465</v>
      </c>
      <c r="Q55" s="155">
        <f t="shared" si="15"/>
        <v>973.25</v>
      </c>
      <c r="R55" s="145">
        <f t="shared" si="6"/>
        <v>2</v>
      </c>
      <c r="S55" s="140">
        <f t="shared" si="12"/>
        <v>96610</v>
      </c>
      <c r="T55" s="111">
        <f t="shared" si="7"/>
        <v>2</v>
      </c>
      <c r="U55" s="111">
        <f t="shared" si="8"/>
        <v>28</v>
      </c>
      <c r="V55" s="163">
        <f t="shared" si="9"/>
        <v>2</v>
      </c>
      <c r="W55" s="163">
        <f t="shared" si="10"/>
        <v>1946.5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1.5202</v>
      </c>
      <c r="O56" s="156">
        <f t="shared" si="5"/>
        <v>63848.4</v>
      </c>
      <c r="P56" s="203">
        <f>VLOOKUP($A56,[3]futuresATR!$A$2:$F$80,3)</f>
        <v>4.3835201499999997E-2</v>
      </c>
      <c r="Q56" s="155">
        <f t="shared" si="15"/>
        <v>1841.0784629999998</v>
      </c>
      <c r="R56" s="145">
        <f t="shared" si="6"/>
        <v>1</v>
      </c>
      <c r="S56" s="140">
        <f t="shared" si="12"/>
        <v>63848.4</v>
      </c>
      <c r="T56" s="111">
        <f t="shared" si="7"/>
        <v>1</v>
      </c>
      <c r="U56" s="111">
        <f t="shared" si="8"/>
        <v>14</v>
      </c>
      <c r="V56" s="163">
        <f t="shared" si="9"/>
        <v>1</v>
      </c>
      <c r="W56" s="163">
        <f t="shared" si="10"/>
        <v>1841.0784629999998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11.56</v>
      </c>
      <c r="O57" s="156">
        <f t="shared" si="5"/>
        <v>23120</v>
      </c>
      <c r="P57" s="203">
        <f>VLOOKUP($A57,[3]futuresATR!$A$2:$F$80,3)</f>
        <v>0.28363947900000003</v>
      </c>
      <c r="Q57" s="155">
        <f t="shared" si="15"/>
        <v>567.2789580000001</v>
      </c>
      <c r="R57" s="145">
        <f t="shared" si="6"/>
        <v>4</v>
      </c>
      <c r="S57" s="140">
        <f t="shared" si="12"/>
        <v>92480</v>
      </c>
      <c r="T57" s="111">
        <f t="shared" si="7"/>
        <v>4</v>
      </c>
      <c r="U57" s="111">
        <f t="shared" si="8"/>
        <v>56</v>
      </c>
      <c r="V57" s="163">
        <f t="shared" si="9"/>
        <v>4</v>
      </c>
      <c r="W57" s="163">
        <f t="shared" si="10"/>
        <v>2269.1158320000004</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1.2873399999999999</v>
      </c>
      <c r="I58" s="151">
        <v>20</v>
      </c>
      <c r="J58" s="113">
        <v>0.1</v>
      </c>
      <c r="K58" s="113" t="s">
        <v>302</v>
      </c>
      <c r="M58" s="149" t="s">
        <v>499</v>
      </c>
      <c r="N58" s="202">
        <f>VLOOKUP($A58,[3]futuresATR!$A$2:$F$80,2)</f>
        <v>518.1</v>
      </c>
      <c r="O58" s="156">
        <f t="shared" si="5"/>
        <v>8049.1556232230805</v>
      </c>
      <c r="P58" s="203">
        <f>VLOOKUP($A58,[3]futuresATR!$A$2:$F$80,3)</f>
        <v>8.6204167475000002</v>
      </c>
      <c r="Q58" s="155">
        <f t="shared" si="15"/>
        <v>133.92602960367893</v>
      </c>
      <c r="R58" s="145">
        <f t="shared" si="6"/>
        <v>16</v>
      </c>
      <c r="S58" s="140">
        <f t="shared" si="12"/>
        <v>128786.48997156929</v>
      </c>
      <c r="T58" s="111">
        <f t="shared" si="7"/>
        <v>15</v>
      </c>
      <c r="U58" s="111">
        <f t="shared" si="8"/>
        <v>210</v>
      </c>
      <c r="V58" s="163">
        <f t="shared" si="9"/>
        <v>15</v>
      </c>
      <c r="W58" s="163">
        <f t="shared" si="10"/>
        <v>2008.8904440551839</v>
      </c>
      <c r="X58" s="113" t="s">
        <v>911</v>
      </c>
      <c r="Y58" s="113">
        <v>28</v>
      </c>
      <c r="Z58" s="113">
        <v>516.20000000000005</v>
      </c>
      <c r="AA58" s="113" t="s">
        <v>1135</v>
      </c>
      <c r="AB58" s="164">
        <v>1.5E-3</v>
      </c>
      <c r="AC58" s="113">
        <v>517</v>
      </c>
      <c r="AD58" s="165">
        <v>-342</v>
      </c>
      <c r="AE58" s="165">
        <v>0</v>
      </c>
      <c r="AF58" s="169">
        <f t="shared" si="2"/>
        <v>-0.79999999999995453</v>
      </c>
      <c r="AG58" s="145">
        <f t="shared" si="13"/>
        <v>-348.00441219877774</v>
      </c>
      <c r="AH58" s="142">
        <f>ABS(AG58)-ABS(AD58)</f>
        <v>6.004412198777743</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1148.25</v>
      </c>
      <c r="O59" s="156">
        <f t="shared" si="5"/>
        <v>57412.5</v>
      </c>
      <c r="P59" s="203">
        <f>VLOOKUP($A59,[3]futuresATR!$A$2:$F$80,3)</f>
        <v>28.019029018000001</v>
      </c>
      <c r="Q59" s="155">
        <f t="shared" si="15"/>
        <v>1400.9514509000001</v>
      </c>
      <c r="R59" s="145">
        <f t="shared" si="6"/>
        <v>1</v>
      </c>
      <c r="S59" s="140">
        <f t="shared" si="12"/>
        <v>57412.5</v>
      </c>
      <c r="T59" s="111">
        <f t="shared" si="7"/>
        <v>1</v>
      </c>
      <c r="U59" s="111">
        <f t="shared" si="8"/>
        <v>14</v>
      </c>
      <c r="V59" s="163">
        <f t="shared" si="9"/>
        <v>1</v>
      </c>
      <c r="W59" s="163">
        <f t="shared" si="10"/>
        <v>1400.9514509000001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19.899999999999999</v>
      </c>
      <c r="O60" s="156">
        <f t="shared" si="5"/>
        <v>22288</v>
      </c>
      <c r="P60" s="203">
        <f>VLOOKUP($A60,[3]futuresATR!$A$2:$F$80,3)</f>
        <v>0.54790005149999998</v>
      </c>
      <c r="Q60" s="155">
        <f t="shared" si="15"/>
        <v>613.64805767999997</v>
      </c>
      <c r="R60" s="145">
        <f t="shared" si="6"/>
        <v>3</v>
      </c>
      <c r="S60" s="140">
        <f t="shared" si="12"/>
        <v>66864</v>
      </c>
      <c r="T60" s="111">
        <f t="shared" si="7"/>
        <v>3</v>
      </c>
      <c r="U60" s="111">
        <f t="shared" si="8"/>
        <v>42</v>
      </c>
      <c r="V60" s="163">
        <f t="shared" si="9"/>
        <v>3</v>
      </c>
      <c r="W60" s="163">
        <f t="shared" si="10"/>
        <v>1840.9441730399999</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1.046</v>
      </c>
      <c r="O61" s="156">
        <f t="shared" si="5"/>
        <v>130750</v>
      </c>
      <c r="P61" s="203">
        <f>VLOOKUP($A61,[3]futuresATR!$A$2:$F$80,3)</f>
        <v>7.1139089999999999E-3</v>
      </c>
      <c r="Q61" s="155">
        <f t="shared" si="15"/>
        <v>889.23862499999996</v>
      </c>
      <c r="R61" s="145">
        <f t="shared" si="6"/>
        <v>2</v>
      </c>
      <c r="S61" s="140">
        <f t="shared" si="12"/>
        <v>261500</v>
      </c>
      <c r="T61" s="111">
        <f t="shared" si="7"/>
        <v>2</v>
      </c>
      <c r="U61" s="111">
        <f t="shared" si="8"/>
        <v>28</v>
      </c>
      <c r="V61" s="163">
        <f t="shared" si="9"/>
        <v>2</v>
      </c>
      <c r="W61" s="163">
        <f t="shared" si="10"/>
        <v>1778.4772499999999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1741.1</v>
      </c>
      <c r="O62" s="176">
        <f>N62*I62/H62/100</f>
        <v>87055</v>
      </c>
      <c r="P62" s="203">
        <f>VLOOKUP($A62,[3]futuresATR!$A$2:$F$80,3)</f>
        <v>31.73</v>
      </c>
      <c r="Q62" s="162">
        <f>P62*I62/H62/100</f>
        <v>1586.5</v>
      </c>
      <c r="R62" s="145">
        <f t="shared" si="6"/>
        <v>1</v>
      </c>
      <c r="S62" s="140">
        <f t="shared" si="12"/>
        <v>87055</v>
      </c>
      <c r="T62" s="111">
        <f t="shared" si="7"/>
        <v>1</v>
      </c>
      <c r="U62" s="111">
        <f t="shared" si="8"/>
        <v>14</v>
      </c>
      <c r="V62" s="163">
        <f t="shared" si="9"/>
        <v>1</v>
      </c>
      <c r="W62" s="163">
        <f t="shared" si="10"/>
        <v>1586.5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8156.5</v>
      </c>
      <c r="O63" s="156">
        <f t="shared" si="5"/>
        <v>16313</v>
      </c>
      <c r="P63" s="203">
        <f>VLOOKUP($A63,[3]futuresATR!$A$2:$F$80,3)</f>
        <v>95.317101431500006</v>
      </c>
      <c r="Q63" s="155">
        <f t="shared" ref="Q63:Q80" si="16">P63*I63/H63</f>
        <v>190.63420286300001</v>
      </c>
      <c r="R63" s="145">
        <f t="shared" si="6"/>
        <v>11</v>
      </c>
      <c r="S63" s="140">
        <f t="shared" si="12"/>
        <v>179443</v>
      </c>
      <c r="T63" s="111">
        <f t="shared" si="7"/>
        <v>11</v>
      </c>
      <c r="U63" s="111">
        <f t="shared" si="8"/>
        <v>154</v>
      </c>
      <c r="V63" s="163">
        <f t="shared" si="9"/>
        <v>11</v>
      </c>
      <c r="W63" s="163">
        <f t="shared" si="10"/>
        <v>2096.9762314930003</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104.22199999999999</v>
      </c>
      <c r="I64" s="113">
        <v>100000</v>
      </c>
      <c r="J64" s="113">
        <v>0.01</v>
      </c>
      <c r="K64" s="113" t="s">
        <v>1223</v>
      </c>
      <c r="L64" s="113"/>
      <c r="M64" s="149" t="s">
        <v>452</v>
      </c>
      <c r="N64" s="202">
        <f>VLOOKUP($A64,[3]futuresATR!$A$2:$F$80,2)</f>
        <v>152.27000000000001</v>
      </c>
      <c r="O64" s="156">
        <f t="shared" si="5"/>
        <v>146101.5908349485</v>
      </c>
      <c r="P64" s="203">
        <f>VLOOKUP($A64,[3]futuresATR!$A$2:$F$80,3)</f>
        <v>0.21443783750000001</v>
      </c>
      <c r="Q64" s="155">
        <f t="shared" si="16"/>
        <v>205.75102905336689</v>
      </c>
      <c r="R64" s="145">
        <f t="shared" si="6"/>
        <v>10</v>
      </c>
      <c r="S64" s="140">
        <f t="shared" si="12"/>
        <v>1461015.9083494849</v>
      </c>
      <c r="T64" s="111">
        <f t="shared" si="7"/>
        <v>10</v>
      </c>
      <c r="U64" s="111">
        <f t="shared" si="8"/>
        <v>140</v>
      </c>
      <c r="V64" s="163">
        <f t="shared" si="9"/>
        <v>10</v>
      </c>
      <c r="W64" s="163">
        <f t="shared" si="10"/>
        <v>2057.5102905336689</v>
      </c>
      <c r="X64" s="113" t="s">
        <v>911</v>
      </c>
      <c r="Y64" s="113">
        <v>10</v>
      </c>
      <c r="Z64" s="113">
        <v>152</v>
      </c>
      <c r="AA64" s="113" t="s">
        <v>1152</v>
      </c>
      <c r="AB64" s="164" t="s">
        <v>918</v>
      </c>
      <c r="AC64" s="113">
        <v>152.01</v>
      </c>
      <c r="AD64" s="165">
        <v>-91</v>
      </c>
      <c r="AE64" s="165">
        <v>147</v>
      </c>
      <c r="AF64" s="169">
        <f t="shared" si="2"/>
        <v>-9.9999999999909051E-3</v>
      </c>
      <c r="AG64" s="145">
        <f t="shared" si="13"/>
        <v>-95.949031874181131</v>
      </c>
      <c r="AH64" s="142">
        <f t="shared" si="4"/>
        <v>4.9490318741811308</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405.3</v>
      </c>
      <c r="O65" s="156">
        <f t="shared" si="5"/>
        <v>40530</v>
      </c>
      <c r="P65" s="203">
        <f>VLOOKUP($A65,[3]futuresATR!$A$2:$F$80,3)</f>
        <v>13.1693388835</v>
      </c>
      <c r="Q65" s="155">
        <f t="shared" si="16"/>
        <v>1316.93388835</v>
      </c>
      <c r="R65" s="145">
        <f t="shared" si="6"/>
        <v>2</v>
      </c>
      <c r="S65" s="140">
        <f t="shared" si="12"/>
        <v>81060</v>
      </c>
      <c r="T65" s="111">
        <f t="shared" si="7"/>
        <v>2</v>
      </c>
      <c r="U65" s="111">
        <f t="shared" si="8"/>
        <v>28</v>
      </c>
      <c r="V65" s="163">
        <f t="shared" si="9"/>
        <v>2</v>
      </c>
      <c r="W65" s="163">
        <f t="shared" si="10"/>
        <v>2633.8677766999999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0.95974000000000004</v>
      </c>
      <c r="I66" s="113">
        <v>10</v>
      </c>
      <c r="J66" s="113">
        <v>1</v>
      </c>
      <c r="K66" s="113" t="s">
        <v>299</v>
      </c>
      <c r="L66" s="113" t="s">
        <v>881</v>
      </c>
      <c r="M66" s="149" t="s">
        <v>755</v>
      </c>
      <c r="N66" s="202">
        <f>VLOOKUP($A66,[3]futuresATR!$A$2:$F$80,2)</f>
        <v>7700</v>
      </c>
      <c r="O66" s="156">
        <f t="shared" si="5"/>
        <v>80230.062308541892</v>
      </c>
      <c r="P66" s="203">
        <f>VLOOKUP($A66,[3]futuresATR!$A$2:$F$80,3)</f>
        <v>106.776810357</v>
      </c>
      <c r="Q66" s="155">
        <f t="shared" si="16"/>
        <v>1112.5597594869444</v>
      </c>
      <c r="R66" s="145">
        <f t="shared" si="6"/>
        <v>2</v>
      </c>
      <c r="S66" s="140">
        <f t="shared" ref="S66:S80" si="17">R66*O66</f>
        <v>160460.12461708378</v>
      </c>
      <c r="T66" s="111">
        <f t="shared" si="7"/>
        <v>2</v>
      </c>
      <c r="U66" s="111">
        <f t="shared" si="8"/>
        <v>28</v>
      </c>
      <c r="V66" s="163">
        <f t="shared" si="9"/>
        <v>2</v>
      </c>
      <c r="W66" s="163">
        <f t="shared" si="10"/>
        <v>2225.1195189738887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-3959.4056723695999</v>
      </c>
      <c r="AH66" s="142">
        <f t="shared" ref="AH66:AH75" si="20">ABS(AG66)-ABS(AD66)</f>
        <v>123.40567236959987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306.60000000000002</v>
      </c>
      <c r="O67" s="156">
        <f t="shared" ref="O67:O80" si="21">N67*I67/H67</f>
        <v>45088.23529411765</v>
      </c>
      <c r="P67" s="203">
        <f>VLOOKUP($A67,[3]futuresATR!$A$2:$F$80,3)</f>
        <v>4.0451264245000003</v>
      </c>
      <c r="Q67" s="155">
        <f t="shared" si="16"/>
        <v>594.87153301470596</v>
      </c>
      <c r="R67" s="145">
        <f t="shared" ref="R67:R80" si="22">MAX(ROUND($R$1/Q67,0),1)</f>
        <v>4</v>
      </c>
      <c r="S67" s="140">
        <f t="shared" si="17"/>
        <v>180352.9411764706</v>
      </c>
      <c r="T67" s="111">
        <f t="shared" ref="T67:T80" si="23">IF(R67&gt;$T$1,$T$1,R67)</f>
        <v>4</v>
      </c>
      <c r="U67" s="111">
        <f t="shared" ref="U67:U80" si="24">T67*2*7</f>
        <v>56</v>
      </c>
      <c r="V67" s="163">
        <f t="shared" ref="V67:V80" si="25">IF(ROUND(T67*Q67/$R$1,0)&lt;1,0,T67)</f>
        <v>4</v>
      </c>
      <c r="W67" s="163">
        <f t="shared" ref="W67:W80" si="26">V67*Q67</f>
        <v>2379.4861320588238</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314.7</v>
      </c>
      <c r="O68" s="156">
        <f t="shared" si="21"/>
        <v>31470</v>
      </c>
      <c r="P68" s="203">
        <f>VLOOKUP($A68,[3]futuresATR!$A$2:$F$80,3)</f>
        <v>4.8425658105</v>
      </c>
      <c r="Q68" s="155">
        <f t="shared" si="16"/>
        <v>484.25658105000002</v>
      </c>
      <c r="R68" s="145">
        <f t="shared" si="22"/>
        <v>4</v>
      </c>
      <c r="S68" s="140">
        <f t="shared" si="17"/>
        <v>125880</v>
      </c>
      <c r="T68" s="111">
        <f t="shared" si="23"/>
        <v>4</v>
      </c>
      <c r="U68" s="111">
        <f t="shared" si="24"/>
        <v>56</v>
      </c>
      <c r="V68" s="163">
        <f t="shared" si="25"/>
        <v>4</v>
      </c>
      <c r="W68" s="163">
        <f t="shared" si="26"/>
        <v>1937.0263242000001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0.88763436565210063</v>
      </c>
      <c r="I69">
        <v>10</v>
      </c>
      <c r="J69">
        <v>1</v>
      </c>
      <c r="K69" t="s">
        <v>299</v>
      </c>
      <c r="L69" t="s">
        <v>883</v>
      </c>
      <c r="M69" s="134" t="s">
        <v>536</v>
      </c>
      <c r="N69" s="202">
        <f>VLOOKUP($A69,[3]futuresATR!$A$2:$F$80,2)</f>
        <v>2832</v>
      </c>
      <c r="O69" s="156">
        <f t="shared" si="21"/>
        <v>31905.0288</v>
      </c>
      <c r="P69" s="203">
        <f>VLOOKUP($A69,[3]futuresATR!$A$2:$F$80,3)</f>
        <v>51.026736357499999</v>
      </c>
      <c r="Q69" s="155">
        <f t="shared" si="16"/>
        <v>574.86210912995921</v>
      </c>
      <c r="R69" s="145">
        <f t="shared" si="22"/>
        <v>4</v>
      </c>
      <c r="S69" s="140">
        <f t="shared" si="17"/>
        <v>127620.1152</v>
      </c>
      <c r="T69" s="111">
        <f t="shared" si="23"/>
        <v>4</v>
      </c>
      <c r="U69" s="111">
        <f t="shared" si="24"/>
        <v>56</v>
      </c>
      <c r="V69" s="163">
        <f t="shared" si="25"/>
        <v>4</v>
      </c>
      <c r="W69" s="163">
        <f t="shared" si="26"/>
        <v>2299.4484365198368</v>
      </c>
      <c r="X69" t="s">
        <v>912</v>
      </c>
      <c r="Y69">
        <v>3</v>
      </c>
      <c r="Z69">
        <v>2942.67</v>
      </c>
      <c r="AA69" s="138">
        <v>-6</v>
      </c>
      <c r="AB69" t="s">
        <v>922</v>
      </c>
      <c r="AC69">
        <v>3037</v>
      </c>
      <c r="AD69" s="109">
        <v>3164</v>
      </c>
      <c r="AE69" s="109">
        <v>0</v>
      </c>
      <c r="AF69" s="169">
        <f t="shared" si="18"/>
        <v>-94.329999999999927</v>
      </c>
      <c r="AG69" s="145">
        <f t="shared" si="19"/>
        <v>-3188.1370409999972</v>
      </c>
      <c r="AH69" s="142">
        <f t="shared" si="20"/>
        <v>24.137040999997225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1137.8</v>
      </c>
      <c r="O70" s="156">
        <f t="shared" si="21"/>
        <v>113780</v>
      </c>
      <c r="P70" s="203">
        <f>VLOOKUP($A70,[3]futuresATR!$A$2:$F$80,3)</f>
        <v>14.098547376499999</v>
      </c>
      <c r="Q70" s="155">
        <f t="shared" si="16"/>
        <v>1409.8547376499998</v>
      </c>
      <c r="R70" s="145">
        <f t="shared" si="22"/>
        <v>1</v>
      </c>
      <c r="S70" s="140">
        <f t="shared" si="17"/>
        <v>113780</v>
      </c>
      <c r="T70" s="111">
        <f t="shared" si="23"/>
        <v>1</v>
      </c>
      <c r="U70" s="111">
        <f t="shared" si="24"/>
        <v>14</v>
      </c>
      <c r="V70" s="163">
        <f t="shared" si="25"/>
        <v>1</v>
      </c>
      <c r="W70" s="163">
        <f t="shared" si="26"/>
        <v>1409.8547376499998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109.40625</v>
      </c>
      <c r="O71" s="156">
        <f t="shared" si="21"/>
        <v>218812.5</v>
      </c>
      <c r="P71" s="203">
        <f>VLOOKUP($A71,[3]futuresATR!$A$2:$F$80,3)</f>
        <v>0.1148224915</v>
      </c>
      <c r="Q71" s="155">
        <f t="shared" si="16"/>
        <v>229.644983</v>
      </c>
      <c r="R71" s="145">
        <f t="shared" si="22"/>
        <v>9</v>
      </c>
      <c r="S71" s="140">
        <f t="shared" si="17"/>
        <v>1969312.5</v>
      </c>
      <c r="T71" s="111">
        <f t="shared" si="23"/>
        <v>9</v>
      </c>
      <c r="U71" s="111">
        <f t="shared" si="24"/>
        <v>126</v>
      </c>
      <c r="V71" s="163">
        <f t="shared" si="25"/>
        <v>9</v>
      </c>
      <c r="W71" s="163">
        <f t="shared" si="26"/>
        <v>2066.8048469999999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131.859375</v>
      </c>
      <c r="O72" s="156">
        <f t="shared" si="21"/>
        <v>131859.375</v>
      </c>
      <c r="P72" s="203">
        <f>VLOOKUP($A72,[3]futuresATR!$A$2:$F$80,3)</f>
        <v>0.47259925749999998</v>
      </c>
      <c r="Q72" s="155">
        <f t="shared" si="16"/>
        <v>472.59925749999996</v>
      </c>
      <c r="R72" s="145">
        <f t="shared" si="22"/>
        <v>4</v>
      </c>
      <c r="S72" s="140">
        <f t="shared" si="17"/>
        <v>527437.5</v>
      </c>
      <c r="T72" s="111">
        <f t="shared" si="23"/>
        <v>4</v>
      </c>
      <c r="U72" s="111">
        <f t="shared" si="24"/>
        <v>56</v>
      </c>
      <c r="V72" s="163">
        <f t="shared" si="25"/>
        <v>4</v>
      </c>
      <c r="W72" s="163">
        <f t="shared" si="26"/>
        <v>1890.3970299999999</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169.15625</v>
      </c>
      <c r="O73" s="156">
        <f t="shared" si="21"/>
        <v>169156.25</v>
      </c>
      <c r="P73" s="203">
        <f>VLOOKUP($A73,[3]futuresATR!$A$2:$F$80,3)</f>
        <v>1.251268305</v>
      </c>
      <c r="Q73" s="155">
        <f t="shared" si="16"/>
        <v>1251.2683050000001</v>
      </c>
      <c r="R73" s="145">
        <f t="shared" si="22"/>
        <v>2</v>
      </c>
      <c r="S73" s="140">
        <f t="shared" si="17"/>
        <v>338312.5</v>
      </c>
      <c r="T73" s="111">
        <f t="shared" si="23"/>
        <v>2</v>
      </c>
      <c r="U73" s="111">
        <f t="shared" si="24"/>
        <v>28</v>
      </c>
      <c r="V73" s="163">
        <f t="shared" si="25"/>
        <v>2</v>
      </c>
      <c r="W73" s="163">
        <f t="shared" si="26"/>
        <v>2502.5366100000001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20.074999999999999</v>
      </c>
      <c r="O74" s="156">
        <f t="shared" si="21"/>
        <v>20075</v>
      </c>
      <c r="P74" s="203">
        <f>VLOOKUP($A74,[3]futuresATR!$A$2:$F$80,3)</f>
        <v>1.1212111840000001</v>
      </c>
      <c r="Q74" s="155">
        <f t="shared" si="16"/>
        <v>1121.211184</v>
      </c>
      <c r="R74" s="145">
        <f t="shared" si="22"/>
        <v>2</v>
      </c>
      <c r="S74" s="140">
        <f t="shared" si="17"/>
        <v>40150</v>
      </c>
      <c r="T74" s="111">
        <f t="shared" si="23"/>
        <v>2</v>
      </c>
      <c r="U74" s="111">
        <f t="shared" si="24"/>
        <v>28</v>
      </c>
      <c r="V74" s="163">
        <f t="shared" si="25"/>
        <v>2</v>
      </c>
      <c r="W74" s="163">
        <f t="shared" si="26"/>
        <v>2242.422368</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494.75</v>
      </c>
      <c r="O75" s="156">
        <f t="shared" si="21"/>
        <v>24737.5</v>
      </c>
      <c r="P75" s="203">
        <f>VLOOKUP($A75,[3]futuresATR!$A$2:$F$80,3)</f>
        <v>12.823298428499999</v>
      </c>
      <c r="Q75" s="155">
        <f t="shared" si="16"/>
        <v>641.16492142499999</v>
      </c>
      <c r="R75" s="145">
        <f t="shared" si="22"/>
        <v>3</v>
      </c>
      <c r="S75" s="140">
        <f t="shared" si="17"/>
        <v>74212.5</v>
      </c>
      <c r="T75" s="111">
        <f t="shared" si="23"/>
        <v>3</v>
      </c>
      <c r="U75" s="111">
        <f t="shared" si="24"/>
        <v>42</v>
      </c>
      <c r="V75" s="163">
        <f t="shared" si="25"/>
        <v>3</v>
      </c>
      <c r="W75" s="163">
        <f t="shared" si="26"/>
        <v>1923.4947642749999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1.3540961408259986</v>
      </c>
      <c r="I76" s="113">
        <v>25</v>
      </c>
      <c r="J76" s="113">
        <v>0.1</v>
      </c>
      <c r="K76" s="113" t="s">
        <v>299</v>
      </c>
      <c r="L76" s="113" t="s">
        <v>893</v>
      </c>
      <c r="M76" s="149" t="s">
        <v>747</v>
      </c>
      <c r="N76" s="202">
        <f>VLOOKUP($A76,[3]futuresATR!$A$2:$F$80,2)</f>
        <v>5117</v>
      </c>
      <c r="O76" s="156">
        <f t="shared" si="21"/>
        <v>94472.612500000003</v>
      </c>
      <c r="P76" s="203">
        <f>VLOOKUP($A76,[3]futuresATR!$A$2:$F$80,3)</f>
        <v>61.820712908499999</v>
      </c>
      <c r="Q76" s="155">
        <f t="shared" si="16"/>
        <v>1141.3649120731814</v>
      </c>
      <c r="R76" s="145">
        <f t="shared" si="22"/>
        <v>2</v>
      </c>
      <c r="S76" s="140">
        <f t="shared" si="17"/>
        <v>188945.22500000001</v>
      </c>
      <c r="T76" s="111">
        <f t="shared" si="23"/>
        <v>2</v>
      </c>
      <c r="U76" s="111">
        <f t="shared" si="24"/>
        <v>28</v>
      </c>
      <c r="V76" s="163">
        <f t="shared" si="25"/>
        <v>2</v>
      </c>
      <c r="W76" s="163">
        <f t="shared" si="26"/>
        <v>2282.7298241463627</v>
      </c>
      <c r="X76" s="113" t="s">
        <v>911</v>
      </c>
      <c r="Y76" s="113">
        <v>2</v>
      </c>
      <c r="Z76" s="113">
        <v>5304</v>
      </c>
      <c r="AA76" s="113" t="s">
        <v>1130</v>
      </c>
      <c r="AB76" s="164">
        <v>1.9E-3</v>
      </c>
      <c r="AC76" s="113">
        <v>5314</v>
      </c>
      <c r="AD76" s="165">
        <v>-361</v>
      </c>
      <c r="AE76" s="165">
        <v>0</v>
      </c>
      <c r="AF76" s="169">
        <f t="shared" ref="AF76" si="27">Z76-AC76</f>
        <v>-10</v>
      </c>
      <c r="AG76" s="145">
        <f>AF76*I76*Y76/H76</f>
        <v>-369.25</v>
      </c>
      <c r="AH76" s="142">
        <f>ABS(AG76)-ABS(AD76)</f>
        <v>8.25</v>
      </c>
    </row>
    <row r="77" spans="1:34" ht="15.75" thickBot="1" x14ac:dyDescent="0.3">
      <c r="A77" s="5" t="s">
        <v>1142</v>
      </c>
      <c r="B77" t="s">
        <v>426</v>
      </c>
      <c r="C77" s="158" t="s">
        <v>1109</v>
      </c>
      <c r="D77" t="s">
        <v>458</v>
      </c>
      <c r="E77" t="s">
        <v>791</v>
      </c>
      <c r="F77" t="s">
        <v>894</v>
      </c>
      <c r="G77" t="s">
        <v>459</v>
      </c>
      <c r="H77">
        <f>VLOOKUP(G77,MARGIN!$E$1:$F$9,2)</f>
        <v>1.3540961408259986</v>
      </c>
      <c r="I77" s="150">
        <v>2400</v>
      </c>
      <c r="J77">
        <v>0.01</v>
      </c>
      <c r="K77" t="s">
        <v>1223</v>
      </c>
      <c r="L77" t="s">
        <v>895</v>
      </c>
      <c r="M77" s="134" t="s">
        <v>472</v>
      </c>
      <c r="N77" s="202">
        <f>VLOOKUP($A77,[3]futuresATR!$A$2:$F$80,2)</f>
        <v>98.11</v>
      </c>
      <c r="O77" s="156">
        <f t="shared" si="21"/>
        <v>173890.16400000002</v>
      </c>
      <c r="P77" s="203">
        <f>VLOOKUP($A77,[3]futuresATR!$A$2:$F$80,3)</f>
        <v>3.4000000000000002E-2</v>
      </c>
      <c r="Q77" s="155">
        <f t="shared" si="16"/>
        <v>60.261600000000008</v>
      </c>
      <c r="R77" s="145">
        <f t="shared" si="22"/>
        <v>35</v>
      </c>
      <c r="S77" s="140">
        <f t="shared" si="17"/>
        <v>6086155.7400000002</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-726.68399999933911</v>
      </c>
      <c r="AH77" s="142">
        <f t="shared" ref="AH77:AH80" si="29">ABS(AG77)-ABS(AD77)</f>
        <v>14.683999999339107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17559</v>
      </c>
      <c r="O78" s="156">
        <f t="shared" si="21"/>
        <v>87795</v>
      </c>
      <c r="P78" s="203">
        <f>VLOOKUP($A78,[3]futuresATR!$A$2:$F$80,3)</f>
        <v>149.318219427</v>
      </c>
      <c r="Q78" s="155">
        <f t="shared" si="16"/>
        <v>746.59109713500004</v>
      </c>
      <c r="R78" s="145">
        <f t="shared" si="22"/>
        <v>3</v>
      </c>
      <c r="S78" s="140">
        <f t="shared" si="17"/>
        <v>263385</v>
      </c>
      <c r="T78" s="111">
        <f t="shared" si="23"/>
        <v>3</v>
      </c>
      <c r="U78" s="111">
        <f t="shared" si="24"/>
        <v>42</v>
      </c>
      <c r="V78" s="163">
        <f t="shared" si="25"/>
        <v>3</v>
      </c>
      <c r="W78" s="163">
        <f t="shared" si="26"/>
        <v>2239.7732914050002</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1.3540961408259986</v>
      </c>
      <c r="I79" s="150">
        <v>2800</v>
      </c>
      <c r="J79">
        <v>0.1</v>
      </c>
      <c r="K79" t="s">
        <v>1223</v>
      </c>
      <c r="L79" t="s">
        <v>899</v>
      </c>
      <c r="M79" s="134" t="s">
        <v>468</v>
      </c>
      <c r="N79" s="202">
        <f>VLOOKUP($A79,[3]futuresATR!$A$2:$F$80,2)</f>
        <v>98.49</v>
      </c>
      <c r="O79" s="156">
        <f t="shared" si="21"/>
        <v>203657.622</v>
      </c>
      <c r="P79" s="203">
        <f>VLOOKUP($A79,[3]futuresATR!$A$2:$F$80,3)</f>
        <v>6.2036199E-2</v>
      </c>
      <c r="Q79" s="155">
        <f t="shared" si="16"/>
        <v>128.2784522922</v>
      </c>
      <c r="R79" s="145">
        <f t="shared" si="22"/>
        <v>16</v>
      </c>
      <c r="S79" s="140">
        <f t="shared" si="17"/>
        <v>3258521.952</v>
      </c>
      <c r="T79" s="111">
        <f t="shared" si="23"/>
        <v>15</v>
      </c>
      <c r="U79" s="111">
        <f t="shared" si="24"/>
        <v>210</v>
      </c>
      <c r="V79" s="163">
        <f t="shared" si="25"/>
        <v>15</v>
      </c>
      <c r="W79" s="163">
        <f t="shared" si="26"/>
        <v>1924.176784383</v>
      </c>
      <c r="X79" t="s">
        <v>912</v>
      </c>
      <c r="Y79">
        <v>22</v>
      </c>
      <c r="Z79">
        <v>98.38</v>
      </c>
      <c r="AA79" t="s">
        <v>1146</v>
      </c>
      <c r="AB79" s="135">
        <v>1E-4</v>
      </c>
      <c r="AC79">
        <v>98.39</v>
      </c>
      <c r="AD79" s="109">
        <v>446</v>
      </c>
      <c r="AE79"/>
      <c r="AF79" s="169">
        <f t="shared" si="28"/>
        <v>-1.0000000000005116E-2</v>
      </c>
      <c r="AG79" s="145">
        <f t="shared" si="30"/>
        <v>-454.91600000023277</v>
      </c>
      <c r="AH79" s="142">
        <f t="shared" si="29"/>
        <v>8.9160000002327706</v>
      </c>
    </row>
    <row r="80" spans="1:34" x14ac:dyDescent="0.25">
      <c r="A80" s="5" t="s">
        <v>1113</v>
      </c>
      <c r="B80" t="s">
        <v>429</v>
      </c>
      <c r="C80" s="158" t="s">
        <v>1113</v>
      </c>
      <c r="D80" t="s">
        <v>458</v>
      </c>
      <c r="E80" t="s">
        <v>791</v>
      </c>
      <c r="F80" t="s">
        <v>897</v>
      </c>
      <c r="G80" t="s">
        <v>459</v>
      </c>
      <c r="H80">
        <f>VLOOKUP(G80,MARGIN!$E$1:$F$9,2)</f>
        <v>1.3540961408259986</v>
      </c>
      <c r="I80" s="150">
        <v>8000</v>
      </c>
      <c r="J80">
        <v>1E-3</v>
      </c>
      <c r="K80" t="s">
        <v>1223</v>
      </c>
      <c r="L80" t="s">
        <v>898</v>
      </c>
      <c r="M80" s="134" t="s">
        <v>456</v>
      </c>
      <c r="N80" s="202">
        <f>VLOOKUP($A80,[3]futuresATR!$A$2:$F$80,2)</f>
        <v>97.915000000000006</v>
      </c>
      <c r="O80" s="156">
        <f t="shared" si="21"/>
        <v>578481.82000000007</v>
      </c>
      <c r="P80" s="203">
        <f>VLOOKUP($A80,[3]futuresATR!$A$2:$F$80,3)</f>
        <v>6.5342802000000005E-2</v>
      </c>
      <c r="Q80" s="155">
        <f t="shared" si="16"/>
        <v>386.04527421600005</v>
      </c>
      <c r="R80" s="145">
        <f t="shared" si="22"/>
        <v>5</v>
      </c>
      <c r="S80" s="140">
        <f t="shared" si="17"/>
        <v>2892409.1000000006</v>
      </c>
      <c r="T80" s="111">
        <f t="shared" si="23"/>
        <v>5</v>
      </c>
      <c r="U80" s="111">
        <f t="shared" si="24"/>
        <v>70</v>
      </c>
      <c r="V80" s="163">
        <f t="shared" si="25"/>
        <v>5</v>
      </c>
      <c r="W80" s="163">
        <f t="shared" si="26"/>
        <v>1930.2263710800003</v>
      </c>
      <c r="X80" t="s">
        <v>912</v>
      </c>
      <c r="Y80">
        <v>8</v>
      </c>
      <c r="Z80">
        <v>97.734999999999999</v>
      </c>
      <c r="AA80" t="s">
        <v>1134</v>
      </c>
      <c r="AB80" s="135">
        <v>1E-4</v>
      </c>
      <c r="AC80">
        <v>97.74</v>
      </c>
      <c r="AD80" s="109">
        <v>232</v>
      </c>
      <c r="AE80" s="109">
        <v>0</v>
      </c>
      <c r="AF80" s="169">
        <f t="shared" si="28"/>
        <v>-4.9999999999954525E-3</v>
      </c>
      <c r="AG80" s="145">
        <f t="shared" si="30"/>
        <v>-236.31999999978507</v>
      </c>
      <c r="AH80" s="142">
        <f t="shared" si="29"/>
        <v>4.3199999997850682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1.3540961408259986</v>
      </c>
    </row>
    <row r="2" spans="1:17" x14ac:dyDescent="0.25">
      <c r="A2" t="s">
        <v>782</v>
      </c>
      <c r="B2" s="143">
        <v>50</v>
      </c>
      <c r="E2" s="180" t="s">
        <v>496</v>
      </c>
      <c r="F2" s="181">
        <f>G38</f>
        <v>1.2873399999999999</v>
      </c>
    </row>
    <row r="3" spans="1:17" x14ac:dyDescent="0.25">
      <c r="A3" t="s">
        <v>784</v>
      </c>
      <c r="B3" s="114">
        <f>B1/B2</f>
        <v>10000</v>
      </c>
      <c r="E3" s="180" t="s">
        <v>544</v>
      </c>
      <c r="F3" s="181">
        <f>G37</f>
        <v>0.95974000000000004</v>
      </c>
    </row>
    <row r="4" spans="1:17" x14ac:dyDescent="0.25">
      <c r="B4" s="114"/>
      <c r="E4" s="180" t="s">
        <v>478</v>
      </c>
      <c r="F4" s="181">
        <f>1/G32</f>
        <v>0.88763436565210063</v>
      </c>
    </row>
    <row r="5" spans="1:17" x14ac:dyDescent="0.25">
      <c r="A5" t="s">
        <v>1197</v>
      </c>
      <c r="B5" s="207">
        <v>75000</v>
      </c>
      <c r="E5" s="180" t="s">
        <v>465</v>
      </c>
      <c r="F5" s="181">
        <f>1/G23</f>
        <v>0.69868507468943453</v>
      </c>
    </row>
    <row r="6" spans="1:17" x14ac:dyDescent="0.25">
      <c r="A6" t="s">
        <v>1198</v>
      </c>
      <c r="B6" s="207">
        <v>40000</v>
      </c>
      <c r="E6" s="180" t="s">
        <v>511</v>
      </c>
      <c r="F6" s="182">
        <v>7.77</v>
      </c>
    </row>
    <row r="7" spans="1:17" x14ac:dyDescent="0.25">
      <c r="A7" t="s">
        <v>1235</v>
      </c>
      <c r="B7" s="207">
        <v>1050000</v>
      </c>
      <c r="E7" s="180" t="s">
        <v>449</v>
      </c>
      <c r="F7" s="181">
        <f>G39</f>
        <v>104.22199999999999</v>
      </c>
    </row>
    <row r="8" spans="1:17" x14ac:dyDescent="0.25">
      <c r="A8" t="s">
        <v>1236</v>
      </c>
      <c r="B8" s="208">
        <v>2E-3</v>
      </c>
      <c r="E8" s="180" t="s">
        <v>786</v>
      </c>
      <c r="F8" s="181">
        <f>1/G36</f>
        <v>1.4174746272041729</v>
      </c>
    </row>
    <row r="9" spans="1:17" ht="15.75" thickBot="1" x14ac:dyDescent="0.3">
      <c r="B9" s="205"/>
      <c r="E9" s="183" t="s">
        <v>481</v>
      </c>
      <c r="F9" s="184">
        <v>1</v>
      </c>
    </row>
    <row r="10" spans="1:17" x14ac:dyDescent="0.25">
      <c r="B10" s="114"/>
      <c r="E10" s="111"/>
      <c r="F10" s="1"/>
    </row>
    <row r="11" spans="1:17" x14ac:dyDescent="0.25">
      <c r="G11" s="112" t="str">
        <f>[4]currenciesATR!$B1</f>
        <v>Close2016.06.17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1.4174746272041729</v>
      </c>
      <c r="E12" t="s">
        <v>1165</v>
      </c>
      <c r="F12" t="s">
        <v>22</v>
      </c>
      <c r="G12" s="112">
        <f>[4]currenciesATR!$B2</f>
        <v>1.04647</v>
      </c>
      <c r="H12" s="112">
        <f>[4]currenciesATR!$C2</f>
        <v>3.411E-3</v>
      </c>
      <c r="I12" s="139">
        <f>J12*10000*G12/D12</f>
        <v>73826.365560000006</v>
      </c>
      <c r="J12" s="114">
        <f>ROUND($B$5*$D12/$G12/10000,0)</f>
        <v>10</v>
      </c>
      <c r="L12" t="s">
        <v>20</v>
      </c>
      <c r="M12" s="114">
        <f>ROUND($B$6*Q12/N12/10000,0)</f>
        <v>5</v>
      </c>
      <c r="N12" s="169">
        <f>G17</f>
        <v>0.95065</v>
      </c>
      <c r="O12" s="139">
        <f>N12*M12/Q12*10000</f>
        <v>36923.035095623534</v>
      </c>
      <c r="P12" t="str">
        <f t="shared" ref="P12:P39" si="0">RIGHT(L12,3)</f>
        <v>CAD</v>
      </c>
      <c r="Q12">
        <f>VLOOKUP(P12,$E$1:$F$9,2)</f>
        <v>1.2873399999999999</v>
      </c>
    </row>
    <row r="13" spans="1:17" x14ac:dyDescent="0.25">
      <c r="A13" t="s">
        <v>1177</v>
      </c>
      <c r="B13" t="s">
        <v>23</v>
      </c>
      <c r="C13" t="str">
        <f t="shared" ref="C13:C17" si="1">RIGHT(B13,3)</f>
        <v>AUD</v>
      </c>
      <c r="D13">
        <f>VLOOKUP(C13,$E$1:$F$9,2)</f>
        <v>1.3540961408259986</v>
      </c>
      <c r="E13" t="s">
        <v>1177</v>
      </c>
      <c r="F13" t="s">
        <v>23</v>
      </c>
      <c r="G13" s="112">
        <f>[4]currenciesATR!$B3</f>
        <v>1.93773</v>
      </c>
      <c r="H13" s="112">
        <f>[4]currenciesATR!$C3</f>
        <v>8.3094999999999992E-3</v>
      </c>
      <c r="I13" s="139">
        <f t="shared" ref="I13:I39" si="2">J13*10000*G13/D13</f>
        <v>71550.680250000005</v>
      </c>
      <c r="J13" s="114">
        <f t="shared" ref="J13:J39" si="3">ROUND($B$5*$D13/$G13/10000,0)</f>
        <v>5</v>
      </c>
      <c r="L13" t="s">
        <v>21</v>
      </c>
      <c r="M13" s="114">
        <f t="shared" ref="M13:M39" si="4">ROUND($B$6*Q13/N13/10000,0)</f>
        <v>5</v>
      </c>
      <c r="N13" s="169">
        <f>G15</f>
        <v>0.70875999999999995</v>
      </c>
      <c r="O13" s="139">
        <f t="shared" ref="O13:O39" si="5">N13*M13/Q13*10000</f>
        <v>36924.58374142996</v>
      </c>
      <c r="P13" t="str">
        <f t="shared" si="0"/>
        <v>CHF</v>
      </c>
      <c r="Q13">
        <f t="shared" ref="Q13:Q39" si="6">VLOOKUP(P13,$E$1:$F$9,2)</f>
        <v>0.95974000000000004</v>
      </c>
    </row>
    <row r="14" spans="1:17" x14ac:dyDescent="0.25">
      <c r="A14" t="s">
        <v>1162</v>
      </c>
      <c r="B14" t="s">
        <v>7</v>
      </c>
      <c r="C14" t="str">
        <f t="shared" si="1"/>
        <v>JPY</v>
      </c>
      <c r="D14">
        <f>VLOOKUP(C14,$E$1:$F$9,2)</f>
        <v>104.22199999999999</v>
      </c>
      <c r="E14" t="s">
        <v>1162</v>
      </c>
      <c r="F14" t="s">
        <v>7</v>
      </c>
      <c r="G14" s="112">
        <f>[4]currenciesATR!$B4</f>
        <v>76.956999999999994</v>
      </c>
      <c r="H14" s="112">
        <f>[4]currenciesATR!$C4</f>
        <v>0.5444</v>
      </c>
      <c r="I14" s="139">
        <f t="shared" si="2"/>
        <v>73839.496459480724</v>
      </c>
      <c r="J14" s="114">
        <f t="shared" si="3"/>
        <v>10</v>
      </c>
      <c r="L14" t="s">
        <v>7</v>
      </c>
      <c r="M14" s="114">
        <f t="shared" si="4"/>
        <v>5</v>
      </c>
      <c r="N14" s="169">
        <f>G14</f>
        <v>76.956999999999994</v>
      </c>
      <c r="O14" s="139">
        <f t="shared" si="5"/>
        <v>36919.748229740362</v>
      </c>
      <c r="P14" t="str">
        <f t="shared" si="0"/>
        <v>JPY</v>
      </c>
      <c r="Q14">
        <f t="shared" si="6"/>
        <v>104.22199999999999</v>
      </c>
    </row>
    <row r="15" spans="1:17" x14ac:dyDescent="0.25">
      <c r="A15" t="s">
        <v>1163</v>
      </c>
      <c r="B15" t="s">
        <v>21</v>
      </c>
      <c r="C15" t="str">
        <f t="shared" si="1"/>
        <v>CHF</v>
      </c>
      <c r="D15">
        <f>VLOOKUP(C15,$E$1:$F$9,2)</f>
        <v>0.95974000000000004</v>
      </c>
      <c r="E15" t="s">
        <v>1163</v>
      </c>
      <c r="F15" t="s">
        <v>21</v>
      </c>
      <c r="G15" s="112">
        <f>[4]currenciesATR!$B5</f>
        <v>0.70875999999999995</v>
      </c>
      <c r="H15" s="112">
        <f>[4]currenciesATR!$C5</f>
        <v>3.4225000000000002E-3</v>
      </c>
      <c r="I15" s="139">
        <f t="shared" si="2"/>
        <v>73849.167482859935</v>
      </c>
      <c r="J15" s="114">
        <f t="shared" si="3"/>
        <v>10</v>
      </c>
      <c r="L15" t="s">
        <v>22</v>
      </c>
      <c r="M15" s="114">
        <f t="shared" si="4"/>
        <v>5</v>
      </c>
      <c r="N15" s="169">
        <f>G12</f>
        <v>1.04647</v>
      </c>
      <c r="O15" s="139">
        <f t="shared" si="5"/>
        <v>36913.18278000001</v>
      </c>
      <c r="P15" t="str">
        <f t="shared" si="0"/>
        <v>NZD</v>
      </c>
      <c r="Q15">
        <f t="shared" si="6"/>
        <v>1.4174746272041729</v>
      </c>
    </row>
    <row r="16" spans="1:17" x14ac:dyDescent="0.25">
      <c r="A16" t="s">
        <v>1164</v>
      </c>
      <c r="B16" t="s">
        <v>9</v>
      </c>
      <c r="C16" t="str">
        <f t="shared" si="1"/>
        <v>USD</v>
      </c>
      <c r="D16">
        <f>VLOOKUP(C16,$E$1:$F$9,2)</f>
        <v>1</v>
      </c>
      <c r="E16" t="s">
        <v>1164</v>
      </c>
      <c r="F16" t="s">
        <v>9</v>
      </c>
      <c r="G16" s="112">
        <f>[4]currenciesATR!$B6</f>
        <v>0.73850000000000005</v>
      </c>
      <c r="H16" s="112">
        <f>[4]currenciesATR!$C6</f>
        <v>3.349E-3</v>
      </c>
      <c r="I16" s="139">
        <f t="shared" si="2"/>
        <v>73850</v>
      </c>
      <c r="J16" s="114">
        <f t="shared" si="3"/>
        <v>10</v>
      </c>
      <c r="L16" t="s">
        <v>9</v>
      </c>
      <c r="M16" s="114">
        <f t="shared" si="4"/>
        <v>5</v>
      </c>
      <c r="N16" s="169">
        <f>G16</f>
        <v>0.73850000000000005</v>
      </c>
      <c r="O16" s="139">
        <f t="shared" si="5"/>
        <v>36925</v>
      </c>
      <c r="P16" t="str">
        <f t="shared" si="0"/>
        <v>USD</v>
      </c>
      <c r="Q16">
        <f t="shared" si="6"/>
        <v>1</v>
      </c>
    </row>
    <row r="17" spans="1:17" x14ac:dyDescent="0.25">
      <c r="A17" t="s">
        <v>1166</v>
      </c>
      <c r="B17" t="s">
        <v>20</v>
      </c>
      <c r="C17" t="str">
        <f t="shared" si="1"/>
        <v>CAD</v>
      </c>
      <c r="D17">
        <f t="shared" ref="D17:D39" si="7">VLOOKUP(C17,$E$1:$F$9,2)</f>
        <v>1.2873399999999999</v>
      </c>
      <c r="E17" t="s">
        <v>1166</v>
      </c>
      <c r="F17" t="s">
        <v>20</v>
      </c>
      <c r="G17" s="112">
        <f>[4]currenciesATR!$B7</f>
        <v>0.95065</v>
      </c>
      <c r="H17" s="112">
        <f>[4]currenciesATR!$C7</f>
        <v>3.2000000000000002E-3</v>
      </c>
      <c r="I17" s="139">
        <f t="shared" si="2"/>
        <v>73846.070191247069</v>
      </c>
      <c r="J17" s="114">
        <f t="shared" si="3"/>
        <v>10</v>
      </c>
      <c r="L17" t="s">
        <v>27</v>
      </c>
      <c r="M17" s="114">
        <f t="shared" si="4"/>
        <v>5</v>
      </c>
      <c r="N17" s="169">
        <f>G19</f>
        <v>0.74541000000000002</v>
      </c>
      <c r="O17" s="139">
        <f t="shared" si="5"/>
        <v>38833.955029487151</v>
      </c>
      <c r="P17" t="str">
        <f t="shared" si="0"/>
        <v>CHF</v>
      </c>
      <c r="Q17">
        <f t="shared" si="6"/>
        <v>0.95974000000000004</v>
      </c>
    </row>
    <row r="18" spans="1:17" x14ac:dyDescent="0.25">
      <c r="A18" t="s">
        <v>1167</v>
      </c>
      <c r="B18" t="s">
        <v>27</v>
      </c>
      <c r="C18" t="str">
        <f>RIGHT(B39,3)</f>
        <v>CAD</v>
      </c>
      <c r="D18">
        <f>VLOOKUP(C18,$E$1:$F$9,2)</f>
        <v>1.2873399999999999</v>
      </c>
      <c r="E18" t="s">
        <v>1214</v>
      </c>
      <c r="F18" t="s">
        <v>29</v>
      </c>
      <c r="G18" s="112">
        <f>[4]currenciesATR!$B8</f>
        <v>0.90820000000000001</v>
      </c>
      <c r="H18" s="112">
        <f>[4]currenciesATR!$C8</f>
        <v>3.7004999999999998E-3</v>
      </c>
      <c r="I18" s="139">
        <f>J18*10000*G18/D18</f>
        <v>77603.430329205963</v>
      </c>
      <c r="J18" s="114">
        <f>ROUND($B$5*$D18/$G18/10000,0)</f>
        <v>11</v>
      </c>
      <c r="L18" t="s">
        <v>3</v>
      </c>
      <c r="M18" s="114">
        <f t="shared" si="4"/>
        <v>5</v>
      </c>
      <c r="N18" s="169">
        <f>G33</f>
        <v>80.942999999999998</v>
      </c>
      <c r="O18" s="139">
        <f t="shared" si="5"/>
        <v>38832.012434994533</v>
      </c>
      <c r="P18" t="str">
        <f t="shared" si="0"/>
        <v>JPY</v>
      </c>
      <c r="Q18">
        <f t="shared" si="6"/>
        <v>104.22199999999999</v>
      </c>
    </row>
    <row r="19" spans="1:17" x14ac:dyDescent="0.25">
      <c r="A19" t="s">
        <v>1183</v>
      </c>
      <c r="B19" t="s">
        <v>28</v>
      </c>
      <c r="C19" t="str">
        <f t="shared" ref="C19:C39" si="8">RIGHT(B18,3)</f>
        <v>CHF</v>
      </c>
      <c r="D19">
        <f t="shared" si="7"/>
        <v>0.95974000000000004</v>
      </c>
      <c r="E19" t="s">
        <v>1167</v>
      </c>
      <c r="F19" t="s">
        <v>27</v>
      </c>
      <c r="G19" s="112">
        <f>[4]currenciesATR!$B9</f>
        <v>0.74541000000000002</v>
      </c>
      <c r="H19" s="112">
        <f>[4]currenciesATR!$C9</f>
        <v>3.1719999999999999E-3</v>
      </c>
      <c r="I19" s="139">
        <f t="shared" si="2"/>
        <v>77667.910058974303</v>
      </c>
      <c r="J19" s="114">
        <f t="shared" si="3"/>
        <v>10</v>
      </c>
      <c r="L19" t="s">
        <v>4</v>
      </c>
      <c r="M19" s="114">
        <f t="shared" si="4"/>
        <v>4</v>
      </c>
      <c r="N19" s="169">
        <f>G35</f>
        <v>108.57</v>
      </c>
      <c r="O19" s="139">
        <f t="shared" si="5"/>
        <v>41668.745562357275</v>
      </c>
      <c r="P19" t="str">
        <f t="shared" si="0"/>
        <v>JPY</v>
      </c>
      <c r="Q19">
        <f t="shared" si="6"/>
        <v>104.22199999999999</v>
      </c>
    </row>
    <row r="20" spans="1:17" x14ac:dyDescent="0.25">
      <c r="A20" t="s">
        <v>1181</v>
      </c>
      <c r="B20" t="s">
        <v>25</v>
      </c>
      <c r="C20" t="str">
        <f t="shared" si="8"/>
        <v>CHF</v>
      </c>
      <c r="D20">
        <f t="shared" si="7"/>
        <v>0.95974000000000004</v>
      </c>
      <c r="E20" t="s">
        <v>1183</v>
      </c>
      <c r="F20" t="s">
        <v>28</v>
      </c>
      <c r="G20" s="112">
        <f>[4]currenciesATR!$B10</f>
        <v>0.67706999999999995</v>
      </c>
      <c r="H20" s="112">
        <f>[4]currenciesATR!$C10</f>
        <v>3.7929999999999999E-3</v>
      </c>
      <c r="I20" s="139">
        <f t="shared" si="2"/>
        <v>77601.954696063505</v>
      </c>
      <c r="J20" s="114">
        <f t="shared" si="3"/>
        <v>11</v>
      </c>
      <c r="L20" t="s">
        <v>11</v>
      </c>
      <c r="M20" s="114">
        <f t="shared" si="4"/>
        <v>4</v>
      </c>
      <c r="N20" s="169">
        <f>G27</f>
        <v>1.5253000000000001</v>
      </c>
      <c r="O20" s="139">
        <f t="shared" si="5"/>
        <v>45057.362000000001</v>
      </c>
      <c r="P20" t="str">
        <f t="shared" si="0"/>
        <v>AUD</v>
      </c>
      <c r="Q20">
        <f t="shared" si="6"/>
        <v>1.3540961408259986</v>
      </c>
    </row>
    <row r="21" spans="1:17" x14ac:dyDescent="0.25">
      <c r="A21" t="s">
        <v>1179</v>
      </c>
      <c r="B21" t="s">
        <v>26</v>
      </c>
      <c r="C21" t="str">
        <f t="shared" si="8"/>
        <v>NZD</v>
      </c>
      <c r="D21">
        <f t="shared" si="7"/>
        <v>1.4174746272041729</v>
      </c>
      <c r="E21" t="s">
        <v>1181</v>
      </c>
      <c r="F21" t="s">
        <v>25</v>
      </c>
      <c r="G21" s="112">
        <f>[4]currenciesATR!$B11</f>
        <v>2.02806</v>
      </c>
      <c r="H21" s="112">
        <f>[4]currenciesATR!$C11</f>
        <v>1.0368499999999999E-2</v>
      </c>
      <c r="I21" s="139">
        <f t="shared" si="2"/>
        <v>71537.788440000004</v>
      </c>
      <c r="J21" s="114">
        <f t="shared" si="3"/>
        <v>5</v>
      </c>
      <c r="L21" t="s">
        <v>12</v>
      </c>
      <c r="M21" s="114">
        <f t="shared" si="4"/>
        <v>4</v>
      </c>
      <c r="N21" s="169">
        <f>G28</f>
        <v>1.45028</v>
      </c>
      <c r="O21" s="139">
        <f t="shared" si="5"/>
        <v>45062.84276104215</v>
      </c>
      <c r="P21" t="str">
        <f t="shared" si="0"/>
        <v>CAD</v>
      </c>
      <c r="Q21">
        <f t="shared" si="6"/>
        <v>1.2873399999999999</v>
      </c>
    </row>
    <row r="22" spans="1:17" x14ac:dyDescent="0.25">
      <c r="A22" t="s">
        <v>1182</v>
      </c>
      <c r="B22" t="s">
        <v>14</v>
      </c>
      <c r="C22" t="str">
        <f t="shared" si="8"/>
        <v>CHF</v>
      </c>
      <c r="D22">
        <f t="shared" si="7"/>
        <v>0.95974000000000004</v>
      </c>
      <c r="E22" t="s">
        <v>1179</v>
      </c>
      <c r="F22" t="s">
        <v>26</v>
      </c>
      <c r="G22" s="112">
        <f>[4]currenciesATR!$B12</f>
        <v>1.3736999999999999</v>
      </c>
      <c r="H22" s="112">
        <f>[4]currenciesATR!$C12</f>
        <v>7.143E-3</v>
      </c>
      <c r="I22" s="139">
        <f t="shared" si="2"/>
        <v>71566.257528080518</v>
      </c>
      <c r="J22" s="114">
        <f t="shared" si="3"/>
        <v>5</v>
      </c>
      <c r="L22" t="s">
        <v>18</v>
      </c>
      <c r="M22" s="114">
        <f t="shared" si="4"/>
        <v>4</v>
      </c>
      <c r="N22" s="169">
        <f>G30</f>
        <v>1.08134</v>
      </c>
      <c r="O22" s="139">
        <f t="shared" si="5"/>
        <v>45068.039260633086</v>
      </c>
      <c r="P22" t="str">
        <f t="shared" si="0"/>
        <v>CHF</v>
      </c>
      <c r="Q22">
        <f t="shared" si="6"/>
        <v>0.95974000000000004</v>
      </c>
    </row>
    <row r="23" spans="1:17" x14ac:dyDescent="0.25">
      <c r="A23" t="s">
        <v>1180</v>
      </c>
      <c r="B23" t="s">
        <v>6</v>
      </c>
      <c r="C23" t="str">
        <f t="shared" si="8"/>
        <v>USD</v>
      </c>
      <c r="D23">
        <f t="shared" si="7"/>
        <v>1</v>
      </c>
      <c r="E23" t="s">
        <v>1182</v>
      </c>
      <c r="F23" t="s">
        <v>14</v>
      </c>
      <c r="G23" s="112">
        <f>[4]currenciesATR!$B13</f>
        <v>1.43126</v>
      </c>
      <c r="H23" s="112">
        <f>[4]currenciesATR!$C13</f>
        <v>6.9284999999999998E-3</v>
      </c>
      <c r="I23" s="139">
        <f t="shared" si="2"/>
        <v>71563</v>
      </c>
      <c r="J23" s="114">
        <f t="shared" si="3"/>
        <v>5</v>
      </c>
      <c r="L23" t="s">
        <v>19</v>
      </c>
      <c r="M23" s="114">
        <f t="shared" si="4"/>
        <v>4</v>
      </c>
      <c r="N23" s="169">
        <f>G31</f>
        <v>0.78703999999999996</v>
      </c>
      <c r="O23" s="139">
        <f t="shared" si="5"/>
        <v>45058.354815999992</v>
      </c>
      <c r="P23" t="str">
        <f t="shared" si="0"/>
        <v>GBP</v>
      </c>
      <c r="Q23">
        <f t="shared" si="6"/>
        <v>0.69868507468943453</v>
      </c>
    </row>
    <row r="24" spans="1:17" x14ac:dyDescent="0.25">
      <c r="A24" t="s">
        <v>1178</v>
      </c>
      <c r="B24" t="s">
        <v>24</v>
      </c>
      <c r="C24" t="str">
        <f t="shared" si="8"/>
        <v>JPY</v>
      </c>
      <c r="D24">
        <f t="shared" si="7"/>
        <v>104.22199999999999</v>
      </c>
      <c r="E24" t="s">
        <v>1180</v>
      </c>
      <c r="F24" t="s">
        <v>6</v>
      </c>
      <c r="G24" s="112">
        <f>[4]currenciesATR!$B14</f>
        <v>149.16900000000001</v>
      </c>
      <c r="H24" s="112">
        <f>[4]currenciesATR!$C14</f>
        <v>1.1512500000000001</v>
      </c>
      <c r="I24" s="139">
        <f t="shared" si="2"/>
        <v>71563.105678263717</v>
      </c>
      <c r="J24" s="114">
        <f t="shared" si="3"/>
        <v>5</v>
      </c>
      <c r="L24" t="s">
        <v>5</v>
      </c>
      <c r="M24" s="114">
        <f t="shared" si="4"/>
        <v>4</v>
      </c>
      <c r="N24" s="169">
        <f>G29</f>
        <v>117.42100000000001</v>
      </c>
      <c r="O24" s="139">
        <f t="shared" si="5"/>
        <v>45065.725086833882</v>
      </c>
      <c r="P24" t="str">
        <f t="shared" si="0"/>
        <v>JPY</v>
      </c>
      <c r="Q24">
        <f t="shared" si="6"/>
        <v>104.22199999999999</v>
      </c>
    </row>
    <row r="25" spans="1:17" x14ac:dyDescent="0.25">
      <c r="A25" t="s">
        <v>1175</v>
      </c>
      <c r="B25" t="s">
        <v>13</v>
      </c>
      <c r="C25" t="str">
        <f t="shared" si="8"/>
        <v>CAD</v>
      </c>
      <c r="D25">
        <f t="shared" si="7"/>
        <v>1.2873399999999999</v>
      </c>
      <c r="E25" t="s">
        <v>1178</v>
      </c>
      <c r="F25" t="s">
        <v>24</v>
      </c>
      <c r="G25" s="112">
        <f>[4]currenciesATR!$B15</f>
        <v>1.8423499999999999</v>
      </c>
      <c r="H25" s="112">
        <f>[4]currenciesATR!$C15</f>
        <v>7.7149999999999996E-3</v>
      </c>
      <c r="I25" s="139">
        <f t="shared" si="2"/>
        <v>71556.465269470384</v>
      </c>
      <c r="J25" s="114">
        <f t="shared" si="3"/>
        <v>5</v>
      </c>
      <c r="L25" t="s">
        <v>13</v>
      </c>
      <c r="M25" s="114">
        <f t="shared" si="4"/>
        <v>4</v>
      </c>
      <c r="N25" s="169">
        <f>G26</f>
        <v>1.59646</v>
      </c>
      <c r="O25" s="139">
        <f t="shared" si="5"/>
        <v>45050.824032000004</v>
      </c>
      <c r="P25" t="str">
        <f t="shared" si="0"/>
        <v>NZD</v>
      </c>
      <c r="Q25">
        <f t="shared" si="6"/>
        <v>1.4174746272041729</v>
      </c>
    </row>
    <row r="26" spans="1:17" x14ac:dyDescent="0.25">
      <c r="A26" t="s">
        <v>1170</v>
      </c>
      <c r="B26" t="s">
        <v>11</v>
      </c>
      <c r="C26" t="str">
        <f t="shared" si="8"/>
        <v>NZD</v>
      </c>
      <c r="D26">
        <f t="shared" si="7"/>
        <v>1.4174746272041729</v>
      </c>
      <c r="E26" t="s">
        <v>1175</v>
      </c>
      <c r="F26" t="s">
        <v>13</v>
      </c>
      <c r="G26" s="112">
        <f>[4]currenciesATR!$B16</f>
        <v>1.59646</v>
      </c>
      <c r="H26" s="112">
        <f>[4]currenciesATR!$C16</f>
        <v>7.1060000000000003E-3</v>
      </c>
      <c r="I26" s="139">
        <f t="shared" si="2"/>
        <v>78838.942056</v>
      </c>
      <c r="J26" s="114">
        <f t="shared" si="3"/>
        <v>7</v>
      </c>
      <c r="L26" t="s">
        <v>10</v>
      </c>
      <c r="M26" s="114">
        <f t="shared" si="4"/>
        <v>4</v>
      </c>
      <c r="N26" s="169">
        <f>G32</f>
        <v>1.12659</v>
      </c>
      <c r="O26" s="139">
        <f t="shared" si="5"/>
        <v>45063.6</v>
      </c>
      <c r="P26" t="str">
        <f t="shared" si="0"/>
        <v>USD</v>
      </c>
      <c r="Q26">
        <f t="shared" si="6"/>
        <v>1</v>
      </c>
    </row>
    <row r="27" spans="1:17" x14ac:dyDescent="0.25">
      <c r="A27" t="s">
        <v>1171</v>
      </c>
      <c r="B27" t="s">
        <v>12</v>
      </c>
      <c r="C27" t="str">
        <f t="shared" si="8"/>
        <v>AUD</v>
      </c>
      <c r="D27">
        <f t="shared" si="7"/>
        <v>1.3540961408259986</v>
      </c>
      <c r="E27" t="s">
        <v>1170</v>
      </c>
      <c r="F27" t="s">
        <v>11</v>
      </c>
      <c r="G27" s="112">
        <f>[4]currenciesATR!$B17</f>
        <v>1.5253000000000001</v>
      </c>
      <c r="H27" s="112">
        <f>[4]currenciesATR!$C17</f>
        <v>5.6295E-3</v>
      </c>
      <c r="I27" s="139">
        <f t="shared" si="2"/>
        <v>78850.383499999996</v>
      </c>
      <c r="J27" s="114">
        <f t="shared" si="3"/>
        <v>7</v>
      </c>
      <c r="L27" t="s">
        <v>23</v>
      </c>
      <c r="M27" s="114">
        <f t="shared" si="4"/>
        <v>3</v>
      </c>
      <c r="N27" s="169">
        <f>G13</f>
        <v>1.93773</v>
      </c>
      <c r="O27" s="139">
        <f>N27*M27/Q27*10000</f>
        <v>42930.408149999996</v>
      </c>
      <c r="P27" t="str">
        <f t="shared" si="0"/>
        <v>AUD</v>
      </c>
      <c r="Q27">
        <f t="shared" si="6"/>
        <v>1.3540961408259986</v>
      </c>
    </row>
    <row r="28" spans="1:17" x14ac:dyDescent="0.25">
      <c r="A28" t="s">
        <v>1172</v>
      </c>
      <c r="B28" t="s">
        <v>5</v>
      </c>
      <c r="C28" t="str">
        <f t="shared" si="8"/>
        <v>CAD</v>
      </c>
      <c r="D28">
        <f t="shared" si="7"/>
        <v>1.2873399999999999</v>
      </c>
      <c r="E28" t="s">
        <v>1171</v>
      </c>
      <c r="F28" t="s">
        <v>12</v>
      </c>
      <c r="G28" s="112">
        <f>[4]currenciesATR!$B18</f>
        <v>1.45028</v>
      </c>
      <c r="H28" s="112">
        <f>[4]currenciesATR!$C18</f>
        <v>5.1229999999999999E-3</v>
      </c>
      <c r="I28" s="139">
        <f t="shared" si="2"/>
        <v>78859.974831823769</v>
      </c>
      <c r="J28" s="114">
        <f t="shared" si="3"/>
        <v>7</v>
      </c>
      <c r="L28" t="s">
        <v>24</v>
      </c>
      <c r="M28" s="114">
        <f t="shared" si="4"/>
        <v>3</v>
      </c>
      <c r="N28" s="169">
        <f>G25</f>
        <v>1.8423499999999999</v>
      </c>
      <c r="O28" s="139">
        <f t="shared" si="5"/>
        <v>42933.879161682235</v>
      </c>
      <c r="P28" t="str">
        <f t="shared" si="0"/>
        <v>CAD</v>
      </c>
      <c r="Q28">
        <f t="shared" si="6"/>
        <v>1.2873399999999999</v>
      </c>
    </row>
    <row r="29" spans="1:17" x14ac:dyDescent="0.25">
      <c r="A29" t="s">
        <v>1173</v>
      </c>
      <c r="B29" t="s">
        <v>18</v>
      </c>
      <c r="C29" t="str">
        <f t="shared" si="8"/>
        <v>JPY</v>
      </c>
      <c r="D29">
        <f t="shared" si="7"/>
        <v>104.22199999999999</v>
      </c>
      <c r="E29" t="s">
        <v>1172</v>
      </c>
      <c r="F29" t="s">
        <v>5</v>
      </c>
      <c r="G29" s="112">
        <f>[4]currenciesATR!$B19</f>
        <v>117.42100000000001</v>
      </c>
      <c r="H29" s="112">
        <f>[4]currenciesATR!$C19</f>
        <v>0.65659999999999996</v>
      </c>
      <c r="I29" s="139">
        <f t="shared" si="2"/>
        <v>78865.01890195928</v>
      </c>
      <c r="J29" s="114">
        <f t="shared" si="3"/>
        <v>7</v>
      </c>
      <c r="L29" t="s">
        <v>26</v>
      </c>
      <c r="M29" s="114">
        <f t="shared" si="4"/>
        <v>3</v>
      </c>
      <c r="N29" s="169">
        <f>G22</f>
        <v>1.3736999999999999</v>
      </c>
      <c r="O29" s="139">
        <f t="shared" si="5"/>
        <v>42939.754516848312</v>
      </c>
      <c r="P29" t="str">
        <f t="shared" si="0"/>
        <v>CHF</v>
      </c>
      <c r="Q29">
        <f t="shared" si="6"/>
        <v>0.95974000000000004</v>
      </c>
    </row>
    <row r="30" spans="1:17" x14ac:dyDescent="0.25">
      <c r="A30" t="s">
        <v>1174</v>
      </c>
      <c r="B30" t="s">
        <v>19</v>
      </c>
      <c r="C30" t="str">
        <f t="shared" si="8"/>
        <v>CHF</v>
      </c>
      <c r="D30">
        <f t="shared" si="7"/>
        <v>0.95974000000000004</v>
      </c>
      <c r="E30" t="s">
        <v>1173</v>
      </c>
      <c r="F30" t="s">
        <v>18</v>
      </c>
      <c r="G30" s="112">
        <f>[4]currenciesATR!$B20</f>
        <v>1.08134</v>
      </c>
      <c r="H30" s="112">
        <f>[4]currenciesATR!$C20</f>
        <v>3.1830000000000001E-3</v>
      </c>
      <c r="I30" s="139">
        <f t="shared" si="2"/>
        <v>78869.068706107908</v>
      </c>
      <c r="J30" s="114">
        <f t="shared" si="3"/>
        <v>7</v>
      </c>
      <c r="L30" t="s">
        <v>6</v>
      </c>
      <c r="M30" s="114">
        <f t="shared" si="4"/>
        <v>3</v>
      </c>
      <c r="N30" s="169">
        <f>G24</f>
        <v>149.16900000000001</v>
      </c>
      <c r="O30" s="139">
        <f t="shared" si="5"/>
        <v>42937.863406958233</v>
      </c>
      <c r="P30" t="str">
        <f t="shared" si="0"/>
        <v>JPY</v>
      </c>
      <c r="Q30">
        <f t="shared" si="6"/>
        <v>104.22199999999999</v>
      </c>
    </row>
    <row r="31" spans="1:17" x14ac:dyDescent="0.25">
      <c r="A31" t="s">
        <v>1176</v>
      </c>
      <c r="B31" t="s">
        <v>10</v>
      </c>
      <c r="C31" t="str">
        <f t="shared" si="8"/>
        <v>GBP</v>
      </c>
      <c r="D31">
        <f t="shared" si="7"/>
        <v>0.69868507468943453</v>
      </c>
      <c r="E31" t="s">
        <v>1174</v>
      </c>
      <c r="F31" t="s">
        <v>19</v>
      </c>
      <c r="G31" s="112">
        <f>[4]currenciesATR!$B21</f>
        <v>0.78703999999999996</v>
      </c>
      <c r="H31" s="112">
        <f>[4]currenciesATR!$C21</f>
        <v>3.2434999999999999E-3</v>
      </c>
      <c r="I31" s="139">
        <f t="shared" si="2"/>
        <v>78852.120927999989</v>
      </c>
      <c r="J31" s="114">
        <f t="shared" si="3"/>
        <v>7</v>
      </c>
      <c r="L31" t="s">
        <v>25</v>
      </c>
      <c r="M31" s="114">
        <f t="shared" si="4"/>
        <v>3</v>
      </c>
      <c r="N31" s="169">
        <f>G21</f>
        <v>2.02806</v>
      </c>
      <c r="O31" s="139">
        <f t="shared" si="5"/>
        <v>42922.673064000002</v>
      </c>
      <c r="P31" t="str">
        <f t="shared" si="0"/>
        <v>NZD</v>
      </c>
      <c r="Q31">
        <f t="shared" si="6"/>
        <v>1.4174746272041729</v>
      </c>
    </row>
    <row r="32" spans="1:17" x14ac:dyDescent="0.25">
      <c r="A32" t="s">
        <v>1168</v>
      </c>
      <c r="B32" t="s">
        <v>3</v>
      </c>
      <c r="C32" t="str">
        <f t="shared" si="8"/>
        <v>USD</v>
      </c>
      <c r="D32">
        <f t="shared" si="7"/>
        <v>1</v>
      </c>
      <c r="E32" t="s">
        <v>1176</v>
      </c>
      <c r="F32" t="s">
        <v>10</v>
      </c>
      <c r="G32" s="112">
        <f>[4]currenciesATR!$B22</f>
        <v>1.12659</v>
      </c>
      <c r="H32" s="112">
        <f>[4]currenciesATR!$C22</f>
        <v>4.0274999999999998E-3</v>
      </c>
      <c r="I32" s="139">
        <f t="shared" si="2"/>
        <v>78861.3</v>
      </c>
      <c r="J32" s="114">
        <f t="shared" si="3"/>
        <v>7</v>
      </c>
      <c r="L32" t="s">
        <v>14</v>
      </c>
      <c r="M32" s="114">
        <f t="shared" si="4"/>
        <v>3</v>
      </c>
      <c r="N32" s="169">
        <f>G23</f>
        <v>1.43126</v>
      </c>
      <c r="O32" s="139">
        <f t="shared" si="5"/>
        <v>42937.8</v>
      </c>
      <c r="P32" t="str">
        <f t="shared" si="0"/>
        <v>USD</v>
      </c>
      <c r="Q32">
        <f t="shared" si="6"/>
        <v>1</v>
      </c>
    </row>
    <row r="33" spans="1:17" x14ac:dyDescent="0.25">
      <c r="A33" t="s">
        <v>1184</v>
      </c>
      <c r="B33" t="s">
        <v>2</v>
      </c>
      <c r="C33" t="str">
        <f t="shared" si="8"/>
        <v>JPY</v>
      </c>
      <c r="D33">
        <f t="shared" si="7"/>
        <v>104.22199999999999</v>
      </c>
      <c r="E33" t="s">
        <v>1168</v>
      </c>
      <c r="F33" t="s">
        <v>3</v>
      </c>
      <c r="G33" s="112">
        <f>[4]currenciesATR!$B23</f>
        <v>80.942999999999998</v>
      </c>
      <c r="H33" s="112">
        <f>[4]currenciesATR!$C23</f>
        <v>0.55210000000000004</v>
      </c>
      <c r="I33" s="139">
        <f t="shared" si="2"/>
        <v>77664.024869989065</v>
      </c>
      <c r="J33" s="114">
        <f t="shared" si="3"/>
        <v>10</v>
      </c>
      <c r="L33" t="s">
        <v>29</v>
      </c>
      <c r="M33" s="114">
        <f t="shared" si="4"/>
        <v>6</v>
      </c>
      <c r="N33" s="169">
        <f>G18</f>
        <v>0.90820000000000001</v>
      </c>
      <c r="O33" s="139">
        <f t="shared" si="5"/>
        <v>42329.143815930533</v>
      </c>
      <c r="P33" t="str">
        <f t="shared" si="0"/>
        <v>CAD</v>
      </c>
      <c r="Q33">
        <f t="shared" si="6"/>
        <v>1.2873399999999999</v>
      </c>
    </row>
    <row r="34" spans="1:17" x14ac:dyDescent="0.25">
      <c r="A34" t="s">
        <v>1169</v>
      </c>
      <c r="B34" t="s">
        <v>4</v>
      </c>
      <c r="C34" t="str">
        <f t="shared" si="8"/>
        <v>JPY</v>
      </c>
      <c r="D34">
        <f t="shared" si="7"/>
        <v>104.22199999999999</v>
      </c>
      <c r="E34" t="s">
        <v>1184</v>
      </c>
      <c r="F34" t="s">
        <v>2</v>
      </c>
      <c r="G34" s="112">
        <f>[4]currenciesATR!$B24</f>
        <v>73.521000000000001</v>
      </c>
      <c r="H34" s="112">
        <f>[4]currenciesATR!$C24</f>
        <v>0.52139999999999997</v>
      </c>
      <c r="I34" s="139">
        <f t="shared" si="2"/>
        <v>77596.956496708954</v>
      </c>
      <c r="J34" s="114">
        <f t="shared" si="3"/>
        <v>11</v>
      </c>
      <c r="L34" t="s">
        <v>28</v>
      </c>
      <c r="M34" s="114">
        <f t="shared" si="4"/>
        <v>6</v>
      </c>
      <c r="N34" s="169">
        <f>G20</f>
        <v>0.67706999999999995</v>
      </c>
      <c r="O34" s="139">
        <f t="shared" si="5"/>
        <v>42328.33892512555</v>
      </c>
      <c r="P34" t="str">
        <f t="shared" si="0"/>
        <v>CHF</v>
      </c>
      <c r="Q34">
        <f t="shared" si="6"/>
        <v>0.95974000000000004</v>
      </c>
    </row>
    <row r="35" spans="1:17" x14ac:dyDescent="0.25">
      <c r="A35" t="s">
        <v>1185</v>
      </c>
      <c r="B35" t="s">
        <v>17</v>
      </c>
      <c r="C35" t="str">
        <f t="shared" si="8"/>
        <v>JPY</v>
      </c>
      <c r="D35">
        <f t="shared" si="7"/>
        <v>104.22199999999999</v>
      </c>
      <c r="E35" t="s">
        <v>1169</v>
      </c>
      <c r="F35" t="s">
        <v>4</v>
      </c>
      <c r="G35" s="112">
        <f>[4]currenciesATR!$B25</f>
        <v>108.57</v>
      </c>
      <c r="H35" s="112">
        <f>[4]currenciesATR!$C25</f>
        <v>0.54915000000000003</v>
      </c>
      <c r="I35" s="139">
        <f t="shared" si="2"/>
        <v>72920.304734125224</v>
      </c>
      <c r="J35" s="114">
        <f t="shared" si="3"/>
        <v>7</v>
      </c>
      <c r="L35" t="s">
        <v>2</v>
      </c>
      <c r="M35" s="114">
        <f t="shared" si="4"/>
        <v>6</v>
      </c>
      <c r="N35" s="169">
        <f>G34</f>
        <v>73.521000000000001</v>
      </c>
      <c r="O35" s="139">
        <f t="shared" si="5"/>
        <v>42325.612634568512</v>
      </c>
      <c r="P35" t="str">
        <f t="shared" si="0"/>
        <v>JPY</v>
      </c>
      <c r="Q35">
        <f t="shared" si="6"/>
        <v>104.22199999999999</v>
      </c>
    </row>
    <row r="36" spans="1:17" x14ac:dyDescent="0.25">
      <c r="A36" t="s">
        <v>1187</v>
      </c>
      <c r="B36" t="s">
        <v>16</v>
      </c>
      <c r="C36" t="str">
        <f t="shared" si="8"/>
        <v>USD</v>
      </c>
      <c r="D36">
        <f t="shared" si="7"/>
        <v>1</v>
      </c>
      <c r="E36" t="s">
        <v>1185</v>
      </c>
      <c r="F36" t="s">
        <v>17</v>
      </c>
      <c r="G36" s="112">
        <f>[4]currenciesATR!$B26</f>
        <v>0.70548</v>
      </c>
      <c r="H36" s="112">
        <f>[4]currenciesATR!$C26</f>
        <v>3.4485000000000002E-3</v>
      </c>
      <c r="I36" s="139">
        <f t="shared" si="2"/>
        <v>77602.8</v>
      </c>
      <c r="J36" s="114">
        <f t="shared" si="3"/>
        <v>11</v>
      </c>
      <c r="L36" t="s">
        <v>17</v>
      </c>
      <c r="M36" s="114">
        <f t="shared" si="4"/>
        <v>6</v>
      </c>
      <c r="N36" s="169">
        <f>G36</f>
        <v>0.70548</v>
      </c>
      <c r="O36" s="139">
        <f t="shared" si="5"/>
        <v>42328.799999999996</v>
      </c>
      <c r="P36" t="str">
        <f t="shared" si="0"/>
        <v>USD</v>
      </c>
      <c r="Q36">
        <f t="shared" si="6"/>
        <v>1</v>
      </c>
    </row>
    <row r="37" spans="1:17" x14ac:dyDescent="0.25">
      <c r="A37" t="s">
        <v>1186</v>
      </c>
      <c r="B37" t="s">
        <v>15</v>
      </c>
      <c r="C37" t="str">
        <f t="shared" si="8"/>
        <v>CHF</v>
      </c>
      <c r="D37">
        <f t="shared" si="7"/>
        <v>0.95974000000000004</v>
      </c>
      <c r="E37" t="s">
        <v>1187</v>
      </c>
      <c r="F37" t="s">
        <v>16</v>
      </c>
      <c r="G37" s="112">
        <f>[4]currenciesATR!$B27</f>
        <v>0.95974000000000004</v>
      </c>
      <c r="H37" s="112">
        <f>[4]currenciesATR!$C27</f>
        <v>3.1939999999999998E-3</v>
      </c>
      <c r="I37" s="139">
        <f t="shared" si="2"/>
        <v>80000</v>
      </c>
      <c r="J37" s="114">
        <f t="shared" si="3"/>
        <v>8</v>
      </c>
      <c r="L37" t="s">
        <v>15</v>
      </c>
      <c r="M37" s="114">
        <f t="shared" si="4"/>
        <v>4</v>
      </c>
      <c r="N37" s="169">
        <f>G38</f>
        <v>1.2873399999999999</v>
      </c>
      <c r="O37" s="139">
        <f t="shared" si="5"/>
        <v>40000</v>
      </c>
      <c r="P37" t="str">
        <f t="shared" si="0"/>
        <v>CAD</v>
      </c>
      <c r="Q37">
        <f t="shared" si="6"/>
        <v>1.2873399999999999</v>
      </c>
    </row>
    <row r="38" spans="1:17" x14ac:dyDescent="0.25">
      <c r="A38" t="s">
        <v>1188</v>
      </c>
      <c r="B38" t="s">
        <v>8</v>
      </c>
      <c r="C38" t="str">
        <f t="shared" si="8"/>
        <v>CAD</v>
      </c>
      <c r="D38">
        <f t="shared" si="7"/>
        <v>1.2873399999999999</v>
      </c>
      <c r="E38" t="s">
        <v>1186</v>
      </c>
      <c r="F38" t="s">
        <v>15</v>
      </c>
      <c r="G38" s="112">
        <f>[4]currenciesATR!$B28</f>
        <v>1.2873399999999999</v>
      </c>
      <c r="H38" s="112">
        <f>[4]currenciesATR!$C28</f>
        <v>4.9934999999999997E-3</v>
      </c>
      <c r="I38" s="139">
        <f t="shared" si="2"/>
        <v>80000</v>
      </c>
      <c r="J38" s="114">
        <f t="shared" si="3"/>
        <v>8</v>
      </c>
      <c r="L38" t="s">
        <v>16</v>
      </c>
      <c r="M38" s="114">
        <f t="shared" si="4"/>
        <v>4</v>
      </c>
      <c r="N38" s="169">
        <f>G37</f>
        <v>0.95974000000000004</v>
      </c>
      <c r="O38" s="139">
        <f t="shared" si="5"/>
        <v>40000</v>
      </c>
      <c r="P38" t="str">
        <f t="shared" si="0"/>
        <v>CHF</v>
      </c>
      <c r="Q38">
        <f t="shared" si="6"/>
        <v>0.95974000000000004</v>
      </c>
    </row>
    <row r="39" spans="1:17" x14ac:dyDescent="0.25">
      <c r="A39" t="s">
        <v>1214</v>
      </c>
      <c r="B39" t="s">
        <v>29</v>
      </c>
      <c r="C39" t="str">
        <f t="shared" si="8"/>
        <v>JPY</v>
      </c>
      <c r="D39">
        <f t="shared" si="7"/>
        <v>104.22199999999999</v>
      </c>
      <c r="E39" t="s">
        <v>1188</v>
      </c>
      <c r="F39" t="s">
        <v>8</v>
      </c>
      <c r="G39" s="112">
        <f>[4]currenciesATR!$B29</f>
        <v>104.22199999999999</v>
      </c>
      <c r="H39" s="112">
        <f>[4]currenciesATR!$C29</f>
        <v>0.4592</v>
      </c>
      <c r="I39" s="139">
        <f t="shared" si="2"/>
        <v>80000</v>
      </c>
      <c r="J39" s="114">
        <f t="shared" si="3"/>
        <v>8</v>
      </c>
      <c r="L39" t="s">
        <v>8</v>
      </c>
      <c r="M39" s="114">
        <f t="shared" si="4"/>
        <v>4</v>
      </c>
      <c r="N39" s="169">
        <f>G39</f>
        <v>104.22199999999999</v>
      </c>
      <c r="O39" s="139">
        <f t="shared" si="5"/>
        <v>40000</v>
      </c>
      <c r="P39" t="str">
        <f t="shared" si="0"/>
        <v>JPY</v>
      </c>
      <c r="Q39">
        <f t="shared" si="6"/>
        <v>104.22199999999999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104.22199999999999</v>
      </c>
      <c r="O53" s="140">
        <f t="shared" si="10"/>
        <v>13875.381397401701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104.22199999999999</v>
      </c>
      <c r="O70" s="140">
        <f t="shared" si="10"/>
        <v>427.23225422655486</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1.2873399999999999</v>
      </c>
      <c r="O93" s="140">
        <f t="shared" si="14"/>
        <v>272.65524259325434</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0.88763436565210063</v>
      </c>
      <c r="O116" s="140">
        <f t="shared" si="17"/>
        <v>10950.4548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1.3540961408259986</v>
      </c>
      <c r="O117" s="140">
        <f t="shared" si="17"/>
        <v>6230.7245000000003</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104.22199999999999</v>
      </c>
      <c r="O118" s="140">
        <f t="shared" si="17"/>
        <v>479.74515937134197</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0.88763436565210063</v>
      </c>
      <c r="O119" s="140">
        <f t="shared" si="17"/>
        <v>4365.5362500000001</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0.88763436565210063</v>
      </c>
      <c r="O120" s="140">
        <f t="shared" si="17"/>
        <v>1267.4137499999999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0.88763436565210063</v>
      </c>
      <c r="O121" s="140">
        <f t="shared" si="17"/>
        <v>1492.7317499999999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0.88763436565210063</v>
      </c>
      <c r="O122" s="140">
        <f t="shared" si="17"/>
        <v>7294.6702499999992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1.2873399999999999</v>
      </c>
      <c r="O123" s="140">
        <f t="shared" si="17"/>
        <v>1165.1933444156168</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0.88763436565210063</v>
      </c>
      <c r="O125" s="140">
        <f t="shared" si="17"/>
        <v>5858.268</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0.88763436565210063</v>
      </c>
      <c r="O127" s="140">
        <f t="shared" si="17"/>
        <v>686.09330999999997</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0.88763436565210063</v>
      </c>
      <c r="O128" s="140">
        <f t="shared" si="17"/>
        <v>3267.1109999999999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0.88763436565210063</v>
      </c>
      <c r="O129" s="140">
        <f t="shared" si="17"/>
        <v>548.64932999999996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0.69868507468943453</v>
      </c>
      <c r="O130" s="140">
        <f t="shared" si="17"/>
        <v>2146.89</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1.3540961408259986</v>
      </c>
      <c r="O132" s="140">
        <f t="shared" si="17"/>
        <v>553.875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1.3540961408259986</v>
      </c>
      <c r="O135" s="140">
        <f t="shared" si="17"/>
        <v>738.5</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1.3540961408259986</v>
      </c>
      <c r="O136" s="140">
        <f t="shared" si="17"/>
        <v>2400.125</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0.88763436565210063</v>
      </c>
      <c r="O137" s="140">
        <f t="shared" si="17"/>
        <v>12674.137499999999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0.88763436565210063</v>
      </c>
      <c r="O138" s="140">
        <f t="shared" ref="O138:O169" si="21">M138/N138</f>
        <v>422.47125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104.22199999999999</v>
      </c>
      <c r="O140" s="140">
        <f t="shared" si="21"/>
        <v>4797.4515937134202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0.69868507468943453</v>
      </c>
      <c r="O141" s="140">
        <f t="shared" si="21"/>
        <v>6100.0301199999994</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0.69868507468943453</v>
      </c>
      <c r="O142" s="140">
        <f t="shared" si="21"/>
        <v>5634.8706199999997</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0.69868507468943453</v>
      </c>
      <c r="O143" s="140">
        <f t="shared" si="21"/>
        <v>439.39681999999999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0.95974000000000004</v>
      </c>
      <c r="O145" s="140">
        <f t="shared" si="21"/>
        <v>628.29516327338649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0.88763436565210063</v>
      </c>
      <c r="O148" s="140">
        <f t="shared" si="21"/>
        <v>617.37131999999997</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104.22199999999999</v>
      </c>
      <c r="O150" s="140">
        <f t="shared" si="21"/>
        <v>12251.539981961583</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0.69868507468943453</v>
      </c>
      <c r="O151" s="140">
        <f t="shared" si="21"/>
        <v>2521.8801199999998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1.2873399999999999</v>
      </c>
      <c r="O163" s="140">
        <f t="shared" si="21"/>
        <v>4576.8794568645426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0.88763436565210063</v>
      </c>
      <c r="O164" s="140">
        <f t="shared" si="21"/>
        <v>7816.2814199999993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0.69868507468943453</v>
      </c>
      <c r="O165" s="140">
        <f t="shared" si="21"/>
        <v>1717.5119999999999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0.95974000000000004</v>
      </c>
      <c r="O166" s="140">
        <f t="shared" si="21"/>
        <v>8920.124200304248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0.88763436565210063</v>
      </c>
      <c r="O167" s="140">
        <f t="shared" si="21"/>
        <v>844.9425</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0.88763436565210063</v>
      </c>
      <c r="O168" s="140">
        <f t="shared" si="21"/>
        <v>3576.9232499999998</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0.88763436565210063</v>
      </c>
      <c r="O169" s="140">
        <f t="shared" si="21"/>
        <v>1770.9994799999999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0.88763436565210063</v>
      </c>
      <c r="O171" s="140">
        <f t="shared" si="24"/>
        <v>29889.559289999997</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1.3540961408259986</v>
      </c>
      <c r="O172" s="140">
        <f t="shared" si="24"/>
        <v>1772.4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0.88763436565210063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1.2873399999999999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0.88763436565210063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0.88763436565210063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0.88763436565210063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0.88763436565210063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0.88763436565210063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0.88763436565210063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0.69868507468943453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0.69868507468943453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0.69868507468943453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0.88763436565210063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104.22199999999999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1.2873399999999999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104.22199999999999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0.95974000000000004</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1.4174746272041729</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0.88763436565210063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1.3540961408259986</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1.3540961408259986</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1.3540961408259986</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1.3540961408259986</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2016-06-19T07:54:27Z</dcterms:modified>
</cp:coreProperties>
</file>