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X92" i="1" l="1"/>
  <c r="ACX91" i="1"/>
  <c r="ACX90" i="1"/>
  <c r="ACX89" i="1"/>
  <c r="ACX88" i="1"/>
  <c r="ACX87" i="1"/>
  <c r="ACX86" i="1"/>
  <c r="ACX85" i="1"/>
  <c r="ACX84" i="1"/>
  <c r="ACX83" i="1"/>
  <c r="ACX82" i="1"/>
  <c r="ACX81" i="1"/>
  <c r="ACX80" i="1"/>
  <c r="ACX79" i="1"/>
  <c r="ACX78" i="1"/>
  <c r="ACX77" i="1"/>
  <c r="ACX76" i="1"/>
  <c r="ACX75" i="1"/>
  <c r="ACX74" i="1"/>
  <c r="ACX73" i="1"/>
  <c r="ACX72" i="1"/>
  <c r="ACX71" i="1"/>
  <c r="ACX70" i="1"/>
  <c r="ACX69" i="1"/>
  <c r="ACX68" i="1"/>
  <c r="ACX67" i="1"/>
  <c r="ACX66" i="1"/>
  <c r="ACX65" i="1"/>
  <c r="ACX64" i="1"/>
  <c r="ACX63" i="1"/>
  <c r="ACX62" i="1"/>
  <c r="ACX61" i="1"/>
  <c r="ACX60" i="1"/>
  <c r="ACX59" i="1"/>
  <c r="ACX58" i="1"/>
  <c r="ACX57" i="1"/>
  <c r="ACX56" i="1"/>
  <c r="ACX55" i="1"/>
  <c r="ACX54" i="1"/>
  <c r="ACX53" i="1"/>
  <c r="ACX52" i="1"/>
  <c r="ACX51" i="1"/>
  <c r="ACX50" i="1"/>
  <c r="ACX49" i="1"/>
  <c r="ACX48" i="1"/>
  <c r="ACX47" i="1"/>
  <c r="ACX46" i="1"/>
  <c r="ACX45" i="1"/>
  <c r="ACX44" i="1"/>
  <c r="ACX43" i="1"/>
  <c r="ACX42" i="1"/>
  <c r="ACX41" i="1"/>
  <c r="ACX40" i="1"/>
  <c r="ACX39" i="1"/>
  <c r="ACX38" i="1"/>
  <c r="ACX37" i="1"/>
  <c r="ACX36" i="1"/>
  <c r="ACX35" i="1"/>
  <c r="ACX34" i="1"/>
  <c r="ACX33" i="1"/>
  <c r="ACX32" i="1"/>
  <c r="ACX31" i="1"/>
  <c r="ACX30" i="1"/>
  <c r="ACX29" i="1"/>
  <c r="ACX28" i="1"/>
  <c r="ACX27" i="1"/>
  <c r="ACX26" i="1"/>
  <c r="ACX25" i="1"/>
  <c r="ACX24" i="1"/>
  <c r="ACX23" i="1"/>
  <c r="ACX22" i="1"/>
  <c r="ACX21" i="1"/>
  <c r="ACX20" i="1"/>
  <c r="ACX19" i="1"/>
  <c r="ACX18" i="1"/>
  <c r="ACX17" i="1"/>
  <c r="ACX16" i="1"/>
  <c r="ACX15" i="1"/>
  <c r="ACX14" i="1"/>
  <c r="ACX13" i="1"/>
  <c r="ABP19" i="1"/>
  <c r="ABP13" i="1" s="1"/>
  <c r="ABP92" i="1"/>
  <c r="ABP91" i="1"/>
  <c r="ABP90" i="1"/>
  <c r="ABP89" i="1"/>
  <c r="ABP88" i="1"/>
  <c r="ABP87" i="1"/>
  <c r="ABP86" i="1"/>
  <c r="ABP85" i="1"/>
  <c r="ABP84" i="1"/>
  <c r="ABP83" i="1"/>
  <c r="ABP82" i="1"/>
  <c r="ABP81" i="1"/>
  <c r="ABP80" i="1"/>
  <c r="ABP79" i="1"/>
  <c r="ABP78" i="1"/>
  <c r="ABP77" i="1"/>
  <c r="ABP76" i="1"/>
  <c r="ABP75" i="1"/>
  <c r="ABP74" i="1"/>
  <c r="ABP73" i="1"/>
  <c r="ABP72" i="1"/>
  <c r="ABP71" i="1"/>
  <c r="ABP70" i="1"/>
  <c r="ABP69" i="1"/>
  <c r="ABP68" i="1"/>
  <c r="ABP67" i="1"/>
  <c r="ABP66" i="1"/>
  <c r="ABP65" i="1"/>
  <c r="ABP64" i="1"/>
  <c r="ABP63" i="1"/>
  <c r="ABP62" i="1"/>
  <c r="ABP61" i="1"/>
  <c r="ABP60" i="1"/>
  <c r="ABP59" i="1"/>
  <c r="ABP58" i="1"/>
  <c r="ABP57" i="1"/>
  <c r="ABP56" i="1"/>
  <c r="ABP55" i="1"/>
  <c r="ABP54" i="1"/>
  <c r="ABP53" i="1"/>
  <c r="ABP52" i="1"/>
  <c r="ABP51" i="1"/>
  <c r="ABP50" i="1"/>
  <c r="ABP49" i="1"/>
  <c r="ABP48" i="1"/>
  <c r="ABP47" i="1"/>
  <c r="ABP46" i="1"/>
  <c r="ABP45" i="1"/>
  <c r="ABP44" i="1"/>
  <c r="ABP43" i="1"/>
  <c r="ABP42" i="1"/>
  <c r="ABP41" i="1"/>
  <c r="ABP40" i="1"/>
  <c r="ABP39" i="1"/>
  <c r="ABP38" i="1"/>
  <c r="ABP37" i="1"/>
  <c r="ABP36" i="1"/>
  <c r="ABP35" i="1"/>
  <c r="ABP34" i="1"/>
  <c r="ABP33" i="1"/>
  <c r="ABP32" i="1"/>
  <c r="ABP31" i="1"/>
  <c r="ABP30" i="1"/>
  <c r="ABP29" i="1"/>
  <c r="ABP28" i="1"/>
  <c r="ABP27" i="1"/>
  <c r="ABP26" i="1"/>
  <c r="ABP25" i="1"/>
  <c r="ABP24" i="1"/>
  <c r="ABP23" i="1"/>
  <c r="ABP22" i="1"/>
  <c r="ABP21" i="1"/>
  <c r="ABP20" i="1"/>
  <c r="ABP18" i="1"/>
  <c r="ABP17" i="1"/>
  <c r="ABP16" i="1"/>
  <c r="ABP15" i="1"/>
  <c r="ABP14" i="1"/>
  <c r="AAH15" i="1"/>
  <c r="AAH16" i="1"/>
  <c r="AAH17" i="1"/>
  <c r="AAH18" i="1"/>
  <c r="AAH19" i="1"/>
  <c r="AAH20" i="1"/>
  <c r="AAH21" i="1"/>
  <c r="AAH22" i="1"/>
  <c r="AAH23" i="1"/>
  <c r="AAH24" i="1"/>
  <c r="AAH25" i="1"/>
  <c r="AAH26" i="1"/>
  <c r="AAH27" i="1"/>
  <c r="AAH28" i="1"/>
  <c r="AAH29" i="1"/>
  <c r="AAH30" i="1"/>
  <c r="AAH31" i="1"/>
  <c r="AAH32" i="1"/>
  <c r="AAH33" i="1"/>
  <c r="AAH34" i="1"/>
  <c r="AAH35" i="1"/>
  <c r="AAH36" i="1"/>
  <c r="AAH37" i="1"/>
  <c r="AAH38" i="1"/>
  <c r="AAH39" i="1"/>
  <c r="AAH40" i="1"/>
  <c r="AAH41" i="1"/>
  <c r="AAH42" i="1"/>
  <c r="AAH43" i="1"/>
  <c r="AAH44" i="1"/>
  <c r="AAH45" i="1"/>
  <c r="AAH46" i="1"/>
  <c r="AAH47" i="1"/>
  <c r="AAH48" i="1"/>
  <c r="AAH49" i="1"/>
  <c r="AAH50" i="1"/>
  <c r="AAH51" i="1"/>
  <c r="AAH52" i="1"/>
  <c r="AAH53" i="1"/>
  <c r="AAH54" i="1"/>
  <c r="AAH55" i="1"/>
  <c r="AAH56" i="1"/>
  <c r="AAH57" i="1"/>
  <c r="AAH58" i="1"/>
  <c r="AAH59" i="1"/>
  <c r="AAH60" i="1"/>
  <c r="AAH61" i="1"/>
  <c r="AAH62" i="1"/>
  <c r="AAH63" i="1"/>
  <c r="AAH64" i="1"/>
  <c r="AAH65" i="1"/>
  <c r="AAH66" i="1"/>
  <c r="AAH67" i="1"/>
  <c r="AAH68" i="1"/>
  <c r="AAH69" i="1"/>
  <c r="AAH70" i="1"/>
  <c r="AAH71" i="1"/>
  <c r="AAH72" i="1"/>
  <c r="AAH73" i="1"/>
  <c r="AAH74" i="1"/>
  <c r="AAH75" i="1"/>
  <c r="AAH76" i="1"/>
  <c r="AAH77" i="1"/>
  <c r="AAH78" i="1"/>
  <c r="AAH79" i="1"/>
  <c r="AAH80" i="1"/>
  <c r="AAH81" i="1"/>
  <c r="AAH82" i="1"/>
  <c r="AAH83" i="1"/>
  <c r="AAH84" i="1"/>
  <c r="AAH85" i="1"/>
  <c r="AAH86" i="1"/>
  <c r="AAH87" i="1"/>
  <c r="AAH88" i="1"/>
  <c r="AAH89" i="1"/>
  <c r="AAH90" i="1"/>
  <c r="AAH91" i="1"/>
  <c r="AAH92" i="1"/>
  <c r="AAH14" i="1"/>
  <c r="N40" i="11" l="1"/>
  <c r="B40" i="11"/>
  <c r="ACQ123" i="1"/>
  <c r="ACL123" i="1"/>
  <c r="ACJ123" i="1"/>
  <c r="ACA123" i="1"/>
  <c r="ACQ122" i="1"/>
  <c r="ACL122" i="1"/>
  <c r="ACJ122" i="1"/>
  <c r="ACA122" i="1"/>
  <c r="ACQ121" i="1"/>
  <c r="ACL121" i="1"/>
  <c r="ACJ121" i="1"/>
  <c r="ACA121" i="1"/>
  <c r="ACQ120" i="1"/>
  <c r="ACL120" i="1"/>
  <c r="ACJ120" i="1"/>
  <c r="ACA120" i="1"/>
  <c r="ACQ119" i="1"/>
  <c r="ACL119" i="1"/>
  <c r="ACJ119" i="1"/>
  <c r="ACA119" i="1"/>
  <c r="ACQ118" i="1"/>
  <c r="ACL118" i="1"/>
  <c r="ACJ118" i="1"/>
  <c r="ACA118" i="1"/>
  <c r="ACQ117" i="1"/>
  <c r="ACL117" i="1"/>
  <c r="ACJ117" i="1"/>
  <c r="ACA117" i="1"/>
  <c r="ACQ116" i="1"/>
  <c r="ACL116" i="1"/>
  <c r="ACJ116" i="1"/>
  <c r="ACA116" i="1"/>
  <c r="ACQ115" i="1"/>
  <c r="ACL115" i="1"/>
  <c r="ACJ115" i="1"/>
  <c r="ACA115" i="1"/>
  <c r="ACQ114" i="1"/>
  <c r="ACL114" i="1"/>
  <c r="ACJ114" i="1"/>
  <c r="ACA114" i="1"/>
  <c r="ACQ113" i="1"/>
  <c r="ACL113" i="1"/>
  <c r="ACJ113" i="1"/>
  <c r="ACA113" i="1"/>
  <c r="ACQ112" i="1"/>
  <c r="ACL112" i="1"/>
  <c r="ACJ112" i="1"/>
  <c r="ACA112" i="1"/>
  <c r="ACQ111" i="1"/>
  <c r="ACL111" i="1"/>
  <c r="ACJ111" i="1"/>
  <c r="ACA111" i="1"/>
  <c r="ACQ110" i="1"/>
  <c r="ACL110" i="1"/>
  <c r="ACJ110" i="1"/>
  <c r="ACA110" i="1"/>
  <c r="ACQ109" i="1"/>
  <c r="ACL109" i="1"/>
  <c r="ACJ109" i="1"/>
  <c r="ACA109" i="1"/>
  <c r="ACQ108" i="1"/>
  <c r="ACL108" i="1"/>
  <c r="ACJ108" i="1"/>
  <c r="ACA108" i="1"/>
  <c r="ACQ107" i="1"/>
  <c r="ACL107" i="1"/>
  <c r="ACJ107" i="1"/>
  <c r="ACA107" i="1"/>
  <c r="ACQ106" i="1"/>
  <c r="ACL106" i="1"/>
  <c r="ACJ106" i="1"/>
  <c r="ACA106" i="1"/>
  <c r="ACQ105" i="1"/>
  <c r="ACL105" i="1"/>
  <c r="ACJ105" i="1"/>
  <c r="ACA105" i="1"/>
  <c r="ACQ104" i="1"/>
  <c r="ACL104" i="1"/>
  <c r="ACJ104" i="1"/>
  <c r="ACA104" i="1"/>
  <c r="ACQ103" i="1"/>
  <c r="ACL103" i="1"/>
  <c r="ACJ103" i="1"/>
  <c r="ACA103" i="1"/>
  <c r="ACQ102" i="1"/>
  <c r="ACL102" i="1"/>
  <c r="ACJ102" i="1"/>
  <c r="ACA102" i="1"/>
  <c r="ACQ101" i="1"/>
  <c r="ACL101" i="1"/>
  <c r="ACJ101" i="1"/>
  <c r="ACA101" i="1"/>
  <c r="ACQ100" i="1"/>
  <c r="ACL100" i="1"/>
  <c r="ACJ100" i="1"/>
  <c r="ACA100" i="1"/>
  <c r="ACQ99" i="1"/>
  <c r="ACL99" i="1"/>
  <c r="ACJ99" i="1"/>
  <c r="ACA99" i="1"/>
  <c r="ACQ98" i="1"/>
  <c r="ACL98" i="1"/>
  <c r="ACJ98" i="1"/>
  <c r="ACA98" i="1"/>
  <c r="ACQ97" i="1"/>
  <c r="ACL97" i="1"/>
  <c r="ACJ97" i="1"/>
  <c r="ACA97" i="1"/>
  <c r="ACQ96" i="1"/>
  <c r="ACL96" i="1"/>
  <c r="ACJ96" i="1"/>
  <c r="ACJ95" i="1" s="1"/>
  <c r="ACA96" i="1"/>
  <c r="ACI95" i="1"/>
  <c r="ACG95" i="1"/>
  <c r="ACE95" i="1"/>
  <c r="ACB95" i="1"/>
  <c r="ADA94" i="1"/>
  <c r="ACZ94" i="1"/>
  <c r="ACW94" i="1"/>
  <c r="ACU94" i="1"/>
  <c r="ACT94" i="1"/>
  <c r="ACS94" i="1"/>
  <c r="ACR94" i="1"/>
  <c r="ACQ94" i="1"/>
  <c r="ACP94" i="1"/>
  <c r="ACO94" i="1"/>
  <c r="ACN94" i="1"/>
  <c r="ACJ94" i="1"/>
  <c r="ACI94" i="1"/>
  <c r="ACG94" i="1"/>
  <c r="ACE94" i="1"/>
  <c r="ACB94" i="1"/>
  <c r="ACA94" i="1"/>
  <c r="ACQ92" i="1"/>
  <c r="ACK92" i="1"/>
  <c r="ACJ92" i="1"/>
  <c r="ACH92" i="1"/>
  <c r="ACM92" i="1" s="1"/>
  <c r="ACG92" i="1"/>
  <c r="ACL92" i="1" s="1"/>
  <c r="ACA92" i="1"/>
  <c r="ACQ91" i="1"/>
  <c r="ACM91" i="1"/>
  <c r="ACK91" i="1"/>
  <c r="ACJ91" i="1"/>
  <c r="ACH91" i="1"/>
  <c r="ACG91" i="1"/>
  <c r="ACL91" i="1" s="1"/>
  <c r="ACA91" i="1"/>
  <c r="ACQ90" i="1"/>
  <c r="ACL90" i="1"/>
  <c r="ACK90" i="1"/>
  <c r="ACJ90" i="1"/>
  <c r="ACH90" i="1"/>
  <c r="ACM90" i="1" s="1"/>
  <c r="ACG90" i="1"/>
  <c r="ACA90" i="1"/>
  <c r="ACR89" i="1"/>
  <c r="ACT89" i="1" s="1"/>
  <c r="ACQ89" i="1"/>
  <c r="ACM89" i="1"/>
  <c r="ACK89" i="1"/>
  <c r="ACJ89" i="1"/>
  <c r="ACH89" i="1"/>
  <c r="ACG89" i="1"/>
  <c r="ACL89" i="1" s="1"/>
  <c r="ACA89" i="1"/>
  <c r="ACQ88" i="1"/>
  <c r="ACM88" i="1"/>
  <c r="ACL88" i="1"/>
  <c r="ACK88" i="1"/>
  <c r="ACJ88" i="1"/>
  <c r="ACH88" i="1"/>
  <c r="ACG88" i="1"/>
  <c r="ACA88" i="1"/>
  <c r="ACQ87" i="1"/>
  <c r="ACL87" i="1"/>
  <c r="ACK87" i="1"/>
  <c r="ACJ87" i="1"/>
  <c r="ACH87" i="1"/>
  <c r="ACM87" i="1" s="1"/>
  <c r="ACG87" i="1"/>
  <c r="ACA87" i="1"/>
  <c r="ACQ86" i="1"/>
  <c r="ACM86" i="1"/>
  <c r="ACK86" i="1"/>
  <c r="ACJ86" i="1"/>
  <c r="ACH86" i="1"/>
  <c r="ACG86" i="1"/>
  <c r="ACL86" i="1" s="1"/>
  <c r="ACA86" i="1"/>
  <c r="ACQ85" i="1"/>
  <c r="ACL85" i="1"/>
  <c r="ACK85" i="1"/>
  <c r="ACJ85" i="1"/>
  <c r="ACH85" i="1"/>
  <c r="ACM85" i="1" s="1"/>
  <c r="ACG85" i="1"/>
  <c r="ACA85" i="1"/>
  <c r="ACQ84" i="1"/>
  <c r="ACK84" i="1"/>
  <c r="ACJ84" i="1"/>
  <c r="ACH84" i="1"/>
  <c r="ACM84" i="1" s="1"/>
  <c r="ACG84" i="1"/>
  <c r="ACL84" i="1" s="1"/>
  <c r="ACA84" i="1"/>
  <c r="ACQ83" i="1"/>
  <c r="ACM83" i="1"/>
  <c r="ACK83" i="1"/>
  <c r="ACJ83" i="1"/>
  <c r="ACH83" i="1"/>
  <c r="ACG83" i="1"/>
  <c r="ACL83" i="1" s="1"/>
  <c r="ACA83" i="1"/>
  <c r="ACQ82" i="1"/>
  <c r="ACL82" i="1"/>
  <c r="ACK82" i="1"/>
  <c r="ACJ82" i="1"/>
  <c r="ACH82" i="1"/>
  <c r="ACM82" i="1" s="1"/>
  <c r="ACG82" i="1"/>
  <c r="ACA82" i="1"/>
  <c r="ACQ81" i="1"/>
  <c r="ACM81" i="1"/>
  <c r="ACK81" i="1"/>
  <c r="ACJ81" i="1"/>
  <c r="ACH81" i="1"/>
  <c r="ACG81" i="1"/>
  <c r="ACL81" i="1" s="1"/>
  <c r="ACA81" i="1"/>
  <c r="ACQ80" i="1"/>
  <c r="ACM80" i="1"/>
  <c r="ACL80" i="1"/>
  <c r="ACK80" i="1"/>
  <c r="ACJ80" i="1"/>
  <c r="ACH80" i="1"/>
  <c r="ACG80" i="1"/>
  <c r="ACA80" i="1"/>
  <c r="ACQ79" i="1"/>
  <c r="ACL79" i="1"/>
  <c r="ACK79" i="1"/>
  <c r="ACJ79" i="1"/>
  <c r="ACH79" i="1"/>
  <c r="ACM79" i="1" s="1"/>
  <c r="ACG79" i="1"/>
  <c r="ACA79" i="1"/>
  <c r="ACQ78" i="1"/>
  <c r="ACM78" i="1"/>
  <c r="ACK78" i="1"/>
  <c r="ACJ78" i="1"/>
  <c r="ACH78" i="1"/>
  <c r="ACG78" i="1"/>
  <c r="ACL78" i="1" s="1"/>
  <c r="ACA78" i="1"/>
  <c r="ACQ77" i="1"/>
  <c r="ACL77" i="1"/>
  <c r="ACK77" i="1"/>
  <c r="ACJ77" i="1"/>
  <c r="ACH77" i="1"/>
  <c r="ACM77" i="1" s="1"/>
  <c r="ACG77" i="1"/>
  <c r="ACA77" i="1"/>
  <c r="ACQ76" i="1"/>
  <c r="ACK76" i="1"/>
  <c r="ACJ76" i="1"/>
  <c r="ACH76" i="1"/>
  <c r="ACM76" i="1" s="1"/>
  <c r="ACG76" i="1"/>
  <c r="ACL76" i="1" s="1"/>
  <c r="ACA76" i="1"/>
  <c r="ACQ75" i="1"/>
  <c r="ACM75" i="1"/>
  <c r="ACK75" i="1"/>
  <c r="ACJ75" i="1"/>
  <c r="ACH75" i="1"/>
  <c r="ACG75" i="1"/>
  <c r="ACL75" i="1" s="1"/>
  <c r="ACA75" i="1"/>
  <c r="ACQ74" i="1"/>
  <c r="ACL74" i="1"/>
  <c r="ACK74" i="1"/>
  <c r="ACJ74" i="1"/>
  <c r="ACH74" i="1"/>
  <c r="ACM74" i="1" s="1"/>
  <c r="ACG74" i="1"/>
  <c r="ACA74" i="1"/>
  <c r="ACQ73" i="1"/>
  <c r="ACM73" i="1"/>
  <c r="ACK73" i="1"/>
  <c r="ACJ73" i="1"/>
  <c r="ACH73" i="1"/>
  <c r="ACG73" i="1"/>
  <c r="ACL73" i="1" s="1"/>
  <c r="ACA73" i="1"/>
  <c r="ACQ72" i="1"/>
  <c r="ACM72" i="1"/>
  <c r="ACL72" i="1"/>
  <c r="ACK72" i="1"/>
  <c r="ACJ72" i="1"/>
  <c r="ACH72" i="1"/>
  <c r="ACG72" i="1"/>
  <c r="ACA72" i="1"/>
  <c r="ACQ71" i="1"/>
  <c r="ACL71" i="1"/>
  <c r="ACK71" i="1"/>
  <c r="ACJ71" i="1"/>
  <c r="ACH71" i="1"/>
  <c r="ACM71" i="1" s="1"/>
  <c r="ACG71" i="1"/>
  <c r="ACA71" i="1"/>
  <c r="ACQ70" i="1"/>
  <c r="ACM70" i="1"/>
  <c r="ACK70" i="1"/>
  <c r="ACJ70" i="1"/>
  <c r="ACH70" i="1"/>
  <c r="ACG70" i="1"/>
  <c r="ACL70" i="1" s="1"/>
  <c r="ACA70" i="1"/>
  <c r="ACQ69" i="1"/>
  <c r="ACL69" i="1"/>
  <c r="ACK69" i="1"/>
  <c r="ACJ69" i="1"/>
  <c r="ACH69" i="1"/>
  <c r="ACM69" i="1" s="1"/>
  <c r="ACG69" i="1"/>
  <c r="ACA69" i="1"/>
  <c r="ACQ68" i="1"/>
  <c r="ACK68" i="1"/>
  <c r="ACJ68" i="1"/>
  <c r="ACH68" i="1"/>
  <c r="ACM68" i="1" s="1"/>
  <c r="ACG68" i="1"/>
  <c r="ACL68" i="1" s="1"/>
  <c r="ACA68" i="1"/>
  <c r="ACQ67" i="1"/>
  <c r="ACM67" i="1"/>
  <c r="ACK67" i="1"/>
  <c r="ACJ67" i="1"/>
  <c r="ACH67" i="1"/>
  <c r="ACG67" i="1"/>
  <c r="ACL67" i="1" s="1"/>
  <c r="ACA67" i="1"/>
  <c r="ACQ66" i="1"/>
  <c r="ACM66" i="1"/>
  <c r="ACL66" i="1"/>
  <c r="ACK66" i="1"/>
  <c r="ACJ66" i="1"/>
  <c r="ACH66" i="1"/>
  <c r="ACG66" i="1"/>
  <c r="ACA66" i="1"/>
  <c r="ACQ65" i="1"/>
  <c r="ACM65" i="1"/>
  <c r="ACL65" i="1"/>
  <c r="ACK65" i="1"/>
  <c r="ACJ65" i="1"/>
  <c r="ACH65" i="1"/>
  <c r="ACG65" i="1"/>
  <c r="ACA65" i="1"/>
  <c r="ACQ64" i="1"/>
  <c r="ACM64" i="1"/>
  <c r="ACL64" i="1"/>
  <c r="ACK64" i="1"/>
  <c r="ACJ64" i="1"/>
  <c r="ACH64" i="1"/>
  <c r="ACG64" i="1"/>
  <c r="ACA64" i="1"/>
  <c r="ACQ63" i="1"/>
  <c r="ACL63" i="1"/>
  <c r="ACK63" i="1"/>
  <c r="ACJ63" i="1"/>
  <c r="ACH63" i="1"/>
  <c r="ACM63" i="1" s="1"/>
  <c r="ACG63" i="1"/>
  <c r="ACA63" i="1"/>
  <c r="ACQ62" i="1"/>
  <c r="ACK62" i="1"/>
  <c r="ACJ62" i="1"/>
  <c r="ACH62" i="1"/>
  <c r="ACM62" i="1" s="1"/>
  <c r="ACG62" i="1"/>
  <c r="ACL62" i="1" s="1"/>
  <c r="ACA62" i="1"/>
  <c r="ACQ61" i="1"/>
  <c r="ACK61" i="1"/>
  <c r="ACJ61" i="1"/>
  <c r="ACH61" i="1"/>
  <c r="ACM61" i="1" s="1"/>
  <c r="ACG61" i="1"/>
  <c r="ACL61" i="1" s="1"/>
  <c r="ACA61" i="1"/>
  <c r="ACQ60" i="1"/>
  <c r="ACM60" i="1"/>
  <c r="ACK60" i="1"/>
  <c r="ACJ60" i="1"/>
  <c r="ACH60" i="1"/>
  <c r="ACG60" i="1"/>
  <c r="ACL60" i="1" s="1"/>
  <c r="ACA60" i="1"/>
  <c r="ACQ59" i="1"/>
  <c r="ACM59" i="1"/>
  <c r="ACL59" i="1"/>
  <c r="ACK59" i="1"/>
  <c r="ACJ59" i="1"/>
  <c r="ACH59" i="1"/>
  <c r="ACG59" i="1"/>
  <c r="ACA59" i="1"/>
  <c r="ACQ58" i="1"/>
  <c r="ACM58" i="1"/>
  <c r="ACL58" i="1"/>
  <c r="ACK58" i="1"/>
  <c r="ACJ58" i="1"/>
  <c r="ACH58" i="1"/>
  <c r="ACG58" i="1"/>
  <c r="ACA58" i="1"/>
  <c r="ACQ57" i="1"/>
  <c r="ACM57" i="1"/>
  <c r="ACL57" i="1"/>
  <c r="ACK57" i="1"/>
  <c r="ACJ57" i="1"/>
  <c r="ACH57" i="1"/>
  <c r="ACG57" i="1"/>
  <c r="ACA57" i="1"/>
  <c r="ACQ56" i="1"/>
  <c r="ACL56" i="1"/>
  <c r="ACK56" i="1"/>
  <c r="ACJ56" i="1"/>
  <c r="ACH56" i="1"/>
  <c r="ACM56" i="1" s="1"/>
  <c r="ACG56" i="1"/>
  <c r="ACA56" i="1"/>
  <c r="ACQ55" i="1"/>
  <c r="ACK55" i="1"/>
  <c r="ACJ55" i="1"/>
  <c r="ACH55" i="1"/>
  <c r="ACM55" i="1" s="1"/>
  <c r="ACG55" i="1"/>
  <c r="ACL55" i="1" s="1"/>
  <c r="ACA55" i="1"/>
  <c r="ACQ54" i="1"/>
  <c r="ACK54" i="1"/>
  <c r="ACJ54" i="1"/>
  <c r="ACH54" i="1"/>
  <c r="ACM54" i="1" s="1"/>
  <c r="ACG54" i="1"/>
  <c r="ACL54" i="1" s="1"/>
  <c r="ACA54" i="1"/>
  <c r="ACQ53" i="1"/>
  <c r="ACK53" i="1"/>
  <c r="ACJ53" i="1"/>
  <c r="ACH53" i="1"/>
  <c r="ACM53" i="1" s="1"/>
  <c r="ACG53" i="1"/>
  <c r="ACL53" i="1" s="1"/>
  <c r="ACA53" i="1"/>
  <c r="ACQ52" i="1"/>
  <c r="ACM52" i="1"/>
  <c r="ACK52" i="1"/>
  <c r="ACJ52" i="1"/>
  <c r="ACH52" i="1"/>
  <c r="ACG52" i="1"/>
  <c r="ACL52" i="1" s="1"/>
  <c r="ACA52" i="1"/>
  <c r="ACQ51" i="1"/>
  <c r="ACM51" i="1"/>
  <c r="ACL51" i="1"/>
  <c r="ACK51" i="1"/>
  <c r="ACJ51" i="1"/>
  <c r="ACH51" i="1"/>
  <c r="ACG51" i="1"/>
  <c r="ACA51" i="1"/>
  <c r="ACQ50" i="1"/>
  <c r="ACL50" i="1"/>
  <c r="ACK50" i="1"/>
  <c r="ACJ50" i="1"/>
  <c r="ACH50" i="1"/>
  <c r="ACM50" i="1" s="1"/>
  <c r="ACG50" i="1"/>
  <c r="ACA50" i="1"/>
  <c r="ACQ49" i="1"/>
  <c r="ACK49" i="1"/>
  <c r="ACJ49" i="1"/>
  <c r="ACH49" i="1"/>
  <c r="ACM49" i="1" s="1"/>
  <c r="ACG49" i="1"/>
  <c r="ACL49" i="1" s="1"/>
  <c r="ACA49" i="1"/>
  <c r="ACQ48" i="1"/>
  <c r="ACK48" i="1"/>
  <c r="ACJ48" i="1"/>
  <c r="ACH48" i="1"/>
  <c r="ACM48" i="1" s="1"/>
  <c r="ACG48" i="1"/>
  <c r="ACL48" i="1" s="1"/>
  <c r="ACA48" i="1"/>
  <c r="ACQ47" i="1"/>
  <c r="ACK47" i="1"/>
  <c r="ACJ47" i="1"/>
  <c r="ACH47" i="1"/>
  <c r="ACM47" i="1" s="1"/>
  <c r="ACG47" i="1"/>
  <c r="ACL47" i="1" s="1"/>
  <c r="ACA47" i="1"/>
  <c r="ACQ46" i="1"/>
  <c r="ACM46" i="1"/>
  <c r="ACK46" i="1"/>
  <c r="ACJ46" i="1"/>
  <c r="ACH46" i="1"/>
  <c r="ACG46" i="1"/>
  <c r="ACL46" i="1" s="1"/>
  <c r="ACA46" i="1"/>
  <c r="ACQ45" i="1"/>
  <c r="ACM45" i="1"/>
  <c r="ACK45" i="1"/>
  <c r="ACJ45" i="1"/>
  <c r="ACH45" i="1"/>
  <c r="ACG45" i="1"/>
  <c r="ACL45" i="1" s="1"/>
  <c r="ACA45" i="1"/>
  <c r="ACQ44" i="1"/>
  <c r="ACM44" i="1"/>
  <c r="ACL44" i="1"/>
  <c r="ACK44" i="1"/>
  <c r="ACJ44" i="1"/>
  <c r="ACH44" i="1"/>
  <c r="ACG44" i="1"/>
  <c r="ACA44" i="1"/>
  <c r="ACQ43" i="1"/>
  <c r="ACM43" i="1"/>
  <c r="ACL43" i="1"/>
  <c r="ACK43" i="1"/>
  <c r="ACJ43" i="1"/>
  <c r="ACH43" i="1"/>
  <c r="ACG43" i="1"/>
  <c r="ACA43" i="1"/>
  <c r="ACQ42" i="1"/>
  <c r="ACL42" i="1"/>
  <c r="ACK42" i="1"/>
  <c r="ACJ42" i="1"/>
  <c r="ACH42" i="1"/>
  <c r="ACM42" i="1" s="1"/>
  <c r="ACG42" i="1"/>
  <c r="ACA42" i="1"/>
  <c r="ACQ41" i="1"/>
  <c r="ACK41" i="1"/>
  <c r="ACJ41" i="1"/>
  <c r="ACH41" i="1"/>
  <c r="ACM41" i="1" s="1"/>
  <c r="ACG41" i="1"/>
  <c r="ACL41" i="1" s="1"/>
  <c r="ACA41" i="1"/>
  <c r="ACQ40" i="1"/>
  <c r="ACK40" i="1"/>
  <c r="ACJ40" i="1"/>
  <c r="ACH40" i="1"/>
  <c r="ACM40" i="1" s="1"/>
  <c r="ACG40" i="1"/>
  <c r="ACL40" i="1" s="1"/>
  <c r="ACA40" i="1"/>
  <c r="ACR39" i="1"/>
  <c r="ACT39" i="1" s="1"/>
  <c r="ACQ39" i="1"/>
  <c r="ACK39" i="1"/>
  <c r="ACJ39" i="1"/>
  <c r="ACH39" i="1"/>
  <c r="ACM39" i="1" s="1"/>
  <c r="ACG39" i="1"/>
  <c r="ACL39" i="1" s="1"/>
  <c r="ACA39" i="1"/>
  <c r="ACQ38" i="1"/>
  <c r="ACM38" i="1"/>
  <c r="ACK38" i="1"/>
  <c r="ACJ38" i="1"/>
  <c r="ACH38" i="1"/>
  <c r="ACG38" i="1"/>
  <c r="ACL38" i="1" s="1"/>
  <c r="ACA38" i="1"/>
  <c r="ACQ37" i="1"/>
  <c r="ACM37" i="1"/>
  <c r="ACL37" i="1"/>
  <c r="ACK37" i="1"/>
  <c r="ACJ37" i="1"/>
  <c r="ACH37" i="1"/>
  <c r="ACG37" i="1"/>
  <c r="ACA37" i="1"/>
  <c r="ACR36" i="1"/>
  <c r="ACQ36" i="1"/>
  <c r="ACM36" i="1"/>
  <c r="ACL36" i="1"/>
  <c r="ACK36" i="1"/>
  <c r="ACJ36" i="1"/>
  <c r="ACH36" i="1"/>
  <c r="ACG36" i="1"/>
  <c r="ACA36" i="1"/>
  <c r="ACQ35" i="1"/>
  <c r="ACM35" i="1"/>
  <c r="ACL35" i="1"/>
  <c r="ACK35" i="1"/>
  <c r="ACJ35" i="1"/>
  <c r="ACH35" i="1"/>
  <c r="ACG35" i="1"/>
  <c r="ACA35" i="1"/>
  <c r="ACQ34" i="1"/>
  <c r="ACL34" i="1"/>
  <c r="ACK34" i="1"/>
  <c r="ACJ34" i="1"/>
  <c r="ACH34" i="1"/>
  <c r="ACM34" i="1" s="1"/>
  <c r="ACG34" i="1"/>
  <c r="ACA34" i="1"/>
  <c r="ACQ33" i="1"/>
  <c r="ACK33" i="1"/>
  <c r="ACJ33" i="1"/>
  <c r="ACH33" i="1"/>
  <c r="ACM33" i="1" s="1"/>
  <c r="ACG33" i="1"/>
  <c r="ACL33" i="1" s="1"/>
  <c r="ACA33" i="1"/>
  <c r="ACQ32" i="1"/>
  <c r="ACL32" i="1"/>
  <c r="ACK32" i="1"/>
  <c r="ACJ32" i="1"/>
  <c r="ACH32" i="1"/>
  <c r="ACM32" i="1" s="1"/>
  <c r="ACG32" i="1"/>
  <c r="ACA32" i="1"/>
  <c r="ACQ31" i="1"/>
  <c r="ACK31" i="1"/>
  <c r="ACJ31" i="1"/>
  <c r="ACH31" i="1"/>
  <c r="ACM31" i="1" s="1"/>
  <c r="ACG31" i="1"/>
  <c r="ACL31" i="1" s="1"/>
  <c r="ACA31" i="1"/>
  <c r="ACR30" i="1"/>
  <c r="ACQ30" i="1"/>
  <c r="ACM30" i="1"/>
  <c r="ACK30" i="1"/>
  <c r="ACJ30" i="1"/>
  <c r="ACH30" i="1"/>
  <c r="ACG30" i="1"/>
  <c r="ACL30" i="1" s="1"/>
  <c r="ACA30" i="1"/>
  <c r="ACR29" i="1"/>
  <c r="ACT29" i="1" s="1"/>
  <c r="ACQ29" i="1"/>
  <c r="ACL29" i="1"/>
  <c r="ACK29" i="1"/>
  <c r="ACJ29" i="1"/>
  <c r="ACH29" i="1"/>
  <c r="ACM29" i="1" s="1"/>
  <c r="ACG29" i="1"/>
  <c r="ACA29" i="1"/>
  <c r="ACQ28" i="1"/>
  <c r="ACM28" i="1"/>
  <c r="ACK28" i="1"/>
  <c r="ACJ28" i="1"/>
  <c r="ACH28" i="1"/>
  <c r="ACG28" i="1"/>
  <c r="ACL28" i="1" s="1"/>
  <c r="ACA28" i="1"/>
  <c r="ACQ27" i="1"/>
  <c r="ACM27" i="1"/>
  <c r="ACL27" i="1"/>
  <c r="ACK27" i="1"/>
  <c r="ACJ27" i="1"/>
  <c r="ACH27" i="1"/>
  <c r="ACG27" i="1"/>
  <c r="ACA27" i="1"/>
  <c r="ACQ26" i="1"/>
  <c r="ACL26" i="1"/>
  <c r="ACK26" i="1"/>
  <c r="ACJ26" i="1"/>
  <c r="ACH26" i="1"/>
  <c r="ACM26" i="1" s="1"/>
  <c r="ACG26" i="1"/>
  <c r="ACA26" i="1"/>
  <c r="ACQ25" i="1"/>
  <c r="ACM25" i="1"/>
  <c r="ACK25" i="1"/>
  <c r="ACJ25" i="1"/>
  <c r="ACH25" i="1"/>
  <c r="ACG25" i="1"/>
  <c r="ACL25" i="1" s="1"/>
  <c r="ACA25" i="1"/>
  <c r="ACQ24" i="1"/>
  <c r="ACL24" i="1"/>
  <c r="ACK24" i="1"/>
  <c r="ACJ24" i="1"/>
  <c r="ACH24" i="1"/>
  <c r="ACM24" i="1" s="1"/>
  <c r="ACG24" i="1"/>
  <c r="ACA24" i="1"/>
  <c r="ACQ23" i="1"/>
  <c r="ACK23" i="1"/>
  <c r="ACJ23" i="1"/>
  <c r="ACH23" i="1"/>
  <c r="ACM23" i="1" s="1"/>
  <c r="ACG23" i="1"/>
  <c r="ACL23" i="1" s="1"/>
  <c r="ACA23" i="1"/>
  <c r="ACR22" i="1"/>
  <c r="ACQ22" i="1"/>
  <c r="ACM22" i="1"/>
  <c r="ACK22" i="1"/>
  <c r="ACJ22" i="1"/>
  <c r="ACH22" i="1"/>
  <c r="ACG22" i="1"/>
  <c r="ACL22" i="1" s="1"/>
  <c r="ACA22" i="1"/>
  <c r="ACQ21" i="1"/>
  <c r="ACL21" i="1"/>
  <c r="ACK21" i="1"/>
  <c r="ACJ21" i="1"/>
  <c r="ACH21" i="1"/>
  <c r="ACM21" i="1" s="1"/>
  <c r="ACG21" i="1"/>
  <c r="ACA21" i="1"/>
  <c r="ACQ20" i="1"/>
  <c r="ACM20" i="1"/>
  <c r="ACK20" i="1"/>
  <c r="ACJ20" i="1"/>
  <c r="ACH20" i="1"/>
  <c r="ACG20" i="1"/>
  <c r="ACL20" i="1" s="1"/>
  <c r="ACA20" i="1"/>
  <c r="ACQ19" i="1"/>
  <c r="ACM19" i="1"/>
  <c r="ACL19" i="1"/>
  <c r="ACK19" i="1"/>
  <c r="ACJ19" i="1"/>
  <c r="ACH19" i="1"/>
  <c r="ACG19" i="1"/>
  <c r="ACA19" i="1"/>
  <c r="ACA13" i="1" s="1"/>
  <c r="ACQ18" i="1"/>
  <c r="ACL18" i="1"/>
  <c r="ACK18" i="1"/>
  <c r="ACJ18" i="1"/>
  <c r="ACH18" i="1"/>
  <c r="ACM18" i="1" s="1"/>
  <c r="ACG18" i="1"/>
  <c r="ACA18" i="1"/>
  <c r="ACQ17" i="1"/>
  <c r="ACM17" i="1"/>
  <c r="ACK17" i="1"/>
  <c r="ACJ17" i="1"/>
  <c r="ACH17" i="1"/>
  <c r="ACG17" i="1"/>
  <c r="ACL17" i="1" s="1"/>
  <c r="ACA17" i="1"/>
  <c r="ACQ16" i="1"/>
  <c r="ACL16" i="1"/>
  <c r="ACK16" i="1"/>
  <c r="ACJ16" i="1"/>
  <c r="ACH16" i="1"/>
  <c r="ACM16" i="1" s="1"/>
  <c r="ACG16" i="1"/>
  <c r="ACA16" i="1"/>
  <c r="ACQ15" i="1"/>
  <c r="ACK15" i="1"/>
  <c r="ACK13" i="1" s="1"/>
  <c r="ACJ15" i="1"/>
  <c r="ACH15" i="1"/>
  <c r="ACM15" i="1" s="1"/>
  <c r="ACG15" i="1"/>
  <c r="ACL15" i="1" s="1"/>
  <c r="ACA15" i="1"/>
  <c r="ACR14" i="1"/>
  <c r="ACT14" i="1" s="1"/>
  <c r="ACQ14" i="1"/>
  <c r="ACM14" i="1"/>
  <c r="ACK14" i="1"/>
  <c r="ACJ14" i="1"/>
  <c r="ACJ13" i="1" s="1"/>
  <c r="ACH14" i="1"/>
  <c r="ACG14" i="1"/>
  <c r="ACL14" i="1" s="1"/>
  <c r="ACA14" i="1"/>
  <c r="ACI13" i="1"/>
  <c r="ACE13" i="1"/>
  <c r="ACD13" i="1"/>
  <c r="ACC13" i="1"/>
  <c r="ACB13" i="1"/>
  <c r="ADC12" i="1"/>
  <c r="ADB12" i="1"/>
  <c r="ACM12" i="1"/>
  <c r="ACL12" i="1"/>
  <c r="ACL94" i="1" s="1"/>
  <c r="ADC11" i="1"/>
  <c r="ADB11" i="1"/>
  <c r="ACW9" i="1"/>
  <c r="ACZ9" i="1" s="1"/>
  <c r="ACU9" i="1"/>
  <c r="ACS9" i="1"/>
  <c r="ACQ9" i="1"/>
  <c r="ACP9" i="1"/>
  <c r="ACW8" i="1"/>
  <c r="ACZ8" i="1" s="1"/>
  <c r="ACU8" i="1"/>
  <c r="ACS8" i="1"/>
  <c r="ACQ8" i="1"/>
  <c r="ACP8" i="1"/>
  <c r="ACW7" i="1"/>
  <c r="ACU7" i="1"/>
  <c r="ACS7" i="1"/>
  <c r="ACQ7" i="1"/>
  <c r="ACP7" i="1"/>
  <c r="ACW6" i="1"/>
  <c r="ACU6" i="1"/>
  <c r="ACS6" i="1"/>
  <c r="ACQ6" i="1"/>
  <c r="ACP6" i="1"/>
  <c r="ACW5" i="1"/>
  <c r="ACZ5" i="1" s="1"/>
  <c r="ACU5" i="1"/>
  <c r="ACS5" i="1"/>
  <c r="ACQ5" i="1"/>
  <c r="ACP5" i="1"/>
  <c r="ACW4" i="1"/>
  <c r="ACU4" i="1"/>
  <c r="ACS4" i="1"/>
  <c r="ACQ4" i="1"/>
  <c r="ACP4" i="1"/>
  <c r="ACW3" i="1"/>
  <c r="ACU3" i="1"/>
  <c r="ACS3" i="1"/>
  <c r="ACQ3" i="1"/>
  <c r="ACP3" i="1"/>
  <c r="ACW2" i="1"/>
  <c r="ACZ2" i="1" s="1"/>
  <c r="ACU2" i="1"/>
  <c r="ACS2" i="1"/>
  <c r="ACQ2" i="1"/>
  <c r="ACP2" i="1"/>
  <c r="ACL1" i="1"/>
  <c r="ACG1" i="1"/>
  <c r="ACZ3" i="1" l="1"/>
  <c r="ACS10" i="1"/>
  <c r="ACU10" i="1"/>
  <c r="ACY4" i="1"/>
  <c r="ACX4" i="1" s="1"/>
  <c r="ACT30" i="1"/>
  <c r="ACT4" i="1"/>
  <c r="ACY5" i="1"/>
  <c r="ACX5" i="1" s="1"/>
  <c r="ACT22" i="1"/>
  <c r="ACY7" i="1"/>
  <c r="ACT7" i="1"/>
  <c r="ACQ10" i="1"/>
  <c r="ACY10" i="1" s="1"/>
  <c r="ACL13" i="1"/>
  <c r="ACM13" i="1"/>
  <c r="ACX2" i="1"/>
  <c r="ACR4" i="1"/>
  <c r="ACV7" i="1"/>
  <c r="ACX7" i="1"/>
  <c r="ACY2" i="1"/>
  <c r="ACR7" i="1"/>
  <c r="ACZ7" i="1"/>
  <c r="ACG13" i="1"/>
  <c r="ACZ4" i="1"/>
  <c r="ACY9" i="1"/>
  <c r="ACR9" i="1" s="1"/>
  <c r="ACW10" i="1"/>
  <c r="ACH13" i="1"/>
  <c r="ACY6" i="1"/>
  <c r="ACT6" i="1" s="1"/>
  <c r="ACZ6" i="1"/>
  <c r="ACY8" i="1"/>
  <c r="ACR8" i="1" s="1"/>
  <c r="ACY3" i="1"/>
  <c r="ACV3" i="1" s="1"/>
  <c r="ACT36" i="1"/>
  <c r="ACL95" i="1"/>
  <c r="O37" i="11"/>
  <c r="ACR5" i="1" l="1"/>
  <c r="ACV5" i="1"/>
  <c r="ACT5" i="1"/>
  <c r="ACX8" i="1"/>
  <c r="ACX9" i="1"/>
  <c r="ACV4" i="1"/>
  <c r="ACR10" i="1"/>
  <c r="ACT10" i="1"/>
  <c r="ACV10" i="1"/>
  <c r="ACX10" i="1"/>
  <c r="ACZ10" i="1"/>
  <c r="ACT3" i="1"/>
  <c r="ACV9" i="1"/>
  <c r="ACT9" i="1"/>
  <c r="ACT2" i="1"/>
  <c r="ACR2" i="1"/>
  <c r="ACV2" i="1"/>
  <c r="ACV6" i="1"/>
  <c r="ACX6" i="1"/>
  <c r="ACR6" i="1"/>
  <c r="ACR3" i="1"/>
  <c r="ACX3" i="1"/>
  <c r="ACV8" i="1"/>
  <c r="ACT8" i="1"/>
  <c r="N39" i="11"/>
  <c r="B39" i="11"/>
  <c r="ABI123" i="1"/>
  <c r="ABD123" i="1"/>
  <c r="ABB123" i="1"/>
  <c r="AAS123" i="1"/>
  <c r="ABI122" i="1"/>
  <c r="ABD122" i="1"/>
  <c r="ABB122" i="1"/>
  <c r="AAS122" i="1"/>
  <c r="ABI121" i="1"/>
  <c r="ABD121" i="1"/>
  <c r="ABB121" i="1"/>
  <c r="AAS121" i="1"/>
  <c r="ABI120" i="1"/>
  <c r="ABD120" i="1"/>
  <c r="ABB120" i="1"/>
  <c r="AAS120" i="1"/>
  <c r="ABI119" i="1"/>
  <c r="ABD119" i="1"/>
  <c r="ABB119" i="1"/>
  <c r="AAS119" i="1"/>
  <c r="ABI118" i="1"/>
  <c r="ABD118" i="1"/>
  <c r="ABB118" i="1"/>
  <c r="AAS118" i="1"/>
  <c r="ABI117" i="1"/>
  <c r="ABD117" i="1"/>
  <c r="ABB117" i="1"/>
  <c r="AAS117" i="1"/>
  <c r="ABI116" i="1"/>
  <c r="ABD116" i="1"/>
  <c r="ABB116" i="1"/>
  <c r="AAS116" i="1"/>
  <c r="ABI115" i="1"/>
  <c r="ABD115" i="1"/>
  <c r="ABB115" i="1"/>
  <c r="AAS115" i="1"/>
  <c r="ABI114" i="1"/>
  <c r="ABD114" i="1"/>
  <c r="ABB114" i="1"/>
  <c r="AAS114" i="1"/>
  <c r="ABI113" i="1"/>
  <c r="ABD113" i="1"/>
  <c r="ABB113" i="1"/>
  <c r="AAS113" i="1"/>
  <c r="ABI112" i="1"/>
  <c r="ABD112" i="1"/>
  <c r="ABB112" i="1"/>
  <c r="AAS112" i="1"/>
  <c r="ABI111" i="1"/>
  <c r="ABD111" i="1"/>
  <c r="ABB111" i="1"/>
  <c r="AAS111" i="1"/>
  <c r="ABI110" i="1"/>
  <c r="ABD110" i="1"/>
  <c r="ABB110" i="1"/>
  <c r="AAS110" i="1"/>
  <c r="ABI109" i="1"/>
  <c r="ABD109" i="1"/>
  <c r="ABB109" i="1"/>
  <c r="AAS109" i="1"/>
  <c r="ABI108" i="1"/>
  <c r="ABD108" i="1"/>
  <c r="ABB108" i="1"/>
  <c r="AAS108" i="1"/>
  <c r="ABI107" i="1"/>
  <c r="ABD107" i="1"/>
  <c r="ABB107" i="1"/>
  <c r="AAS107" i="1"/>
  <c r="ABI106" i="1"/>
  <c r="ABD106" i="1"/>
  <c r="ABB106" i="1"/>
  <c r="AAS106" i="1"/>
  <c r="ABI105" i="1"/>
  <c r="ABD105" i="1"/>
  <c r="ABB105" i="1"/>
  <c r="AAS105" i="1"/>
  <c r="ABI104" i="1"/>
  <c r="ABD104" i="1"/>
  <c r="ABB104" i="1"/>
  <c r="AAS104" i="1"/>
  <c r="ABI103" i="1"/>
  <c r="ABD103" i="1"/>
  <c r="ABB103" i="1"/>
  <c r="AAS103" i="1"/>
  <c r="ABI102" i="1"/>
  <c r="ABD102" i="1"/>
  <c r="ABB102" i="1"/>
  <c r="AAS102" i="1"/>
  <c r="ABI101" i="1"/>
  <c r="ABD101" i="1"/>
  <c r="ABD95" i="1" s="1"/>
  <c r="ABB101" i="1"/>
  <c r="AAS101" i="1"/>
  <c r="ABI100" i="1"/>
  <c r="ABD100" i="1"/>
  <c r="ABB100" i="1"/>
  <c r="AAS100" i="1"/>
  <c r="ABI99" i="1"/>
  <c r="ABD99" i="1"/>
  <c r="ABB99" i="1"/>
  <c r="AAS99" i="1"/>
  <c r="ABI98" i="1"/>
  <c r="ABD98" i="1"/>
  <c r="ABB98" i="1"/>
  <c r="AAS98" i="1"/>
  <c r="ABI97" i="1"/>
  <c r="ABD97" i="1"/>
  <c r="ABB97" i="1"/>
  <c r="AAS97" i="1"/>
  <c r="ABI96" i="1"/>
  <c r="ABD96" i="1"/>
  <c r="ABB96" i="1"/>
  <c r="ABB95" i="1" s="1"/>
  <c r="AAS96" i="1"/>
  <c r="ABA95" i="1"/>
  <c r="AAY95" i="1"/>
  <c r="AAW95" i="1"/>
  <c r="AAT95" i="1"/>
  <c r="ABS94" i="1"/>
  <c r="ABR94" i="1"/>
  <c r="ABO94" i="1"/>
  <c r="ABM94" i="1"/>
  <c r="ABL94" i="1"/>
  <c r="ABK94" i="1"/>
  <c r="ABJ94" i="1"/>
  <c r="ABI94" i="1"/>
  <c r="ABH94" i="1"/>
  <c r="ABG94" i="1"/>
  <c r="ABF94" i="1"/>
  <c r="ABB94" i="1"/>
  <c r="ABA94" i="1"/>
  <c r="AAY94" i="1"/>
  <c r="AAW94" i="1"/>
  <c r="AAT94" i="1"/>
  <c r="AAS94" i="1"/>
  <c r="ABI92" i="1"/>
  <c r="ABC92" i="1"/>
  <c r="ABB92" i="1"/>
  <c r="AAZ92" i="1"/>
  <c r="ABE92" i="1" s="1"/>
  <c r="AAY92" i="1"/>
  <c r="ABD92" i="1" s="1"/>
  <c r="AAS92" i="1"/>
  <c r="ABI91" i="1"/>
  <c r="ABD91" i="1"/>
  <c r="ABC91" i="1"/>
  <c r="ABB91" i="1"/>
  <c r="AAZ91" i="1"/>
  <c r="ABE91" i="1" s="1"/>
  <c r="AAY91" i="1"/>
  <c r="AAS91" i="1"/>
  <c r="ABI90" i="1"/>
  <c r="ABC90" i="1"/>
  <c r="ABB90" i="1"/>
  <c r="AAZ90" i="1"/>
  <c r="ABE90" i="1" s="1"/>
  <c r="AAY90" i="1"/>
  <c r="ABD90" i="1" s="1"/>
  <c r="AAS90" i="1"/>
  <c r="ABJ89" i="1"/>
  <c r="ABI89" i="1"/>
  <c r="ABC89" i="1"/>
  <c r="ABB89" i="1"/>
  <c r="AAZ89" i="1"/>
  <c r="ABE89" i="1" s="1"/>
  <c r="AAY89" i="1"/>
  <c r="ABD89" i="1" s="1"/>
  <c r="AAS89" i="1"/>
  <c r="ABI88" i="1"/>
  <c r="ABC88" i="1"/>
  <c r="ABB88" i="1"/>
  <c r="AAZ88" i="1"/>
  <c r="ABE88" i="1" s="1"/>
  <c r="AAY88" i="1"/>
  <c r="ABD88" i="1" s="1"/>
  <c r="AAS88" i="1"/>
  <c r="ABI87" i="1"/>
  <c r="ABC87" i="1"/>
  <c r="ABB87" i="1"/>
  <c r="AAZ87" i="1"/>
  <c r="ABE87" i="1" s="1"/>
  <c r="AAY87" i="1"/>
  <c r="ABD87" i="1" s="1"/>
  <c r="AAS87" i="1"/>
  <c r="ABI86" i="1"/>
  <c r="ABC86" i="1"/>
  <c r="ABB86" i="1"/>
  <c r="AAZ86" i="1"/>
  <c r="ABE86" i="1" s="1"/>
  <c r="AAY86" i="1"/>
  <c r="ABD86" i="1" s="1"/>
  <c r="AAS86" i="1"/>
  <c r="ABI85" i="1"/>
  <c r="ABC85" i="1"/>
  <c r="ABB85" i="1"/>
  <c r="AAZ85" i="1"/>
  <c r="ABE85" i="1" s="1"/>
  <c r="AAY85" i="1"/>
  <c r="ABD85" i="1" s="1"/>
  <c r="AAS85" i="1"/>
  <c r="ABI84" i="1"/>
  <c r="ABC84" i="1"/>
  <c r="ABB84" i="1"/>
  <c r="AAZ84" i="1"/>
  <c r="ABE84" i="1" s="1"/>
  <c r="AAY84" i="1"/>
  <c r="ABD84" i="1" s="1"/>
  <c r="AAS84" i="1"/>
  <c r="ABI83" i="1"/>
  <c r="ABC83" i="1"/>
  <c r="ABB83" i="1"/>
  <c r="AAZ83" i="1"/>
  <c r="ABE83" i="1" s="1"/>
  <c r="AAY83" i="1"/>
  <c r="ABD83" i="1" s="1"/>
  <c r="AAS83" i="1"/>
  <c r="ABI82" i="1"/>
  <c r="ABC82" i="1"/>
  <c r="ABB82" i="1"/>
  <c r="AAZ82" i="1"/>
  <c r="ABE82" i="1" s="1"/>
  <c r="AAY82" i="1"/>
  <c r="ABD82" i="1" s="1"/>
  <c r="AAS82" i="1"/>
  <c r="ABI81" i="1"/>
  <c r="ABC81" i="1"/>
  <c r="ABB81" i="1"/>
  <c r="AAZ81" i="1"/>
  <c r="ABE81" i="1" s="1"/>
  <c r="AAY81" i="1"/>
  <c r="ABD81" i="1" s="1"/>
  <c r="AAS81" i="1"/>
  <c r="ABI80" i="1"/>
  <c r="ABC80" i="1"/>
  <c r="ABB80" i="1"/>
  <c r="AAZ80" i="1"/>
  <c r="ABE80" i="1" s="1"/>
  <c r="AAY80" i="1"/>
  <c r="ABD80" i="1" s="1"/>
  <c r="AAS80" i="1"/>
  <c r="ABI79" i="1"/>
  <c r="ABC79" i="1"/>
  <c r="ABB79" i="1"/>
  <c r="AAZ79" i="1"/>
  <c r="ABE79" i="1" s="1"/>
  <c r="AAY79" i="1"/>
  <c r="ABD79" i="1" s="1"/>
  <c r="AAS79" i="1"/>
  <c r="ABI78" i="1"/>
  <c r="ABC78" i="1"/>
  <c r="ABB78" i="1"/>
  <c r="AAZ78" i="1"/>
  <c r="ABE78" i="1" s="1"/>
  <c r="AAY78" i="1"/>
  <c r="ABD78" i="1" s="1"/>
  <c r="AAS78" i="1"/>
  <c r="ABI77" i="1"/>
  <c r="ABC77" i="1"/>
  <c r="ABB77" i="1"/>
  <c r="AAZ77" i="1"/>
  <c r="ABE77" i="1" s="1"/>
  <c r="AAY77" i="1"/>
  <c r="ABD77" i="1" s="1"/>
  <c r="AAS77" i="1"/>
  <c r="ABI76" i="1"/>
  <c r="ABC76" i="1"/>
  <c r="ABB76" i="1"/>
  <c r="AAZ76" i="1"/>
  <c r="ABE76" i="1" s="1"/>
  <c r="AAY76" i="1"/>
  <c r="ABD76" i="1" s="1"/>
  <c r="AAS76" i="1"/>
  <c r="ABI75" i="1"/>
  <c r="ABC75" i="1"/>
  <c r="ABB75" i="1"/>
  <c r="AAZ75" i="1"/>
  <c r="ABE75" i="1" s="1"/>
  <c r="AAY75" i="1"/>
  <c r="ABD75" i="1" s="1"/>
  <c r="AAS75" i="1"/>
  <c r="ABI74" i="1"/>
  <c r="ABC74" i="1"/>
  <c r="ABB74" i="1"/>
  <c r="AAZ74" i="1"/>
  <c r="ABE74" i="1" s="1"/>
  <c r="AAY74" i="1"/>
  <c r="ABD74" i="1" s="1"/>
  <c r="AAS74" i="1"/>
  <c r="ABI73" i="1"/>
  <c r="ABC73" i="1"/>
  <c r="ABB73" i="1"/>
  <c r="AAZ73" i="1"/>
  <c r="ABE73" i="1" s="1"/>
  <c r="AAY73" i="1"/>
  <c r="ABD73" i="1" s="1"/>
  <c r="AAS73" i="1"/>
  <c r="ABI72" i="1"/>
  <c r="ABC72" i="1"/>
  <c r="ABB72" i="1"/>
  <c r="AAZ72" i="1"/>
  <c r="ABE72" i="1" s="1"/>
  <c r="AAY72" i="1"/>
  <c r="ABD72" i="1" s="1"/>
  <c r="AAS72" i="1"/>
  <c r="ABI71" i="1"/>
  <c r="ABC71" i="1"/>
  <c r="ABB71" i="1"/>
  <c r="AAZ71" i="1"/>
  <c r="ABE71" i="1" s="1"/>
  <c r="AAY71" i="1"/>
  <c r="ABD71" i="1" s="1"/>
  <c r="AAS71" i="1"/>
  <c r="ABI70" i="1"/>
  <c r="ABC70" i="1"/>
  <c r="ABB70" i="1"/>
  <c r="AAZ70" i="1"/>
  <c r="ABE70" i="1" s="1"/>
  <c r="AAY70" i="1"/>
  <c r="ABD70" i="1" s="1"/>
  <c r="AAS70" i="1"/>
  <c r="ABI69" i="1"/>
  <c r="ABC69" i="1"/>
  <c r="ABB69" i="1"/>
  <c r="AAZ69" i="1"/>
  <c r="ABE69" i="1" s="1"/>
  <c r="AAY69" i="1"/>
  <c r="ABD69" i="1" s="1"/>
  <c r="AAS69" i="1"/>
  <c r="ABI68" i="1"/>
  <c r="ABC68" i="1"/>
  <c r="ABB68" i="1"/>
  <c r="AAZ68" i="1"/>
  <c r="ABE68" i="1" s="1"/>
  <c r="AAY68" i="1"/>
  <c r="ABD68" i="1" s="1"/>
  <c r="AAS68" i="1"/>
  <c r="ABI67" i="1"/>
  <c r="ABC67" i="1"/>
  <c r="ABB67" i="1"/>
  <c r="AAZ67" i="1"/>
  <c r="ABE67" i="1" s="1"/>
  <c r="AAY67" i="1"/>
  <c r="ABD67" i="1" s="1"/>
  <c r="AAS67" i="1"/>
  <c r="ABI66" i="1"/>
  <c r="ABE66" i="1"/>
  <c r="ABC66" i="1"/>
  <c r="ABB66" i="1"/>
  <c r="AAZ66" i="1"/>
  <c r="AAY66" i="1"/>
  <c r="ABD66" i="1" s="1"/>
  <c r="AAS66" i="1"/>
  <c r="ABI65" i="1"/>
  <c r="ABD65" i="1"/>
  <c r="ABC65" i="1"/>
  <c r="ABB65" i="1"/>
  <c r="AAZ65" i="1"/>
  <c r="ABE65" i="1" s="1"/>
  <c r="AAY65" i="1"/>
  <c r="AAS65" i="1"/>
  <c r="ABI64" i="1"/>
  <c r="ABD64" i="1"/>
  <c r="ABC64" i="1"/>
  <c r="ABB64" i="1"/>
  <c r="AAZ64" i="1"/>
  <c r="ABE64" i="1" s="1"/>
  <c r="AAY64" i="1"/>
  <c r="AAS64" i="1"/>
  <c r="ABI63" i="1"/>
  <c r="ABC63" i="1"/>
  <c r="ABB63" i="1"/>
  <c r="AAZ63" i="1"/>
  <c r="ABE63" i="1" s="1"/>
  <c r="AAY63" i="1"/>
  <c r="ABD63" i="1" s="1"/>
  <c r="AAS63" i="1"/>
  <c r="ABI62" i="1"/>
  <c r="ABC62" i="1"/>
  <c r="ABB62" i="1"/>
  <c r="AAZ62" i="1"/>
  <c r="ABE62" i="1" s="1"/>
  <c r="AAY62" i="1"/>
  <c r="ABD62" i="1" s="1"/>
  <c r="AAS62" i="1"/>
  <c r="ABI61" i="1"/>
  <c r="ABC61" i="1"/>
  <c r="ABB61" i="1"/>
  <c r="AAZ61" i="1"/>
  <c r="ABE61" i="1" s="1"/>
  <c r="AAY61" i="1"/>
  <c r="ABD61" i="1" s="1"/>
  <c r="AAS61" i="1"/>
  <c r="ABI60" i="1"/>
  <c r="ABC60" i="1"/>
  <c r="ABB60" i="1"/>
  <c r="AAZ60" i="1"/>
  <c r="ABE60" i="1" s="1"/>
  <c r="AAY60" i="1"/>
  <c r="ABD60" i="1" s="1"/>
  <c r="AAS60" i="1"/>
  <c r="ABI59" i="1"/>
  <c r="ABC59" i="1"/>
  <c r="ABB59" i="1"/>
  <c r="AAZ59" i="1"/>
  <c r="ABE59" i="1" s="1"/>
  <c r="AAY59" i="1"/>
  <c r="ABD59" i="1" s="1"/>
  <c r="AAS59" i="1"/>
  <c r="ABI58" i="1"/>
  <c r="ABC58" i="1"/>
  <c r="ABB58" i="1"/>
  <c r="AAZ58" i="1"/>
  <c r="ABE58" i="1" s="1"/>
  <c r="AAY58" i="1"/>
  <c r="ABD58" i="1" s="1"/>
  <c r="AAS58" i="1"/>
  <c r="ABI57" i="1"/>
  <c r="ABC57" i="1"/>
  <c r="ABB57" i="1"/>
  <c r="AAZ57" i="1"/>
  <c r="ABE57" i="1" s="1"/>
  <c r="AAY57" i="1"/>
  <c r="ABD57" i="1" s="1"/>
  <c r="AAS57" i="1"/>
  <c r="ABI56" i="1"/>
  <c r="ABD56" i="1"/>
  <c r="ABC56" i="1"/>
  <c r="ABB56" i="1"/>
  <c r="AAZ56" i="1"/>
  <c r="ABE56" i="1" s="1"/>
  <c r="AAY56" i="1"/>
  <c r="AAS56" i="1"/>
  <c r="ABI55" i="1"/>
  <c r="ABC55" i="1"/>
  <c r="ABB55" i="1"/>
  <c r="AAZ55" i="1"/>
  <c r="ABE55" i="1" s="1"/>
  <c r="AAY55" i="1"/>
  <c r="ABD55" i="1" s="1"/>
  <c r="AAS55" i="1"/>
  <c r="ABI54" i="1"/>
  <c r="ABC54" i="1"/>
  <c r="ABB54" i="1"/>
  <c r="AAZ54" i="1"/>
  <c r="ABE54" i="1" s="1"/>
  <c r="AAY54" i="1"/>
  <c r="ABD54" i="1" s="1"/>
  <c r="AAS54" i="1"/>
  <c r="ABI53" i="1"/>
  <c r="ABC53" i="1"/>
  <c r="ABB53" i="1"/>
  <c r="AAZ53" i="1"/>
  <c r="ABE53" i="1" s="1"/>
  <c r="AAY53" i="1"/>
  <c r="ABD53" i="1" s="1"/>
  <c r="AAS53" i="1"/>
  <c r="ABI52" i="1"/>
  <c r="ABC52" i="1"/>
  <c r="ABB52" i="1"/>
  <c r="AAZ52" i="1"/>
  <c r="ABE52" i="1" s="1"/>
  <c r="AAY52" i="1"/>
  <c r="ABD52" i="1" s="1"/>
  <c r="AAS52" i="1"/>
  <c r="ABI51" i="1"/>
  <c r="ABC51" i="1"/>
  <c r="ABB51" i="1"/>
  <c r="AAZ51" i="1"/>
  <c r="ABE51" i="1" s="1"/>
  <c r="AAY51" i="1"/>
  <c r="ABD51" i="1" s="1"/>
  <c r="AAS51" i="1"/>
  <c r="ABI50" i="1"/>
  <c r="ABC50" i="1"/>
  <c r="ABB50" i="1"/>
  <c r="AAZ50" i="1"/>
  <c r="ABE50" i="1" s="1"/>
  <c r="AAY50" i="1"/>
  <c r="ABD50" i="1" s="1"/>
  <c r="AAS50" i="1"/>
  <c r="ABI49" i="1"/>
  <c r="ABC49" i="1"/>
  <c r="ABB49" i="1"/>
  <c r="AAZ49" i="1"/>
  <c r="ABE49" i="1" s="1"/>
  <c r="AAY49" i="1"/>
  <c r="ABD49" i="1" s="1"/>
  <c r="AAS49" i="1"/>
  <c r="ABI48" i="1"/>
  <c r="ABD48" i="1"/>
  <c r="ABC48" i="1"/>
  <c r="ABB48" i="1"/>
  <c r="AAZ48" i="1"/>
  <c r="ABE48" i="1" s="1"/>
  <c r="AAY48" i="1"/>
  <c r="AAS48" i="1"/>
  <c r="ABI47" i="1"/>
  <c r="ABC47" i="1"/>
  <c r="ABB47" i="1"/>
  <c r="AAZ47" i="1"/>
  <c r="ABE47" i="1" s="1"/>
  <c r="AAY47" i="1"/>
  <c r="ABD47" i="1" s="1"/>
  <c r="AAS47" i="1"/>
  <c r="ABI46" i="1"/>
  <c r="ABC46" i="1"/>
  <c r="ABB46" i="1"/>
  <c r="AAZ46" i="1"/>
  <c r="ABE46" i="1" s="1"/>
  <c r="AAY46" i="1"/>
  <c r="ABD46" i="1" s="1"/>
  <c r="AAS46" i="1"/>
  <c r="ABI45" i="1"/>
  <c r="ABC45" i="1"/>
  <c r="ABB45" i="1"/>
  <c r="AAZ45" i="1"/>
  <c r="ABE45" i="1" s="1"/>
  <c r="AAY45" i="1"/>
  <c r="ABD45" i="1" s="1"/>
  <c r="AAS45" i="1"/>
  <c r="ABI44" i="1"/>
  <c r="ABC44" i="1"/>
  <c r="ABB44" i="1"/>
  <c r="AAZ44" i="1"/>
  <c r="ABE44" i="1" s="1"/>
  <c r="AAY44" i="1"/>
  <c r="ABD44" i="1" s="1"/>
  <c r="AAS44" i="1"/>
  <c r="ABI43" i="1"/>
  <c r="ABC43" i="1"/>
  <c r="ABB43" i="1"/>
  <c r="AAZ43" i="1"/>
  <c r="ABE43" i="1" s="1"/>
  <c r="AAY43" i="1"/>
  <c r="ABD43" i="1" s="1"/>
  <c r="AAS43" i="1"/>
  <c r="ABI42" i="1"/>
  <c r="ABC42" i="1"/>
  <c r="ABB42" i="1"/>
  <c r="AAZ42" i="1"/>
  <c r="ABE42" i="1" s="1"/>
  <c r="AAY42" i="1"/>
  <c r="ABD42" i="1" s="1"/>
  <c r="AAS42" i="1"/>
  <c r="ABI41" i="1"/>
  <c r="ABC41" i="1"/>
  <c r="ABB41" i="1"/>
  <c r="AAZ41" i="1"/>
  <c r="ABE41" i="1" s="1"/>
  <c r="AAY41" i="1"/>
  <c r="ABD41" i="1" s="1"/>
  <c r="AAS41" i="1"/>
  <c r="ABI40" i="1"/>
  <c r="ABC40" i="1"/>
  <c r="ABB40" i="1"/>
  <c r="AAZ40" i="1"/>
  <c r="ABE40" i="1" s="1"/>
  <c r="AAY40" i="1"/>
  <c r="ABD40" i="1" s="1"/>
  <c r="AAS40" i="1"/>
  <c r="ABJ39" i="1"/>
  <c r="ABL39" i="1" s="1"/>
  <c r="ABI39" i="1"/>
  <c r="ABC39" i="1"/>
  <c r="ABB39" i="1"/>
  <c r="AAZ39" i="1"/>
  <c r="ABE39" i="1" s="1"/>
  <c r="AAY39" i="1"/>
  <c r="ABD39" i="1" s="1"/>
  <c r="AAS39" i="1"/>
  <c r="ABI38" i="1"/>
  <c r="ABC38" i="1"/>
  <c r="ABB38" i="1"/>
  <c r="AAZ38" i="1"/>
  <c r="ABE38" i="1" s="1"/>
  <c r="AAY38" i="1"/>
  <c r="ABD38" i="1" s="1"/>
  <c r="AAS38" i="1"/>
  <c r="ABI37" i="1"/>
  <c r="ABC37" i="1"/>
  <c r="ABB37" i="1"/>
  <c r="AAZ37" i="1"/>
  <c r="ABE37" i="1" s="1"/>
  <c r="AAY37" i="1"/>
  <c r="ABD37" i="1" s="1"/>
  <c r="AAS37" i="1"/>
  <c r="ABJ36" i="1"/>
  <c r="ABI36" i="1"/>
  <c r="ABC36" i="1"/>
  <c r="ABB36" i="1"/>
  <c r="AAZ36" i="1"/>
  <c r="ABE36" i="1" s="1"/>
  <c r="AAY36" i="1"/>
  <c r="ABD36" i="1" s="1"/>
  <c r="AAS36" i="1"/>
  <c r="ABI35" i="1"/>
  <c r="ABC35" i="1"/>
  <c r="ABB35" i="1"/>
  <c r="AAZ35" i="1"/>
  <c r="ABE35" i="1" s="1"/>
  <c r="AAY35" i="1"/>
  <c r="ABD35" i="1" s="1"/>
  <c r="AAS35" i="1"/>
  <c r="ABI34" i="1"/>
  <c r="ABC34" i="1"/>
  <c r="ABB34" i="1"/>
  <c r="AAZ34" i="1"/>
  <c r="ABE34" i="1" s="1"/>
  <c r="AAY34" i="1"/>
  <c r="ABD34" i="1" s="1"/>
  <c r="AAS34" i="1"/>
  <c r="ABI33" i="1"/>
  <c r="ABC33" i="1"/>
  <c r="ABB33" i="1"/>
  <c r="AAZ33" i="1"/>
  <c r="ABE33" i="1" s="1"/>
  <c r="AAY33" i="1"/>
  <c r="ABD33" i="1" s="1"/>
  <c r="AAS33" i="1"/>
  <c r="ABI32" i="1"/>
  <c r="ABC32" i="1"/>
  <c r="ABB32" i="1"/>
  <c r="AAZ32" i="1"/>
  <c r="ABE32" i="1" s="1"/>
  <c r="AAY32" i="1"/>
  <c r="ABD32" i="1" s="1"/>
  <c r="AAS32" i="1"/>
  <c r="ABI31" i="1"/>
  <c r="ABC31" i="1"/>
  <c r="ABB31" i="1"/>
  <c r="AAZ31" i="1"/>
  <c r="ABE31" i="1" s="1"/>
  <c r="AAY31" i="1"/>
  <c r="ABD31" i="1" s="1"/>
  <c r="AAS31" i="1"/>
  <c r="ABJ30" i="1"/>
  <c r="ABL30" i="1" s="1"/>
  <c r="ABI30" i="1"/>
  <c r="ABC30" i="1"/>
  <c r="ABB30" i="1"/>
  <c r="AAZ30" i="1"/>
  <c r="ABE30" i="1" s="1"/>
  <c r="AAY30" i="1"/>
  <c r="ABD30" i="1" s="1"/>
  <c r="AAS30" i="1"/>
  <c r="ABJ29" i="1"/>
  <c r="ABI29" i="1"/>
  <c r="ABC29" i="1"/>
  <c r="ABB29" i="1"/>
  <c r="AAZ29" i="1"/>
  <c r="ABE29" i="1" s="1"/>
  <c r="AAY29" i="1"/>
  <c r="ABD29" i="1" s="1"/>
  <c r="AAS29" i="1"/>
  <c r="ABI28" i="1"/>
  <c r="ABC28" i="1"/>
  <c r="ABB28" i="1"/>
  <c r="AAZ28" i="1"/>
  <c r="ABE28" i="1" s="1"/>
  <c r="AAY28" i="1"/>
  <c r="ABD28" i="1" s="1"/>
  <c r="AAS28" i="1"/>
  <c r="ABI27" i="1"/>
  <c r="ABC27" i="1"/>
  <c r="ABB27" i="1"/>
  <c r="AAZ27" i="1"/>
  <c r="ABE27" i="1" s="1"/>
  <c r="AAY27" i="1"/>
  <c r="ABD27" i="1" s="1"/>
  <c r="AAS27" i="1"/>
  <c r="ABI26" i="1"/>
  <c r="ABC26" i="1"/>
  <c r="ABB26" i="1"/>
  <c r="AAZ26" i="1"/>
  <c r="ABE26" i="1" s="1"/>
  <c r="AAY26" i="1"/>
  <c r="ABD26" i="1" s="1"/>
  <c r="AAS26" i="1"/>
  <c r="ABI25" i="1"/>
  <c r="ABC25" i="1"/>
  <c r="ABB25" i="1"/>
  <c r="AAZ25" i="1"/>
  <c r="ABE25" i="1" s="1"/>
  <c r="AAY25" i="1"/>
  <c r="ABD25" i="1" s="1"/>
  <c r="AAS25" i="1"/>
  <c r="ABI24" i="1"/>
  <c r="ABC24" i="1"/>
  <c r="ABB24" i="1"/>
  <c r="AAZ24" i="1"/>
  <c r="ABE24" i="1" s="1"/>
  <c r="AAY24" i="1"/>
  <c r="ABD24" i="1" s="1"/>
  <c r="AAS24" i="1"/>
  <c r="ABI23" i="1"/>
  <c r="ABC23" i="1"/>
  <c r="ABB23" i="1"/>
  <c r="AAZ23" i="1"/>
  <c r="ABE23" i="1" s="1"/>
  <c r="AAY23" i="1"/>
  <c r="ABD23" i="1" s="1"/>
  <c r="AAS23" i="1"/>
  <c r="ABJ22" i="1"/>
  <c r="ABL22" i="1" s="1"/>
  <c r="ABI22" i="1"/>
  <c r="ABC22" i="1"/>
  <c r="ABB22" i="1"/>
  <c r="AAZ22" i="1"/>
  <c r="ABE22" i="1" s="1"/>
  <c r="AAY22" i="1"/>
  <c r="ABD22" i="1" s="1"/>
  <c r="AAS22" i="1"/>
  <c r="ABI21" i="1"/>
  <c r="ABC21" i="1"/>
  <c r="ABB21" i="1"/>
  <c r="AAZ21" i="1"/>
  <c r="ABE21" i="1" s="1"/>
  <c r="AAY21" i="1"/>
  <c r="ABD21" i="1" s="1"/>
  <c r="AAS21" i="1"/>
  <c r="ABI20" i="1"/>
  <c r="ABC20" i="1"/>
  <c r="ABB20" i="1"/>
  <c r="AAZ20" i="1"/>
  <c r="ABE20" i="1" s="1"/>
  <c r="AAY20" i="1"/>
  <c r="ABD20" i="1" s="1"/>
  <c r="AAS20" i="1"/>
  <c r="ABI19" i="1"/>
  <c r="ABC19" i="1"/>
  <c r="ABB19" i="1"/>
  <c r="AAZ19" i="1"/>
  <c r="ABE19" i="1" s="1"/>
  <c r="AAY19" i="1"/>
  <c r="ABD19" i="1" s="1"/>
  <c r="AAS19" i="1"/>
  <c r="ABI18" i="1"/>
  <c r="ABC18" i="1"/>
  <c r="ABB18" i="1"/>
  <c r="AAZ18" i="1"/>
  <c r="ABE18" i="1" s="1"/>
  <c r="AAY18" i="1"/>
  <c r="ABD18" i="1" s="1"/>
  <c r="AAS18" i="1"/>
  <c r="ABI17" i="1"/>
  <c r="ABC17" i="1"/>
  <c r="ABB17" i="1"/>
  <c r="AAZ17" i="1"/>
  <c r="ABE17" i="1" s="1"/>
  <c r="AAY17" i="1"/>
  <c r="ABD17" i="1" s="1"/>
  <c r="AAS17" i="1"/>
  <c r="ABI16" i="1"/>
  <c r="ABE16" i="1"/>
  <c r="ABC16" i="1"/>
  <c r="ABB16" i="1"/>
  <c r="AAZ16" i="1"/>
  <c r="AAY16" i="1"/>
  <c r="ABD16" i="1" s="1"/>
  <c r="AAS16" i="1"/>
  <c r="ABI15" i="1"/>
  <c r="ABD15" i="1"/>
  <c r="ABC15" i="1"/>
  <c r="ABB15" i="1"/>
  <c r="AAZ15" i="1"/>
  <c r="ABE15" i="1" s="1"/>
  <c r="AAY15" i="1"/>
  <c r="AAS15" i="1"/>
  <c r="ABJ14" i="1"/>
  <c r="ABL14" i="1" s="1"/>
  <c r="ABI14" i="1"/>
  <c r="ABC14" i="1"/>
  <c r="ABB14" i="1"/>
  <c r="AAZ14" i="1"/>
  <c r="ABE14" i="1" s="1"/>
  <c r="AAY14" i="1"/>
  <c r="AAS14" i="1"/>
  <c r="ABA13" i="1"/>
  <c r="AAW13" i="1"/>
  <c r="AAV13" i="1"/>
  <c r="AAU13" i="1"/>
  <c r="AAT13" i="1"/>
  <c r="ABU12" i="1"/>
  <c r="ABT12" i="1"/>
  <c r="ABE12" i="1"/>
  <c r="ABD12" i="1"/>
  <c r="ABD94" i="1" s="1"/>
  <c r="ABU11" i="1"/>
  <c r="ABT11" i="1"/>
  <c r="ABO9" i="1"/>
  <c r="ABM9" i="1"/>
  <c r="ABK9" i="1"/>
  <c r="ABI9" i="1"/>
  <c r="ABQ9" i="1" s="1"/>
  <c r="ABJ9" i="1" s="1"/>
  <c r="ABH9" i="1"/>
  <c r="ABO8" i="1"/>
  <c r="ABM8" i="1"/>
  <c r="ABK8" i="1"/>
  <c r="ABI8" i="1"/>
  <c r="ABH8" i="1"/>
  <c r="ABO7" i="1"/>
  <c r="ABM7" i="1"/>
  <c r="ABK7" i="1"/>
  <c r="ABI7" i="1"/>
  <c r="ABH7" i="1"/>
  <c r="ABO6" i="1"/>
  <c r="ABR6" i="1" s="1"/>
  <c r="ABM6" i="1"/>
  <c r="ABK6" i="1"/>
  <c r="ABI6" i="1"/>
  <c r="ABH6" i="1"/>
  <c r="ABO5" i="1"/>
  <c r="ABM5" i="1"/>
  <c r="ABK5" i="1"/>
  <c r="ABI5" i="1"/>
  <c r="ABH5" i="1"/>
  <c r="ABO4" i="1"/>
  <c r="ABM4" i="1"/>
  <c r="ABK4" i="1"/>
  <c r="ABI4" i="1"/>
  <c r="ABH4" i="1"/>
  <c r="ABO3" i="1"/>
  <c r="ABM3" i="1"/>
  <c r="ABK3" i="1"/>
  <c r="ABI3" i="1"/>
  <c r="ABH3" i="1"/>
  <c r="ABO2" i="1"/>
  <c r="ABM2" i="1"/>
  <c r="ABK2" i="1"/>
  <c r="ABI2" i="1"/>
  <c r="ABH2" i="1"/>
  <c r="ABD1" i="1"/>
  <c r="AAY1" i="1"/>
  <c r="ABR5" i="1" l="1"/>
  <c r="AAS13" i="1"/>
  <c r="ABI10" i="1"/>
  <c r="ABR3" i="1"/>
  <c r="ABR9" i="1"/>
  <c r="ABK10" i="1"/>
  <c r="ABQ7" i="1"/>
  <c r="ABL7" i="1" s="1"/>
  <c r="ABR4" i="1"/>
  <c r="ABM10" i="1"/>
  <c r="ABQ10" i="1" s="1"/>
  <c r="ABQ5" i="1"/>
  <c r="ABP5" i="1" s="1"/>
  <c r="ABP7" i="1"/>
  <c r="ABR8" i="1"/>
  <c r="ABQ6" i="1"/>
  <c r="ABP6" i="1" s="1"/>
  <c r="ABR7" i="1"/>
  <c r="ABO10" i="1"/>
  <c r="ABQ3" i="1"/>
  <c r="ABP3" i="1" s="1"/>
  <c r="ABL29" i="1"/>
  <c r="ABL9" i="1"/>
  <c r="ABN9" i="1"/>
  <c r="ABE13" i="1"/>
  <c r="ABN5" i="1"/>
  <c r="ABP9" i="1"/>
  <c r="ABD14" i="1"/>
  <c r="AAY13" i="1"/>
  <c r="ABL3" i="1"/>
  <c r="ABJ6" i="1"/>
  <c r="AAZ13" i="1"/>
  <c r="ABN7" i="1"/>
  <c r="ABB13" i="1"/>
  <c r="ABC13" i="1"/>
  <c r="ABQ4" i="1"/>
  <c r="ABJ4" i="1" s="1"/>
  <c r="ABQ8" i="1"/>
  <c r="ABJ8" i="1" s="1"/>
  <c r="ABQ2" i="1"/>
  <c r="ABR2" i="1"/>
  <c r="ABL36" i="1"/>
  <c r="ABL89" i="1"/>
  <c r="B38" i="11"/>
  <c r="AAA123" i="1"/>
  <c r="ZV123" i="1"/>
  <c r="ZT123" i="1"/>
  <c r="ZK123" i="1"/>
  <c r="AAA122" i="1"/>
  <c r="ZV122" i="1"/>
  <c r="ZT122" i="1"/>
  <c r="ZK122" i="1"/>
  <c r="AAA121" i="1"/>
  <c r="ZV121" i="1"/>
  <c r="ZT121" i="1"/>
  <c r="ZK121" i="1"/>
  <c r="AAA120" i="1"/>
  <c r="ZV120" i="1"/>
  <c r="ZT120" i="1"/>
  <c r="ZK120" i="1"/>
  <c r="AAA119" i="1"/>
  <c r="ZV119" i="1"/>
  <c r="ZT119" i="1"/>
  <c r="ZK119" i="1"/>
  <c r="AAA118" i="1"/>
  <c r="ZV118" i="1"/>
  <c r="ZT118" i="1"/>
  <c r="ZK118" i="1"/>
  <c r="AAA117" i="1"/>
  <c r="ZV117" i="1"/>
  <c r="ZT117" i="1"/>
  <c r="ZK117" i="1"/>
  <c r="AAA116" i="1"/>
  <c r="ZV116" i="1"/>
  <c r="ZT116" i="1"/>
  <c r="ZK116" i="1"/>
  <c r="AAA115" i="1"/>
  <c r="ZV115" i="1"/>
  <c r="ZT115" i="1"/>
  <c r="ZK115" i="1"/>
  <c r="AAA114" i="1"/>
  <c r="ZV114" i="1"/>
  <c r="ZT114" i="1"/>
  <c r="ZK114" i="1"/>
  <c r="AAA113" i="1"/>
  <c r="ZV113" i="1"/>
  <c r="ZT113" i="1"/>
  <c r="ZK113" i="1"/>
  <c r="AAA112" i="1"/>
  <c r="ZV112" i="1"/>
  <c r="ZT112" i="1"/>
  <c r="ZK112" i="1"/>
  <c r="AAA111" i="1"/>
  <c r="ZV111" i="1"/>
  <c r="ZT111" i="1"/>
  <c r="ZK111" i="1"/>
  <c r="AAA110" i="1"/>
  <c r="ZV110" i="1"/>
  <c r="ZT110" i="1"/>
  <c r="ZK110" i="1"/>
  <c r="AAA109" i="1"/>
  <c r="ZV109" i="1"/>
  <c r="ZT109" i="1"/>
  <c r="ZK109" i="1"/>
  <c r="AAA108" i="1"/>
  <c r="ZV108" i="1"/>
  <c r="ZT108" i="1"/>
  <c r="ZK108" i="1"/>
  <c r="AAA107" i="1"/>
  <c r="ZV107" i="1"/>
  <c r="ZT107" i="1"/>
  <c r="ZK107" i="1"/>
  <c r="AAA106" i="1"/>
  <c r="ZV106" i="1"/>
  <c r="ZT106" i="1"/>
  <c r="ZK106" i="1"/>
  <c r="AAA105" i="1"/>
  <c r="ZV105" i="1"/>
  <c r="ZT105" i="1"/>
  <c r="ZK105" i="1"/>
  <c r="AAA104" i="1"/>
  <c r="ZV104" i="1"/>
  <c r="ZT104" i="1"/>
  <c r="ZK104" i="1"/>
  <c r="AAA103" i="1"/>
  <c r="ZV103" i="1"/>
  <c r="ZT103" i="1"/>
  <c r="ZK103" i="1"/>
  <c r="AAA102" i="1"/>
  <c r="ZV102" i="1"/>
  <c r="ZT102" i="1"/>
  <c r="ZK102" i="1"/>
  <c r="AAA101" i="1"/>
  <c r="ZV101" i="1"/>
  <c r="ZT101" i="1"/>
  <c r="ZK101" i="1"/>
  <c r="AAA100" i="1"/>
  <c r="ZV100" i="1"/>
  <c r="ZT100" i="1"/>
  <c r="ZK100" i="1"/>
  <c r="AAA99" i="1"/>
  <c r="ZV99" i="1"/>
  <c r="ZT99" i="1"/>
  <c r="ZK99" i="1"/>
  <c r="AAA98" i="1"/>
  <c r="ZV98" i="1"/>
  <c r="ZT98" i="1"/>
  <c r="ZK98" i="1"/>
  <c r="AAA97" i="1"/>
  <c r="ZV97" i="1"/>
  <c r="ZT97" i="1"/>
  <c r="ZK97" i="1"/>
  <c r="AAA96" i="1"/>
  <c r="ZV96" i="1"/>
  <c r="ZT96" i="1"/>
  <c r="ZK96" i="1"/>
  <c r="ZS95" i="1"/>
  <c r="ZQ95" i="1"/>
  <c r="ZO95" i="1"/>
  <c r="ZL95" i="1"/>
  <c r="AAK94" i="1"/>
  <c r="AAJ94" i="1"/>
  <c r="AAG94" i="1"/>
  <c r="AAE94" i="1"/>
  <c r="AAD94" i="1"/>
  <c r="AAC94" i="1"/>
  <c r="AAB94" i="1"/>
  <c r="AAA94" i="1"/>
  <c r="ZZ94" i="1"/>
  <c r="ZY94" i="1"/>
  <c r="ZX94" i="1"/>
  <c r="ZT94" i="1"/>
  <c r="ZS94" i="1"/>
  <c r="ZQ94" i="1"/>
  <c r="ZO94" i="1"/>
  <c r="ZL94" i="1"/>
  <c r="ZK94" i="1"/>
  <c r="AAA92" i="1"/>
  <c r="ZU92" i="1"/>
  <c r="ZT92" i="1"/>
  <c r="ZR92" i="1"/>
  <c r="ZW92" i="1" s="1"/>
  <c r="ZQ92" i="1"/>
  <c r="ZV92" i="1" s="1"/>
  <c r="ZK92" i="1"/>
  <c r="AAA91" i="1"/>
  <c r="ZU91" i="1"/>
  <c r="ZT91" i="1"/>
  <c r="ZR91" i="1"/>
  <c r="ZW91" i="1" s="1"/>
  <c r="ZQ91" i="1"/>
  <c r="ZV91" i="1" s="1"/>
  <c r="ZK91" i="1"/>
  <c r="AAA90" i="1"/>
  <c r="ZU90" i="1"/>
  <c r="ZT90" i="1"/>
  <c r="ZR90" i="1"/>
  <c r="ZW90" i="1" s="1"/>
  <c r="ZQ90" i="1"/>
  <c r="ZV90" i="1" s="1"/>
  <c r="ZK90" i="1"/>
  <c r="AAB89" i="1"/>
  <c r="AAA89" i="1"/>
  <c r="ZU89" i="1"/>
  <c r="ZT89" i="1"/>
  <c r="ZR89" i="1"/>
  <c r="ZW89" i="1" s="1"/>
  <c r="ZQ89" i="1"/>
  <c r="ZV89" i="1" s="1"/>
  <c r="ZK89" i="1"/>
  <c r="AAA88" i="1"/>
  <c r="ZV88" i="1"/>
  <c r="ZU88" i="1"/>
  <c r="ZT88" i="1"/>
  <c r="ZR88" i="1"/>
  <c r="ZW88" i="1" s="1"/>
  <c r="ZQ88" i="1"/>
  <c r="ZK88" i="1"/>
  <c r="AAA87" i="1"/>
  <c r="ZU87" i="1"/>
  <c r="ZT87" i="1"/>
  <c r="ZR87" i="1"/>
  <c r="ZW87" i="1" s="1"/>
  <c r="ZQ87" i="1"/>
  <c r="ZV87" i="1" s="1"/>
  <c r="ZK87" i="1"/>
  <c r="AAA86" i="1"/>
  <c r="ZU86" i="1"/>
  <c r="ZT86" i="1"/>
  <c r="ZR86" i="1"/>
  <c r="ZW86" i="1" s="1"/>
  <c r="ZQ86" i="1"/>
  <c r="ZV86" i="1" s="1"/>
  <c r="ZK86" i="1"/>
  <c r="AAA85" i="1"/>
  <c r="ZU85" i="1"/>
  <c r="ZT85" i="1"/>
  <c r="ZR85" i="1"/>
  <c r="ZW85" i="1" s="1"/>
  <c r="ZQ85" i="1"/>
  <c r="ZV85" i="1" s="1"/>
  <c r="ZK85" i="1"/>
  <c r="AAA84" i="1"/>
  <c r="ZU84" i="1"/>
  <c r="ZT84" i="1"/>
  <c r="ZR84" i="1"/>
  <c r="ZW84" i="1" s="1"/>
  <c r="ZQ84" i="1"/>
  <c r="ZV84" i="1" s="1"/>
  <c r="ZK84" i="1"/>
  <c r="AAA83" i="1"/>
  <c r="ZU83" i="1"/>
  <c r="ZT83" i="1"/>
  <c r="ZR83" i="1"/>
  <c r="ZW83" i="1" s="1"/>
  <c r="ZQ83" i="1"/>
  <c r="ZV83" i="1" s="1"/>
  <c r="ZK83" i="1"/>
  <c r="AAA82" i="1"/>
  <c r="ZV82" i="1"/>
  <c r="ZU82" i="1"/>
  <c r="ZT82" i="1"/>
  <c r="ZR82" i="1"/>
  <c r="ZW82" i="1" s="1"/>
  <c r="ZQ82" i="1"/>
  <c r="ZK82" i="1"/>
  <c r="AAA81" i="1"/>
  <c r="ZU81" i="1"/>
  <c r="ZT81" i="1"/>
  <c r="ZR81" i="1"/>
  <c r="ZW81" i="1" s="1"/>
  <c r="ZQ81" i="1"/>
  <c r="ZV81" i="1" s="1"/>
  <c r="ZK81" i="1"/>
  <c r="AAA80" i="1"/>
  <c r="ZU80" i="1"/>
  <c r="ZT80" i="1"/>
  <c r="ZR80" i="1"/>
  <c r="ZW80" i="1" s="1"/>
  <c r="ZQ80" i="1"/>
  <c r="ZV80" i="1" s="1"/>
  <c r="ZK80" i="1"/>
  <c r="AAA79" i="1"/>
  <c r="ZU79" i="1"/>
  <c r="ZT79" i="1"/>
  <c r="ZR79" i="1"/>
  <c r="ZW79" i="1" s="1"/>
  <c r="ZQ79" i="1"/>
  <c r="ZV79" i="1" s="1"/>
  <c r="ZK79" i="1"/>
  <c r="AAA78" i="1"/>
  <c r="ZU78" i="1"/>
  <c r="ZT78" i="1"/>
  <c r="ZR78" i="1"/>
  <c r="ZW78" i="1" s="1"/>
  <c r="ZQ78" i="1"/>
  <c r="ZV78" i="1" s="1"/>
  <c r="ZK78" i="1"/>
  <c r="AAA77" i="1"/>
  <c r="ZU77" i="1"/>
  <c r="ZT77" i="1"/>
  <c r="ZR77" i="1"/>
  <c r="ZW77" i="1" s="1"/>
  <c r="ZQ77" i="1"/>
  <c r="ZV77" i="1" s="1"/>
  <c r="ZK77" i="1"/>
  <c r="AAA76" i="1"/>
  <c r="ZU76" i="1"/>
  <c r="ZT76" i="1"/>
  <c r="ZR76" i="1"/>
  <c r="ZW76" i="1" s="1"/>
  <c r="ZQ76" i="1"/>
  <c r="ZV76" i="1" s="1"/>
  <c r="ZK76" i="1"/>
  <c r="AAA75" i="1"/>
  <c r="ZU75" i="1"/>
  <c r="ZT75" i="1"/>
  <c r="ZR75" i="1"/>
  <c r="ZW75" i="1" s="1"/>
  <c r="ZQ75" i="1"/>
  <c r="ZV75" i="1" s="1"/>
  <c r="ZK75" i="1"/>
  <c r="AAA74" i="1"/>
  <c r="ZU74" i="1"/>
  <c r="ZT74" i="1"/>
  <c r="ZR74" i="1"/>
  <c r="ZW74" i="1" s="1"/>
  <c r="ZQ74" i="1"/>
  <c r="ZV74" i="1" s="1"/>
  <c r="ZK74" i="1"/>
  <c r="AAA73" i="1"/>
  <c r="ZU73" i="1"/>
  <c r="ZT73" i="1"/>
  <c r="ZR73" i="1"/>
  <c r="ZW73" i="1" s="1"/>
  <c r="ZQ73" i="1"/>
  <c r="ZV73" i="1" s="1"/>
  <c r="ZK73" i="1"/>
  <c r="AAA72" i="1"/>
  <c r="ZU72" i="1"/>
  <c r="ZT72" i="1"/>
  <c r="ZR72" i="1"/>
  <c r="ZW72" i="1" s="1"/>
  <c r="ZQ72" i="1"/>
  <c r="ZV72" i="1" s="1"/>
  <c r="ZK72" i="1"/>
  <c r="AAA71" i="1"/>
  <c r="ZV71" i="1"/>
  <c r="ZU71" i="1"/>
  <c r="ZT71" i="1"/>
  <c r="ZR71" i="1"/>
  <c r="ZW71" i="1" s="1"/>
  <c r="ZQ71" i="1"/>
  <c r="ZK71" i="1"/>
  <c r="AAA70" i="1"/>
  <c r="ZU70" i="1"/>
  <c r="ZT70" i="1"/>
  <c r="ZR70" i="1"/>
  <c r="ZW70" i="1" s="1"/>
  <c r="ZQ70" i="1"/>
  <c r="ZV70" i="1" s="1"/>
  <c r="ZK70" i="1"/>
  <c r="AAA69" i="1"/>
  <c r="ZU69" i="1"/>
  <c r="ZT69" i="1"/>
  <c r="ZR69" i="1"/>
  <c r="ZW69" i="1" s="1"/>
  <c r="ZQ69" i="1"/>
  <c r="ZV69" i="1" s="1"/>
  <c r="ZK69" i="1"/>
  <c r="AAA68" i="1"/>
  <c r="ZU68" i="1"/>
  <c r="ZT68" i="1"/>
  <c r="ZR68" i="1"/>
  <c r="ZW68" i="1" s="1"/>
  <c r="ZQ68" i="1"/>
  <c r="ZV68" i="1" s="1"/>
  <c r="ZK68" i="1"/>
  <c r="AAA67" i="1"/>
  <c r="ZU67" i="1"/>
  <c r="ZT67" i="1"/>
  <c r="ZR67" i="1"/>
  <c r="ZW67" i="1" s="1"/>
  <c r="ZQ67" i="1"/>
  <c r="ZV67" i="1" s="1"/>
  <c r="ZK67" i="1"/>
  <c r="AAA66" i="1"/>
  <c r="ZU66" i="1"/>
  <c r="ZT66" i="1"/>
  <c r="ZR66" i="1"/>
  <c r="ZW66" i="1" s="1"/>
  <c r="ZQ66" i="1"/>
  <c r="ZV66" i="1" s="1"/>
  <c r="ZK66" i="1"/>
  <c r="AAA65" i="1"/>
  <c r="ZV65" i="1"/>
  <c r="ZU65" i="1"/>
  <c r="ZT65" i="1"/>
  <c r="ZR65" i="1"/>
  <c r="ZW65" i="1" s="1"/>
  <c r="ZQ65" i="1"/>
  <c r="ZK65" i="1"/>
  <c r="AAA64" i="1"/>
  <c r="ZU64" i="1"/>
  <c r="ZT64" i="1"/>
  <c r="ZR64" i="1"/>
  <c r="ZW64" i="1" s="1"/>
  <c r="ZQ64" i="1"/>
  <c r="ZV64" i="1" s="1"/>
  <c r="ZK64" i="1"/>
  <c r="AAA63" i="1"/>
  <c r="ZV63" i="1"/>
  <c r="ZU63" i="1"/>
  <c r="ZT63" i="1"/>
  <c r="ZR63" i="1"/>
  <c r="ZW63" i="1" s="1"/>
  <c r="ZQ63" i="1"/>
  <c r="ZK63" i="1"/>
  <c r="AAA62" i="1"/>
  <c r="ZU62" i="1"/>
  <c r="ZT62" i="1"/>
  <c r="ZR62" i="1"/>
  <c r="ZW62" i="1" s="1"/>
  <c r="ZQ62" i="1"/>
  <c r="ZV62" i="1" s="1"/>
  <c r="ZK62" i="1"/>
  <c r="AAA61" i="1"/>
  <c r="ZU61" i="1"/>
  <c r="ZT61" i="1"/>
  <c r="ZR61" i="1"/>
  <c r="ZW61" i="1" s="1"/>
  <c r="ZQ61" i="1"/>
  <c r="ZV61" i="1" s="1"/>
  <c r="ZK61" i="1"/>
  <c r="AAA60" i="1"/>
  <c r="ZU60" i="1"/>
  <c r="ZT60" i="1"/>
  <c r="ZR60" i="1"/>
  <c r="ZW60" i="1" s="1"/>
  <c r="ZQ60" i="1"/>
  <c r="ZV60" i="1" s="1"/>
  <c r="ZK60" i="1"/>
  <c r="AAA59" i="1"/>
  <c r="ZU59" i="1"/>
  <c r="ZT59" i="1"/>
  <c r="ZR59" i="1"/>
  <c r="ZW59" i="1" s="1"/>
  <c r="ZQ59" i="1"/>
  <c r="ZV59" i="1" s="1"/>
  <c r="ZK59" i="1"/>
  <c r="AAA58" i="1"/>
  <c r="ZU58" i="1"/>
  <c r="ZT58" i="1"/>
  <c r="ZR58" i="1"/>
  <c r="ZW58" i="1" s="1"/>
  <c r="ZQ58" i="1"/>
  <c r="ZV58" i="1" s="1"/>
  <c r="ZK58" i="1"/>
  <c r="AAA57" i="1"/>
  <c r="ZU57" i="1"/>
  <c r="ZT57" i="1"/>
  <c r="ZR57" i="1"/>
  <c r="ZW57" i="1" s="1"/>
  <c r="ZQ57" i="1"/>
  <c r="ZV57" i="1" s="1"/>
  <c r="ZK57" i="1"/>
  <c r="AAA56" i="1"/>
  <c r="ZU56" i="1"/>
  <c r="ZT56" i="1"/>
  <c r="ZR56" i="1"/>
  <c r="ZW56" i="1" s="1"/>
  <c r="ZQ56" i="1"/>
  <c r="ZV56" i="1" s="1"/>
  <c r="ZK56" i="1"/>
  <c r="AAA55" i="1"/>
  <c r="ZU55" i="1"/>
  <c r="ZT55" i="1"/>
  <c r="ZR55" i="1"/>
  <c r="ZW55" i="1" s="1"/>
  <c r="ZQ55" i="1"/>
  <c r="ZV55" i="1" s="1"/>
  <c r="ZK55" i="1"/>
  <c r="AAA54" i="1"/>
  <c r="ZU54" i="1"/>
  <c r="ZT54" i="1"/>
  <c r="ZR54" i="1"/>
  <c r="ZW54" i="1" s="1"/>
  <c r="ZQ54" i="1"/>
  <c r="ZV54" i="1" s="1"/>
  <c r="ZK54" i="1"/>
  <c r="AAA53" i="1"/>
  <c r="ZU53" i="1"/>
  <c r="ZT53" i="1"/>
  <c r="ZR53" i="1"/>
  <c r="ZW53" i="1" s="1"/>
  <c r="ZQ53" i="1"/>
  <c r="ZV53" i="1" s="1"/>
  <c r="ZK53" i="1"/>
  <c r="AAA52" i="1"/>
  <c r="ZU52" i="1"/>
  <c r="ZT52" i="1"/>
  <c r="ZR52" i="1"/>
  <c r="ZW52" i="1" s="1"/>
  <c r="ZQ52" i="1"/>
  <c r="ZV52" i="1" s="1"/>
  <c r="ZK52" i="1"/>
  <c r="AAA51" i="1"/>
  <c r="ZU51" i="1"/>
  <c r="ZT51" i="1"/>
  <c r="ZR51" i="1"/>
  <c r="ZW51" i="1" s="1"/>
  <c r="ZQ51" i="1"/>
  <c r="ZV51" i="1" s="1"/>
  <c r="ZK51" i="1"/>
  <c r="AAA50" i="1"/>
  <c r="ZU50" i="1"/>
  <c r="ZT50" i="1"/>
  <c r="ZR50" i="1"/>
  <c r="ZW50" i="1" s="1"/>
  <c r="ZQ50" i="1"/>
  <c r="ZV50" i="1" s="1"/>
  <c r="ZK50" i="1"/>
  <c r="AAA49" i="1"/>
  <c r="ZU49" i="1"/>
  <c r="ZT49" i="1"/>
  <c r="ZR49" i="1"/>
  <c r="ZW49" i="1" s="1"/>
  <c r="ZQ49" i="1"/>
  <c r="ZV49" i="1" s="1"/>
  <c r="ZK49" i="1"/>
  <c r="AAA48" i="1"/>
  <c r="ZU48" i="1"/>
  <c r="ZT48" i="1"/>
  <c r="ZR48" i="1"/>
  <c r="ZW48" i="1" s="1"/>
  <c r="ZQ48" i="1"/>
  <c r="ZV48" i="1" s="1"/>
  <c r="ZK48" i="1"/>
  <c r="AAA47" i="1"/>
  <c r="ZU47" i="1"/>
  <c r="ZT47" i="1"/>
  <c r="ZR47" i="1"/>
  <c r="ZW47" i="1" s="1"/>
  <c r="ZQ47" i="1"/>
  <c r="ZV47" i="1" s="1"/>
  <c r="ZK47" i="1"/>
  <c r="AAA46" i="1"/>
  <c r="ZU46" i="1"/>
  <c r="ZT46" i="1"/>
  <c r="ZR46" i="1"/>
  <c r="ZW46" i="1" s="1"/>
  <c r="ZQ46" i="1"/>
  <c r="ZV46" i="1" s="1"/>
  <c r="ZK46" i="1"/>
  <c r="AAA45" i="1"/>
  <c r="ZU45" i="1"/>
  <c r="ZT45" i="1"/>
  <c r="ZR45" i="1"/>
  <c r="ZW45" i="1" s="1"/>
  <c r="ZQ45" i="1"/>
  <c r="ZV45" i="1" s="1"/>
  <c r="ZK45" i="1"/>
  <c r="AAA44" i="1"/>
  <c r="ZU44" i="1"/>
  <c r="ZT44" i="1"/>
  <c r="ZR44" i="1"/>
  <c r="ZW44" i="1" s="1"/>
  <c r="ZQ44" i="1"/>
  <c r="ZV44" i="1" s="1"/>
  <c r="ZK44" i="1"/>
  <c r="AAA43" i="1"/>
  <c r="ZU43" i="1"/>
  <c r="ZT43" i="1"/>
  <c r="ZR43" i="1"/>
  <c r="ZW43" i="1" s="1"/>
  <c r="ZQ43" i="1"/>
  <c r="ZV43" i="1" s="1"/>
  <c r="ZK43" i="1"/>
  <c r="AAA42" i="1"/>
  <c r="ZU42" i="1"/>
  <c r="ZT42" i="1"/>
  <c r="ZR42" i="1"/>
  <c r="ZW42" i="1" s="1"/>
  <c r="ZQ42" i="1"/>
  <c r="ZV42" i="1" s="1"/>
  <c r="ZK42" i="1"/>
  <c r="AAA41" i="1"/>
  <c r="ZV41" i="1"/>
  <c r="ZU41" i="1"/>
  <c r="ZT41" i="1"/>
  <c r="ZR41" i="1"/>
  <c r="ZW41" i="1" s="1"/>
  <c r="ZQ41" i="1"/>
  <c r="ZK41" i="1"/>
  <c r="AAA40" i="1"/>
  <c r="ZU40" i="1"/>
  <c r="ZT40" i="1"/>
  <c r="ZR40" i="1"/>
  <c r="ZW40" i="1" s="1"/>
  <c r="ZQ40" i="1"/>
  <c r="ZV40" i="1" s="1"/>
  <c r="ZK40" i="1"/>
  <c r="AAB39" i="1"/>
  <c r="AAA39" i="1"/>
  <c r="ZU39" i="1"/>
  <c r="ZT39" i="1"/>
  <c r="ZR39" i="1"/>
  <c r="ZW39" i="1" s="1"/>
  <c r="ZQ39" i="1"/>
  <c r="ZV39" i="1" s="1"/>
  <c r="ZK39" i="1"/>
  <c r="AAA38" i="1"/>
  <c r="ZU38" i="1"/>
  <c r="ZT38" i="1"/>
  <c r="ZR38" i="1"/>
  <c r="ZW38" i="1" s="1"/>
  <c r="ZQ38" i="1"/>
  <c r="ZV38" i="1" s="1"/>
  <c r="ZK38" i="1"/>
  <c r="AAA37" i="1"/>
  <c r="ZU37" i="1"/>
  <c r="ZT37" i="1"/>
  <c r="ZR37" i="1"/>
  <c r="ZW37" i="1" s="1"/>
  <c r="ZQ37" i="1"/>
  <c r="ZV37" i="1" s="1"/>
  <c r="ZK37" i="1"/>
  <c r="AAB36" i="1"/>
  <c r="AAD36" i="1" s="1"/>
  <c r="AAA36" i="1"/>
  <c r="ZU36" i="1"/>
  <c r="ZT36" i="1"/>
  <c r="ZR36" i="1"/>
  <c r="ZW36" i="1" s="1"/>
  <c r="ZQ36" i="1"/>
  <c r="ZV36" i="1" s="1"/>
  <c r="ZK36" i="1"/>
  <c r="AAA35" i="1"/>
  <c r="ZU35" i="1"/>
  <c r="ZT35" i="1"/>
  <c r="ZR35" i="1"/>
  <c r="ZW35" i="1" s="1"/>
  <c r="ZQ35" i="1"/>
  <c r="ZV35" i="1" s="1"/>
  <c r="ZK35" i="1"/>
  <c r="AAA34" i="1"/>
  <c r="ZV34" i="1"/>
  <c r="ZU34" i="1"/>
  <c r="ZT34" i="1"/>
  <c r="ZR34" i="1"/>
  <c r="ZW34" i="1" s="1"/>
  <c r="ZQ34" i="1"/>
  <c r="ZK34" i="1"/>
  <c r="AAA33" i="1"/>
  <c r="ZU33" i="1"/>
  <c r="ZT33" i="1"/>
  <c r="ZR33" i="1"/>
  <c r="ZW33" i="1" s="1"/>
  <c r="ZQ33" i="1"/>
  <c r="ZV33" i="1" s="1"/>
  <c r="ZK33" i="1"/>
  <c r="AAA32" i="1"/>
  <c r="ZU32" i="1"/>
  <c r="ZT32" i="1"/>
  <c r="ZR32" i="1"/>
  <c r="ZW32" i="1" s="1"/>
  <c r="ZQ32" i="1"/>
  <c r="ZV32" i="1" s="1"/>
  <c r="ZK32" i="1"/>
  <c r="AAA31" i="1"/>
  <c r="ZU31" i="1"/>
  <c r="ZT31" i="1"/>
  <c r="ZR31" i="1"/>
  <c r="ZW31" i="1" s="1"/>
  <c r="ZQ31" i="1"/>
  <c r="ZV31" i="1" s="1"/>
  <c r="ZK31" i="1"/>
  <c r="AAB30" i="1"/>
  <c r="AAD30" i="1" s="1"/>
  <c r="AAA30" i="1"/>
  <c r="ZU30" i="1"/>
  <c r="ZT30" i="1"/>
  <c r="ZR30" i="1"/>
  <c r="ZW30" i="1" s="1"/>
  <c r="ZQ30" i="1"/>
  <c r="ZV30" i="1" s="1"/>
  <c r="ZK30" i="1"/>
  <c r="AAB29" i="1"/>
  <c r="AAA29" i="1"/>
  <c r="ZU29" i="1"/>
  <c r="ZT29" i="1"/>
  <c r="ZR29" i="1"/>
  <c r="ZW29" i="1" s="1"/>
  <c r="ZQ29" i="1"/>
  <c r="ZV29" i="1" s="1"/>
  <c r="ZK29" i="1"/>
  <c r="AAA28" i="1"/>
  <c r="ZU28" i="1"/>
  <c r="ZT28" i="1"/>
  <c r="ZR28" i="1"/>
  <c r="ZW28" i="1" s="1"/>
  <c r="ZQ28" i="1"/>
  <c r="ZV28" i="1" s="1"/>
  <c r="ZK28" i="1"/>
  <c r="AAA27" i="1"/>
  <c r="ZU27" i="1"/>
  <c r="ZT27" i="1"/>
  <c r="ZR27" i="1"/>
  <c r="ZW27" i="1" s="1"/>
  <c r="ZQ27" i="1"/>
  <c r="ZV27" i="1" s="1"/>
  <c r="ZK27" i="1"/>
  <c r="AAA26" i="1"/>
  <c r="ZU26" i="1"/>
  <c r="ZT26" i="1"/>
  <c r="ZR26" i="1"/>
  <c r="ZW26" i="1" s="1"/>
  <c r="ZQ26" i="1"/>
  <c r="ZV26" i="1" s="1"/>
  <c r="ZK26" i="1"/>
  <c r="AAA25" i="1"/>
  <c r="ZU25" i="1"/>
  <c r="ZT25" i="1"/>
  <c r="ZR25" i="1"/>
  <c r="ZW25" i="1" s="1"/>
  <c r="ZQ25" i="1"/>
  <c r="ZV25" i="1" s="1"/>
  <c r="ZK25" i="1"/>
  <c r="AAA24" i="1"/>
  <c r="ZU24" i="1"/>
  <c r="ZT24" i="1"/>
  <c r="ZR24" i="1"/>
  <c r="ZW24" i="1" s="1"/>
  <c r="ZQ24" i="1"/>
  <c r="ZV24" i="1" s="1"/>
  <c r="ZK24" i="1"/>
  <c r="AAA23" i="1"/>
  <c r="ZV23" i="1"/>
  <c r="ZU23" i="1"/>
  <c r="ZT23" i="1"/>
  <c r="ZR23" i="1"/>
  <c r="ZW23" i="1" s="1"/>
  <c r="ZQ23" i="1"/>
  <c r="ZK23" i="1"/>
  <c r="AAB22" i="1"/>
  <c r="AAD22" i="1" s="1"/>
  <c r="AAA22" i="1"/>
  <c r="ZU22" i="1"/>
  <c r="ZT22" i="1"/>
  <c r="ZR22" i="1"/>
  <c r="ZW22" i="1" s="1"/>
  <c r="ZQ22" i="1"/>
  <c r="ZV22" i="1" s="1"/>
  <c r="ZK22" i="1"/>
  <c r="AAA21" i="1"/>
  <c r="ZV21" i="1"/>
  <c r="ZU21" i="1"/>
  <c r="ZT21" i="1"/>
  <c r="ZR21" i="1"/>
  <c r="ZW21" i="1" s="1"/>
  <c r="ZQ21" i="1"/>
  <c r="ZK21" i="1"/>
  <c r="AAA20" i="1"/>
  <c r="ZU20" i="1"/>
  <c r="ZT20" i="1"/>
  <c r="ZR20" i="1"/>
  <c r="ZW20" i="1" s="1"/>
  <c r="ZQ20" i="1"/>
  <c r="ZV20" i="1" s="1"/>
  <c r="ZK20" i="1"/>
  <c r="AAA19" i="1"/>
  <c r="ZU19" i="1"/>
  <c r="ZT19" i="1"/>
  <c r="ZR19" i="1"/>
  <c r="ZW19" i="1" s="1"/>
  <c r="ZQ19" i="1"/>
  <c r="ZV19" i="1" s="1"/>
  <c r="ZK19" i="1"/>
  <c r="AAA18" i="1"/>
  <c r="ZU18" i="1"/>
  <c r="ZT18" i="1"/>
  <c r="ZR18" i="1"/>
  <c r="ZW18" i="1" s="1"/>
  <c r="ZQ18" i="1"/>
  <c r="ZV18" i="1" s="1"/>
  <c r="ZK18" i="1"/>
  <c r="AAA17" i="1"/>
  <c r="ZU17" i="1"/>
  <c r="ZT17" i="1"/>
  <c r="ZR17" i="1"/>
  <c r="ZQ17" i="1"/>
  <c r="ZV17" i="1" s="1"/>
  <c r="ZK17" i="1"/>
  <c r="AAA16" i="1"/>
  <c r="ZU16" i="1"/>
  <c r="ZT16" i="1"/>
  <c r="ZR16" i="1"/>
  <c r="ZW16" i="1" s="1"/>
  <c r="ZQ16" i="1"/>
  <c r="ZK16" i="1"/>
  <c r="AAA15" i="1"/>
  <c r="ZU15" i="1"/>
  <c r="ZT15" i="1"/>
  <c r="ZR15" i="1"/>
  <c r="ZW15" i="1" s="1"/>
  <c r="ZQ15" i="1"/>
  <c r="ZV15" i="1" s="1"/>
  <c r="ZK15" i="1"/>
  <c r="AAB14" i="1"/>
  <c r="AAD14" i="1" s="1"/>
  <c r="AAA14" i="1"/>
  <c r="ZU14" i="1"/>
  <c r="ZT14" i="1"/>
  <c r="ZR14" i="1"/>
  <c r="ZW14" i="1" s="1"/>
  <c r="ZQ14" i="1"/>
  <c r="ZV14" i="1" s="1"/>
  <c r="ZK14" i="1"/>
  <c r="ZS13" i="1"/>
  <c r="N38" i="11" s="1"/>
  <c r="ZO13" i="1"/>
  <c r="ZN13" i="1"/>
  <c r="ZM13" i="1"/>
  <c r="ZL13" i="1"/>
  <c r="AAM12" i="1"/>
  <c r="AAL12" i="1"/>
  <c r="ZW12" i="1"/>
  <c r="ZV12" i="1"/>
  <c r="ZV94" i="1" s="1"/>
  <c r="AAM11" i="1"/>
  <c r="AAL11" i="1"/>
  <c r="AAE9" i="1"/>
  <c r="AAA9" i="1"/>
  <c r="ZZ9" i="1"/>
  <c r="AAE8" i="1"/>
  <c r="AAA8" i="1"/>
  <c r="ZZ8" i="1"/>
  <c r="AAE7" i="1"/>
  <c r="AAA7" i="1"/>
  <c r="ZZ7" i="1"/>
  <c r="AAE6" i="1"/>
  <c r="AAA6" i="1"/>
  <c r="ZZ6" i="1"/>
  <c r="AAE5" i="1"/>
  <c r="AAA5" i="1"/>
  <c r="ZZ5" i="1"/>
  <c r="AAE4" i="1"/>
  <c r="AAA4" i="1"/>
  <c r="ZZ4" i="1"/>
  <c r="AAE3" i="1"/>
  <c r="AAA3" i="1"/>
  <c r="ZZ3" i="1"/>
  <c r="AAE2" i="1"/>
  <c r="AAA2" i="1"/>
  <c r="ZZ2" i="1"/>
  <c r="ZV1" i="1"/>
  <c r="ZQ1" i="1"/>
  <c r="ZT13" i="1" l="1"/>
  <c r="ZU13" i="1"/>
  <c r="AAI7" i="1"/>
  <c r="AAB7" i="1" s="1"/>
  <c r="AAI5" i="1"/>
  <c r="AAF5" i="1" s="1"/>
  <c r="ABL6" i="1"/>
  <c r="ABJ7" i="1"/>
  <c r="AAA10" i="1"/>
  <c r="ABN6" i="1"/>
  <c r="AAI9" i="1"/>
  <c r="AAF9" i="1" s="1"/>
  <c r="ZK13" i="1"/>
  <c r="ABJ10" i="1"/>
  <c r="ABL10" i="1"/>
  <c r="ABP10" i="1"/>
  <c r="ABN10" i="1"/>
  <c r="ABN3" i="1"/>
  <c r="ABL5" i="1"/>
  <c r="ABJ5" i="1"/>
  <c r="AAE10" i="1"/>
  <c r="AAI3" i="1"/>
  <c r="AAB3" i="1" s="1"/>
  <c r="ABJ3" i="1"/>
  <c r="ABR10" i="1"/>
  <c r="ABD13" i="1"/>
  <c r="ABL2" i="1"/>
  <c r="ABP2" i="1"/>
  <c r="ABN8" i="1"/>
  <c r="ABP8" i="1"/>
  <c r="ABL4" i="1"/>
  <c r="ABP4" i="1"/>
  <c r="ABL8" i="1"/>
  <c r="ABJ2" i="1"/>
  <c r="ABN2" i="1"/>
  <c r="ABN4" i="1"/>
  <c r="ZQ13" i="1"/>
  <c r="ZV16" i="1"/>
  <c r="ZV13" i="1" s="1"/>
  <c r="ZR13" i="1"/>
  <c r="ZW17" i="1"/>
  <c r="AAF7" i="1"/>
  <c r="AAD39" i="1"/>
  <c r="AAI4" i="1"/>
  <c r="AAI6" i="1"/>
  <c r="AAI8" i="1"/>
  <c r="AAD29" i="1"/>
  <c r="AAI2" i="1"/>
  <c r="ZT95" i="1"/>
  <c r="ZV95" i="1"/>
  <c r="AAD89" i="1"/>
  <c r="G12" i="5"/>
  <c r="AAB5" i="1" l="1"/>
  <c r="AAI10" i="1"/>
  <c r="AAF10" i="1" s="1"/>
  <c r="AAB9" i="1"/>
  <c r="AAF3" i="1"/>
  <c r="AAF8" i="1"/>
  <c r="AAF2" i="1"/>
  <c r="AAF6" i="1"/>
  <c r="AAB8" i="1"/>
  <c r="AAF4" i="1"/>
  <c r="ZW13" i="1"/>
  <c r="AAB2" i="1"/>
  <c r="AAB4" i="1"/>
  <c r="AAB6" i="1"/>
  <c r="B37" i="11"/>
  <c r="N37" i="11"/>
  <c r="AAB10" i="1" l="1"/>
  <c r="B36" i="11"/>
  <c r="N36" i="11"/>
  <c r="H67" i="9" l="1"/>
  <c r="H68" i="9"/>
  <c r="H70" i="9"/>
  <c r="H71" i="9"/>
  <c r="H72" i="9"/>
  <c r="H73" i="9"/>
  <c r="H74" i="9"/>
  <c r="H75" i="9"/>
  <c r="H78" i="9"/>
  <c r="G9" i="5"/>
  <c r="G10" i="5"/>
  <c r="G7" i="5"/>
  <c r="G6" i="5"/>
  <c r="G3" i="5"/>
  <c r="G2" i="5"/>
  <c r="G4" i="5"/>
  <c r="G5" i="5"/>
  <c r="G8" i="5"/>
  <c r="G1" i="5"/>
  <c r="D1" i="5"/>
  <c r="D2" i="5"/>
  <c r="D3" i="5"/>
  <c r="D4" i="5"/>
  <c r="D5" i="5"/>
  <c r="B35" i="11" l="1"/>
  <c r="N35" i="11" l="1"/>
  <c r="B34" i="11" l="1"/>
  <c r="N34" i="11" l="1"/>
  <c r="N31" i="11" l="1"/>
  <c r="K26" i="11"/>
  <c r="K27" i="11"/>
  <c r="H31" i="11"/>
  <c r="I31" i="11"/>
  <c r="J31" i="11"/>
  <c r="K31" i="11"/>
  <c r="L31" i="11"/>
  <c r="M31"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B33" i="11"/>
  <c r="B32" i="11"/>
  <c r="B31"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N33" i="11"/>
  <c r="R89" i="1" l="1"/>
  <c r="K13" i="1"/>
  <c r="J95" i="1"/>
  <c r="R30" i="1"/>
  <c r="W13" i="1"/>
  <c r="K95" i="1"/>
  <c r="J13" i="1"/>
  <c r="R39" i="1"/>
  <c r="R29" i="1"/>
  <c r="R22" i="1"/>
  <c r="N32" i="11" l="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3" i="11" l="1"/>
  <c r="H12" i="5"/>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AAG7" i="1" l="1"/>
  <c r="AAG2" i="1"/>
  <c r="AAG5" i="1"/>
  <c r="AAG8" i="1"/>
  <c r="AAG3" i="1"/>
  <c r="AAG6" i="1"/>
  <c r="AAG9" i="1"/>
  <c r="AAG4" i="1"/>
  <c r="ACG5" i="1"/>
  <c r="ACG3" i="1"/>
  <c r="ACL2" i="1"/>
  <c r="ACG4" i="1"/>
  <c r="ACG2" i="1"/>
  <c r="ACL3" i="1"/>
  <c r="ACL7" i="1"/>
  <c r="ACL6" i="1"/>
  <c r="ACL9" i="1"/>
  <c r="ACL8" i="1"/>
  <c r="ACG7" i="1"/>
  <c r="ACG9" i="1"/>
  <c r="ACG6" i="1"/>
  <c r="ACL5" i="1"/>
  <c r="ACL4" i="1"/>
  <c r="ZQ2" i="1"/>
  <c r="ACG8" i="1"/>
  <c r="AAC9" i="1"/>
  <c r="AAD9" i="1" s="1"/>
  <c r="AAC4" i="1"/>
  <c r="AAD4" i="1" s="1"/>
  <c r="AAC2" i="1"/>
  <c r="AAC7" i="1"/>
  <c r="AAD7" i="1" s="1"/>
  <c r="AAC5" i="1"/>
  <c r="AAD5" i="1" s="1"/>
  <c r="AAC3" i="1"/>
  <c r="AAD3" i="1" s="1"/>
  <c r="AAC8" i="1"/>
  <c r="AAD8" i="1" s="1"/>
  <c r="AAC6" i="1"/>
  <c r="AAD6" i="1" s="1"/>
  <c r="AAY6" i="1"/>
  <c r="ABD5" i="1"/>
  <c r="ABD3" i="1"/>
  <c r="ABD7" i="1"/>
  <c r="AAY8" i="1"/>
  <c r="AAY3" i="1"/>
  <c r="ABD6" i="1"/>
  <c r="AAY4" i="1"/>
  <c r="AAY7" i="1"/>
  <c r="AAY2" i="1"/>
  <c r="ABD4" i="1"/>
  <c r="ABD2" i="1"/>
  <c r="AAY9" i="1"/>
  <c r="AAY5" i="1"/>
  <c r="ABD9" i="1"/>
  <c r="ABD8" i="1"/>
  <c r="ZV9" i="1"/>
  <c r="ZQ9" i="1"/>
  <c r="ZV2" i="1"/>
  <c r="ZV6" i="1"/>
  <c r="ZV4" i="1"/>
  <c r="ZQ3" i="1"/>
  <c r="ZQ6" i="1"/>
  <c r="ZQ4" i="1"/>
  <c r="ZQ7" i="1"/>
  <c r="ZQ5" i="1"/>
  <c r="ZV8" i="1"/>
  <c r="ZV3" i="1"/>
  <c r="ZV5" i="1"/>
  <c r="ZV7" i="1"/>
  <c r="ZQ8"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ACM6" i="1" l="1"/>
  <c r="ACM4" i="1"/>
  <c r="ACM7" i="1"/>
  <c r="AAH9" i="1"/>
  <c r="AAJ9" i="1"/>
  <c r="AAC10" i="1"/>
  <c r="AAD10" i="1" s="1"/>
  <c r="AAD2" i="1"/>
  <c r="AAH4" i="1"/>
  <c r="AAJ4" i="1"/>
  <c r="ACM5" i="1"/>
  <c r="ACM3" i="1"/>
  <c r="AAJ6" i="1"/>
  <c r="AAH6" i="1"/>
  <c r="AAJ3" i="1"/>
  <c r="AAH3" i="1"/>
  <c r="ACH9" i="1"/>
  <c r="ACH4" i="1"/>
  <c r="AAJ8" i="1"/>
  <c r="AAH8" i="1"/>
  <c r="ACH2" i="1"/>
  <c r="ACG10" i="1"/>
  <c r="ACH7" i="1"/>
  <c r="ACL10" i="1"/>
  <c r="ACM10" i="1" s="1"/>
  <c r="ACM2" i="1"/>
  <c r="AAH5" i="1"/>
  <c r="AAJ5" i="1"/>
  <c r="ACH6" i="1"/>
  <c r="ACM8" i="1"/>
  <c r="ACH3" i="1"/>
  <c r="AAJ2" i="1"/>
  <c r="AAG10" i="1"/>
  <c r="AAH10" i="1" s="1"/>
  <c r="AAH2" i="1"/>
  <c r="ACH8" i="1"/>
  <c r="ACM9" i="1"/>
  <c r="ACH5" i="1"/>
  <c r="AAJ7" i="1"/>
  <c r="AAH7" i="1"/>
  <c r="ZR8" i="1"/>
  <c r="ZR6" i="1"/>
  <c r="ABE9" i="1"/>
  <c r="AAZ4" i="1"/>
  <c r="ZW8" i="1"/>
  <c r="ZR3" i="1"/>
  <c r="AAZ5" i="1"/>
  <c r="ABE6" i="1"/>
  <c r="ZW7" i="1"/>
  <c r="ZW4" i="1"/>
  <c r="AAZ9" i="1"/>
  <c r="AAZ3" i="1"/>
  <c r="ZW6" i="1"/>
  <c r="ABD10" i="1"/>
  <c r="ABE2" i="1"/>
  <c r="AAZ8" i="1"/>
  <c r="ZW2" i="1"/>
  <c r="ZV10" i="1"/>
  <c r="ABE7" i="1"/>
  <c r="ZW5" i="1"/>
  <c r="ZR5" i="1"/>
  <c r="ZR9" i="1"/>
  <c r="ABE4" i="1"/>
  <c r="ABE3" i="1"/>
  <c r="ZR2" i="1"/>
  <c r="ZQ10" i="1"/>
  <c r="ZR10" i="1" s="1"/>
  <c r="ZW3" i="1"/>
  <c r="ZR7" i="1"/>
  <c r="ZW9" i="1"/>
  <c r="AAZ2" i="1"/>
  <c r="AAY10" i="1"/>
  <c r="ABE5" i="1"/>
  <c r="ZR4" i="1"/>
  <c r="ABE8" i="1"/>
  <c r="AAZ7" i="1"/>
  <c r="AAZ6" i="1"/>
  <c r="C10" i="1"/>
  <c r="ACH10" i="1" l="1"/>
  <c r="AAJ10" i="1"/>
  <c r="ABE10" i="1"/>
  <c r="ZW10" i="1"/>
  <c r="AAZ10" i="1"/>
  <c r="R1" i="9" l="1"/>
  <c r="A1" i="11"/>
  <c r="D17" i="5" l="1"/>
  <c r="G14" i="5"/>
  <c r="N28" i="5" s="1"/>
  <c r="H14" i="5"/>
  <c r="G15" i="5"/>
  <c r="H15" i="5"/>
  <c r="G16" i="5"/>
  <c r="H16" i="5"/>
  <c r="G17" i="5"/>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N17" i="5" l="1"/>
  <c r="F1" i="5"/>
  <c r="F7" i="5"/>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ACR96" i="1" s="1"/>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ACS96" i="1" l="1"/>
  <c r="ACT96" i="1"/>
  <c r="ACU96" i="1" s="1"/>
  <c r="ABJ96" i="1"/>
  <c r="AAB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ACW96" i="1" l="1"/>
  <c r="ACZ96" i="1"/>
  <c r="AAD96" i="1"/>
  <c r="AAE96" i="1" s="1"/>
  <c r="AAC96" i="1"/>
  <c r="ABL96" i="1"/>
  <c r="ABM96" i="1" s="1"/>
  <c r="ABK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ADA96" i="1" l="1"/>
  <c r="ABR96" i="1"/>
  <c r="ABO96" i="1"/>
  <c r="AAG96" i="1"/>
  <c r="AAJ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ACV14" i="1" l="1"/>
  <c r="ACU14" i="1"/>
  <c r="ACV30" i="1"/>
  <c r="ACU30" i="1"/>
  <c r="ABM14" i="1"/>
  <c r="ABN14" i="1"/>
  <c r="AAK96" i="1"/>
  <c r="ABN30" i="1"/>
  <c r="ABM30" i="1"/>
  <c r="ABS96" i="1"/>
  <c r="AAF30" i="1"/>
  <c r="AAE30" i="1"/>
  <c r="AAF14" i="1"/>
  <c r="AAE14" i="1"/>
  <c r="S3" i="9"/>
  <c r="T3" i="9"/>
  <c r="S30" i="1"/>
  <c r="BA19" i="1"/>
  <c r="BA30" i="1"/>
  <c r="AJ30" i="1"/>
  <c r="ADB14" i="1" l="1"/>
  <c r="ACW14" i="1"/>
  <c r="ACY14" i="1"/>
  <c r="ADA14" i="1"/>
  <c r="ADG14" i="1"/>
  <c r="ADF14" i="1"/>
  <c r="ADE14" i="1"/>
  <c r="ADD14" i="1"/>
  <c r="ACZ14" i="1"/>
  <c r="ADC14" i="1"/>
  <c r="ACY30" i="1"/>
  <c r="ADG30" i="1"/>
  <c r="ADF30" i="1"/>
  <c r="ADE30" i="1"/>
  <c r="ADD30" i="1"/>
  <c r="ADC30" i="1"/>
  <c r="ACW30" i="1"/>
  <c r="ADA30" i="1"/>
  <c r="ACZ30" i="1"/>
  <c r="ADB30" i="1"/>
  <c r="ABX14" i="1"/>
  <c r="ABY14" i="1"/>
  <c r="ABT14" i="1"/>
  <c r="ABQ14" i="1"/>
  <c r="ABO14" i="1"/>
  <c r="ABS14" i="1"/>
  <c r="ABU14" i="1"/>
  <c r="ABV14" i="1"/>
  <c r="ABW14" i="1"/>
  <c r="ABR14" i="1"/>
  <c r="ABR30" i="1"/>
  <c r="ABQ30" i="1"/>
  <c r="ABS30" i="1"/>
  <c r="ABT30" i="1"/>
  <c r="ABY30" i="1"/>
  <c r="ABO30" i="1"/>
  <c r="ABW30" i="1"/>
  <c r="ABV30" i="1"/>
  <c r="ABX30" i="1"/>
  <c r="ABU30" i="1"/>
  <c r="AAQ14" i="1"/>
  <c r="AAP14" i="1"/>
  <c r="AAI14" i="1"/>
  <c r="AAK14" i="1"/>
  <c r="AAO14" i="1"/>
  <c r="AAG14" i="1"/>
  <c r="AAN14" i="1"/>
  <c r="AAL14" i="1"/>
  <c r="AAM14" i="1"/>
  <c r="AAJ14" i="1"/>
  <c r="AAK30" i="1"/>
  <c r="AAL30" i="1"/>
  <c r="AAQ30" i="1"/>
  <c r="AAJ30" i="1"/>
  <c r="AAP30" i="1"/>
  <c r="AAO30" i="1"/>
  <c r="AAI30" i="1"/>
  <c r="AAG30" i="1"/>
  <c r="AAM30" i="1"/>
  <c r="AAN30" i="1"/>
  <c r="T30" i="1"/>
  <c r="U30" i="1"/>
  <c r="AL30" i="1"/>
  <c r="AK30" i="1"/>
  <c r="BC19" i="1"/>
  <c r="BB19" i="1"/>
  <c r="BC30" i="1"/>
  <c r="BB30" i="1"/>
  <c r="N123" i="5"/>
  <c r="O123" i="5" s="1"/>
  <c r="C16" i="5"/>
  <c r="J16" i="5" s="1"/>
  <c r="ACR99" i="1" s="1"/>
  <c r="C15" i="5"/>
  <c r="C17" i="5"/>
  <c r="J17" i="5" s="1"/>
  <c r="ACR100" i="1" s="1"/>
  <c r="C20" i="5"/>
  <c r="C34" i="5"/>
  <c r="C36" i="5"/>
  <c r="C28" i="5"/>
  <c r="C29" i="5"/>
  <c r="C31" i="5"/>
  <c r="C32" i="5"/>
  <c r="D32" i="5" s="1"/>
  <c r="J32" i="5" s="1"/>
  <c r="ACR115" i="1" s="1"/>
  <c r="C30" i="5"/>
  <c r="C27" i="5"/>
  <c r="C33" i="5"/>
  <c r="D33" i="5" s="1"/>
  <c r="J33" i="5" s="1"/>
  <c r="ACR116" i="1" s="1"/>
  <c r="C14" i="5"/>
  <c r="C26" i="5"/>
  <c r="C23" i="5"/>
  <c r="C25" i="5"/>
  <c r="C22" i="5"/>
  <c r="C24" i="5"/>
  <c r="D24" i="5" s="1"/>
  <c r="J24" i="5" s="1"/>
  <c r="ACR107" i="1" s="1"/>
  <c r="C19" i="5"/>
  <c r="C21" i="5"/>
  <c r="C35" i="5"/>
  <c r="C37" i="5"/>
  <c r="D37" i="5" s="1"/>
  <c r="J37" i="5" s="1"/>
  <c r="ACR120" i="1"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ACT120" i="1" l="1"/>
  <c r="ACU120" i="1" s="1"/>
  <c r="ACS120" i="1"/>
  <c r="ACT116" i="1"/>
  <c r="ACU116" i="1" s="1"/>
  <c r="ACS116" i="1"/>
  <c r="ACS107" i="1"/>
  <c r="ACT107" i="1"/>
  <c r="ACU107" i="1" s="1"/>
  <c r="ACT100" i="1"/>
  <c r="ACU100" i="1" s="1"/>
  <c r="ACS100" i="1"/>
  <c r="ACS115" i="1"/>
  <c r="ACT115" i="1"/>
  <c r="ACU115" i="1" s="1"/>
  <c r="ACS99" i="1"/>
  <c r="ACT99" i="1"/>
  <c r="ACU99" i="1" s="1"/>
  <c r="ABJ107" i="1"/>
  <c r="AAB107" i="1"/>
  <c r="ABJ100" i="1"/>
  <c r="AAB100" i="1"/>
  <c r="ABJ115" i="1"/>
  <c r="AAB115" i="1"/>
  <c r="ABJ99" i="1"/>
  <c r="AAB99" i="1"/>
  <c r="ABJ120" i="1"/>
  <c r="AAB120" i="1"/>
  <c r="ABJ116" i="1"/>
  <c r="AAB116" i="1"/>
  <c r="K33" i="5"/>
  <c r="K32" i="5"/>
  <c r="K24" i="5"/>
  <c r="K16" i="5"/>
  <c r="K17" i="5"/>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ACR123" i="1"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ACR101" i="1" s="1"/>
  <c r="H23" i="9"/>
  <c r="H22" i="9"/>
  <c r="H45" i="9"/>
  <c r="H4" i="9"/>
  <c r="H24" i="9"/>
  <c r="H16" i="9"/>
  <c r="H17" i="9"/>
  <c r="H15" i="9"/>
  <c r="D19" i="5"/>
  <c r="J19" i="5" s="1"/>
  <c r="ACR102" i="1" s="1"/>
  <c r="N164" i="5"/>
  <c r="O164" i="5" s="1"/>
  <c r="P164" i="5" s="1"/>
  <c r="H27" i="9"/>
  <c r="H25" i="9"/>
  <c r="H26" i="9"/>
  <c r="N124" i="5"/>
  <c r="O124" i="5" s="1"/>
  <c r="P124" i="5" s="1"/>
  <c r="H50" i="9"/>
  <c r="O50" i="9" s="1"/>
  <c r="H64" i="9"/>
  <c r="H66" i="9"/>
  <c r="N94" i="5"/>
  <c r="O94" i="5" s="1"/>
  <c r="P94" i="5" s="1"/>
  <c r="D35" i="5"/>
  <c r="J35" i="5" s="1"/>
  <c r="ACR118" i="1" s="1"/>
  <c r="D36" i="5"/>
  <c r="J36" i="5" s="1"/>
  <c r="ACR119" i="1" s="1"/>
  <c r="N118" i="5"/>
  <c r="O118" i="5" s="1"/>
  <c r="P118" i="5" s="1"/>
  <c r="O77" i="9"/>
  <c r="N173" i="5"/>
  <c r="O173" i="5" s="1"/>
  <c r="P173" i="5" s="1"/>
  <c r="J14" i="5"/>
  <c r="ACR97" i="1" s="1"/>
  <c r="N137" i="5"/>
  <c r="O137" i="5" s="1"/>
  <c r="P137" i="5" s="1"/>
  <c r="N136" i="5"/>
  <c r="O136" i="5" s="1"/>
  <c r="P136" i="5" s="1"/>
  <c r="N133" i="5"/>
  <c r="O133" i="5" s="1"/>
  <c r="P133" i="5" s="1"/>
  <c r="D28" i="5"/>
  <c r="J28" i="5" s="1"/>
  <c r="ACR111" i="1" s="1"/>
  <c r="D21" i="5"/>
  <c r="J21" i="5" s="1"/>
  <c r="ACR104" i="1" s="1"/>
  <c r="D20" i="5"/>
  <c r="J20" i="5" s="1"/>
  <c r="ACR103" i="1" s="1"/>
  <c r="N146" i="5"/>
  <c r="O146" i="5" s="1"/>
  <c r="P146" i="5" s="1"/>
  <c r="D38" i="5"/>
  <c r="J38" i="5" s="1"/>
  <c r="ACR121" i="1" s="1"/>
  <c r="D31" i="5"/>
  <c r="J31" i="5" s="1"/>
  <c r="ACR114" i="1" s="1"/>
  <c r="N167" i="5"/>
  <c r="O167" i="5" s="1"/>
  <c r="P167" i="5" s="1"/>
  <c r="D39" i="5"/>
  <c r="J39" i="5" s="1"/>
  <c r="ACR122" i="1" s="1"/>
  <c r="D23" i="5"/>
  <c r="J23" i="5" s="1"/>
  <c r="ACR106" i="1" s="1"/>
  <c r="D29" i="5"/>
  <c r="J29" i="5" s="1"/>
  <c r="ACR112" i="1" s="1"/>
  <c r="D26" i="5"/>
  <c r="J26" i="5" s="1"/>
  <c r="ACR109" i="1" s="1"/>
  <c r="D34" i="5"/>
  <c r="J34" i="5" s="1"/>
  <c r="ACR117" i="1" s="1"/>
  <c r="D27" i="5"/>
  <c r="J27" i="5" s="1"/>
  <c r="ACR110" i="1" s="1"/>
  <c r="D30" i="5"/>
  <c r="J30" i="5" s="1"/>
  <c r="ACR113" i="1" s="1"/>
  <c r="D22" i="5"/>
  <c r="J22" i="5" s="1"/>
  <c r="ACR105" i="1" s="1"/>
  <c r="D25" i="5"/>
  <c r="J25" i="5" s="1"/>
  <c r="ACR108" i="1" s="1"/>
  <c r="J15" i="5"/>
  <c r="ACR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ACS98" i="1" l="1"/>
  <c r="ACT98" i="1"/>
  <c r="ACU98" i="1" s="1"/>
  <c r="ACS122" i="1"/>
  <c r="ACT122" i="1"/>
  <c r="ACU122" i="1" s="1"/>
  <c r="ACT105" i="1"/>
  <c r="ACU105" i="1" s="1"/>
  <c r="ACS105" i="1"/>
  <c r="ACW107" i="1"/>
  <c r="ADA107" i="1" s="1"/>
  <c r="ACZ107" i="1"/>
  <c r="ACT110" i="1"/>
  <c r="ACU110" i="1" s="1"/>
  <c r="ACS110" i="1"/>
  <c r="ACT101" i="1"/>
  <c r="ACU101" i="1" s="1"/>
  <c r="ACS101" i="1"/>
  <c r="ACS123" i="1"/>
  <c r="ACT123" i="1"/>
  <c r="ACU123" i="1" s="1"/>
  <c r="ACT117" i="1"/>
  <c r="ACU117" i="1" s="1"/>
  <c r="ACS117" i="1"/>
  <c r="ACZ115" i="1"/>
  <c r="ACW115" i="1"/>
  <c r="ADA115" i="1" s="1"/>
  <c r="ACT113" i="1"/>
  <c r="ACU113" i="1" s="1"/>
  <c r="ACS113" i="1"/>
  <c r="ACT121" i="1"/>
  <c r="ACU121" i="1" s="1"/>
  <c r="ACS121" i="1"/>
  <c r="ACT109" i="1"/>
  <c r="ACU109" i="1" s="1"/>
  <c r="ACS109" i="1"/>
  <c r="ACT103" i="1"/>
  <c r="ACU103" i="1" s="1"/>
  <c r="ACS103" i="1"/>
  <c r="ACV89" i="1"/>
  <c r="ACU89" i="1"/>
  <c r="ACS114" i="1"/>
  <c r="ACT114" i="1"/>
  <c r="ACU114" i="1" s="1"/>
  <c r="ACT97" i="1"/>
  <c r="ACU97" i="1" s="1"/>
  <c r="ACS97" i="1"/>
  <c r="ACT112" i="1"/>
  <c r="ACU112" i="1" s="1"/>
  <c r="ACS112" i="1"/>
  <c r="ACT104" i="1"/>
  <c r="ACU104" i="1" s="1"/>
  <c r="ACS104" i="1"/>
  <c r="ACZ116" i="1"/>
  <c r="ACW116" i="1"/>
  <c r="ADA116" i="1" s="1"/>
  <c r="ACS106" i="1"/>
  <c r="ACT106" i="1"/>
  <c r="ACU106" i="1" s="1"/>
  <c r="ACT111" i="1"/>
  <c r="ACU111" i="1" s="1"/>
  <c r="ACS111" i="1"/>
  <c r="ACT119" i="1"/>
  <c r="ACU119" i="1" s="1"/>
  <c r="ACS119" i="1"/>
  <c r="ACT102" i="1"/>
  <c r="ACU102" i="1" s="1"/>
  <c r="ACS102" i="1"/>
  <c r="ACT108" i="1"/>
  <c r="ACU108" i="1" s="1"/>
  <c r="ACS108" i="1"/>
  <c r="ACT118" i="1"/>
  <c r="ACU118" i="1" s="1"/>
  <c r="ACS118" i="1"/>
  <c r="ACW99" i="1"/>
  <c r="ADA99" i="1" s="1"/>
  <c r="ACZ99" i="1"/>
  <c r="ACZ100" i="1"/>
  <c r="ACW100" i="1"/>
  <c r="ADA100" i="1" s="1"/>
  <c r="ACZ120" i="1"/>
  <c r="ACW120" i="1"/>
  <c r="ADA120" i="1" s="1"/>
  <c r="ABJ98" i="1"/>
  <c r="AAB98" i="1"/>
  <c r="ABJ106" i="1"/>
  <c r="AAB106" i="1"/>
  <c r="ABJ111" i="1"/>
  <c r="AAB111" i="1"/>
  <c r="ABJ119" i="1"/>
  <c r="AAB119" i="1"/>
  <c r="ABJ118" i="1"/>
  <c r="AAB118" i="1"/>
  <c r="AAD120" i="1"/>
  <c r="AAE120" i="1" s="1"/>
  <c r="AAC120" i="1"/>
  <c r="AAD115" i="1"/>
  <c r="AAE115" i="1" s="1"/>
  <c r="AAC115" i="1"/>
  <c r="ABL120" i="1"/>
  <c r="ABM120" i="1" s="1"/>
  <c r="ABK120" i="1"/>
  <c r="ABL115" i="1"/>
  <c r="ABM115" i="1" s="1"/>
  <c r="ABK115" i="1"/>
  <c r="ABJ108" i="1"/>
  <c r="AAB108" i="1"/>
  <c r="ABJ105" i="1"/>
  <c r="AAB105" i="1"/>
  <c r="ABJ113" i="1"/>
  <c r="AAB113" i="1"/>
  <c r="ABJ114" i="1"/>
  <c r="AAB114" i="1"/>
  <c r="ABJ102" i="1"/>
  <c r="AAB102" i="1"/>
  <c r="ABJ122" i="1"/>
  <c r="AAB122" i="1"/>
  <c r="ABJ110" i="1"/>
  <c r="AAB110" i="1"/>
  <c r="ABJ121" i="1"/>
  <c r="AAB121" i="1"/>
  <c r="ABJ97" i="1"/>
  <c r="AAB97" i="1"/>
  <c r="ABJ101" i="1"/>
  <c r="AAB101" i="1"/>
  <c r="ABJ123" i="1"/>
  <c r="AAB123" i="1"/>
  <c r="AAC116" i="1"/>
  <c r="AAD116" i="1"/>
  <c r="AAE116" i="1" s="1"/>
  <c r="AAC100" i="1"/>
  <c r="AAD100" i="1"/>
  <c r="AAE100" i="1" s="1"/>
  <c r="ABL116" i="1"/>
  <c r="ABM116" i="1" s="1"/>
  <c r="ABK116" i="1"/>
  <c r="ABL100" i="1"/>
  <c r="ABM100" i="1" s="1"/>
  <c r="ABK100" i="1"/>
  <c r="ABJ117" i="1"/>
  <c r="AAB117" i="1"/>
  <c r="ABJ109" i="1"/>
  <c r="AAB109" i="1"/>
  <c r="ABJ103" i="1"/>
  <c r="AAB103" i="1"/>
  <c r="ABM89" i="1"/>
  <c r="ABN89" i="1"/>
  <c r="AAD99" i="1"/>
  <c r="AAE99" i="1" s="1"/>
  <c r="AAC99" i="1"/>
  <c r="AAD107" i="1"/>
  <c r="AAE107" i="1" s="1"/>
  <c r="AAC107" i="1"/>
  <c r="ABJ112" i="1"/>
  <c r="AAB112" i="1"/>
  <c r="ABJ104" i="1"/>
  <c r="AAB104" i="1"/>
  <c r="ABL99" i="1"/>
  <c r="ABM99" i="1" s="1"/>
  <c r="ABK99" i="1"/>
  <c r="ABL107" i="1"/>
  <c r="ABM107" i="1" s="1"/>
  <c r="ABK107" i="1"/>
  <c r="AAE89" i="1"/>
  <c r="AAF89" i="1"/>
  <c r="K31" i="5"/>
  <c r="K36" i="5"/>
  <c r="K30" i="5"/>
  <c r="K27" i="5"/>
  <c r="K38" i="5"/>
  <c r="K14" i="5"/>
  <c r="K35" i="5"/>
  <c r="K22" i="5"/>
  <c r="K20" i="5"/>
  <c r="K19" i="5"/>
  <c r="K34" i="5"/>
  <c r="K29" i="5"/>
  <c r="K21" i="5"/>
  <c r="K23" i="5"/>
  <c r="K28" i="5"/>
  <c r="K18" i="5"/>
  <c r="K40" i="5"/>
  <c r="K26" i="5"/>
  <c r="K15" i="5"/>
  <c r="K25" i="5"/>
  <c r="K39" i="5"/>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ACU29" i="1" l="1"/>
  <c r="ACV29" i="1"/>
  <c r="ACZ114" i="1"/>
  <c r="ACW114" i="1"/>
  <c r="ADA114" i="1" s="1"/>
  <c r="ACW117" i="1"/>
  <c r="ADA117" i="1" s="1"/>
  <c r="ACZ117" i="1"/>
  <c r="ACW102" i="1"/>
  <c r="ADA102" i="1" s="1"/>
  <c r="ACZ102" i="1"/>
  <c r="ACZ121" i="1"/>
  <c r="ACW121" i="1"/>
  <c r="ADA121" i="1" s="1"/>
  <c r="ACW123" i="1"/>
  <c r="ADA123" i="1" s="1"/>
  <c r="ACZ123" i="1"/>
  <c r="ACZ97" i="1"/>
  <c r="ACW97" i="1"/>
  <c r="ACU95" i="1"/>
  <c r="ACV22" i="1"/>
  <c r="ACU22" i="1"/>
  <c r="ADD89" i="1"/>
  <c r="ADC89" i="1"/>
  <c r="ADB89" i="1"/>
  <c r="ADG89" i="1"/>
  <c r="ACW89" i="1"/>
  <c r="ADA89" i="1"/>
  <c r="ACZ89" i="1"/>
  <c r="ACY89" i="1"/>
  <c r="ADF89" i="1"/>
  <c r="ADE89" i="1"/>
  <c r="ACZ105" i="1"/>
  <c r="ACW105" i="1"/>
  <c r="ADA105" i="1" s="1"/>
  <c r="ACW119" i="1"/>
  <c r="ADA119" i="1" s="1"/>
  <c r="ACZ119" i="1"/>
  <c r="ACZ104" i="1"/>
  <c r="ACW104" i="1"/>
  <c r="ADA104" i="1" s="1"/>
  <c r="ACZ113" i="1"/>
  <c r="ACW113" i="1"/>
  <c r="ADA113" i="1" s="1"/>
  <c r="ACZ122" i="1"/>
  <c r="ACW122" i="1"/>
  <c r="ADA122" i="1" s="1"/>
  <c r="ACW109" i="1"/>
  <c r="ADA109" i="1" s="1"/>
  <c r="ACZ109" i="1"/>
  <c r="ACW101" i="1"/>
  <c r="ADA101" i="1" s="1"/>
  <c r="ACZ101" i="1"/>
  <c r="ACW118" i="1"/>
  <c r="ADA118" i="1" s="1"/>
  <c r="ACZ118" i="1"/>
  <c r="ACW111" i="1"/>
  <c r="ADA111" i="1" s="1"/>
  <c r="ACZ111" i="1"/>
  <c r="ACZ112" i="1"/>
  <c r="ACW112" i="1"/>
  <c r="ADA112" i="1" s="1"/>
  <c r="ACW103" i="1"/>
  <c r="ADA103" i="1" s="1"/>
  <c r="ACZ103" i="1"/>
  <c r="ACZ98" i="1"/>
  <c r="ACW98" i="1"/>
  <c r="ADA98" i="1" s="1"/>
  <c r="ACZ108" i="1"/>
  <c r="ACW108" i="1"/>
  <c r="ADA108" i="1" s="1"/>
  <c r="ACU39" i="1"/>
  <c r="ACV39" i="1"/>
  <c r="ACU36" i="1"/>
  <c r="ACV36" i="1"/>
  <c r="ACZ106" i="1"/>
  <c r="ACW106" i="1"/>
  <c r="ADA106" i="1" s="1"/>
  <c r="ACW110" i="1"/>
  <c r="ADA110" i="1" s="1"/>
  <c r="ACZ110" i="1"/>
  <c r="AAC104" i="1"/>
  <c r="AAD104" i="1"/>
  <c r="AAE104" i="1" s="1"/>
  <c r="AAD123" i="1"/>
  <c r="AAE123" i="1" s="1"/>
  <c r="AAC123" i="1"/>
  <c r="AAD110" i="1"/>
  <c r="AAE110" i="1" s="1"/>
  <c r="AAC110" i="1"/>
  <c r="AAD113" i="1"/>
  <c r="AAE113" i="1" s="1"/>
  <c r="AAC113" i="1"/>
  <c r="AAD119" i="1"/>
  <c r="AAE119" i="1" s="1"/>
  <c r="AAC119" i="1"/>
  <c r="ABM22" i="1"/>
  <c r="ABN22" i="1"/>
  <c r="ABL104" i="1"/>
  <c r="ABM104" i="1" s="1"/>
  <c r="ABK104" i="1"/>
  <c r="ABV89" i="1"/>
  <c r="ABU89" i="1"/>
  <c r="ABT89" i="1"/>
  <c r="ABS89" i="1"/>
  <c r="ABY89" i="1"/>
  <c r="ABO89" i="1"/>
  <c r="ABX89" i="1"/>
  <c r="ABQ89" i="1"/>
  <c r="ABW89" i="1"/>
  <c r="ABR89" i="1"/>
  <c r="ABR100" i="1"/>
  <c r="ABO100" i="1"/>
  <c r="ABS100" i="1" s="1"/>
  <c r="ABL123" i="1"/>
  <c r="ABM123" i="1" s="1"/>
  <c r="ABK123" i="1"/>
  <c r="ABL110" i="1"/>
  <c r="ABM110" i="1" s="1"/>
  <c r="ABK110" i="1"/>
  <c r="ABL113" i="1"/>
  <c r="ABM113" i="1" s="1"/>
  <c r="ABK113" i="1"/>
  <c r="ABO120" i="1"/>
  <c r="ABS120" i="1" s="1"/>
  <c r="ABR120" i="1"/>
  <c r="ABL119" i="1"/>
  <c r="ABM119" i="1" s="1"/>
  <c r="ABK119" i="1"/>
  <c r="AAD112" i="1"/>
  <c r="AAE112" i="1" s="1"/>
  <c r="AAC112" i="1"/>
  <c r="AAD103" i="1"/>
  <c r="AAE103" i="1" s="1"/>
  <c r="AAC103" i="1"/>
  <c r="AAD101" i="1"/>
  <c r="AAE101" i="1" s="1"/>
  <c r="AAC101" i="1"/>
  <c r="AAC122" i="1"/>
  <c r="AAD122" i="1"/>
  <c r="AAE122" i="1" s="1"/>
  <c r="AAD105" i="1"/>
  <c r="AAE105" i="1" s="1"/>
  <c r="AAC105" i="1"/>
  <c r="AAD111" i="1"/>
  <c r="AAE111" i="1" s="1"/>
  <c r="AAC111" i="1"/>
  <c r="ABL112" i="1"/>
  <c r="ABM112" i="1" s="1"/>
  <c r="ABK112" i="1"/>
  <c r="ABL103" i="1"/>
  <c r="ABM103" i="1" s="1"/>
  <c r="ABK103" i="1"/>
  <c r="ABR116" i="1"/>
  <c r="ABO116" i="1"/>
  <c r="ABS116" i="1" s="1"/>
  <c r="ABL101" i="1"/>
  <c r="ABM101" i="1" s="1"/>
  <c r="ABK101" i="1"/>
  <c r="ABK122" i="1"/>
  <c r="ABL122" i="1"/>
  <c r="ABM122" i="1" s="1"/>
  <c r="ABL105" i="1"/>
  <c r="ABM105" i="1" s="1"/>
  <c r="ABK105" i="1"/>
  <c r="AAJ115" i="1"/>
  <c r="AAG115" i="1"/>
  <c r="AAK115" i="1" s="1"/>
  <c r="ABL111" i="1"/>
  <c r="ABM111" i="1" s="1"/>
  <c r="ABK111" i="1"/>
  <c r="AAD109" i="1"/>
  <c r="AAE109" i="1" s="1"/>
  <c r="AAC109" i="1"/>
  <c r="AAJ100" i="1"/>
  <c r="AAG100" i="1"/>
  <c r="AAK100" i="1" s="1"/>
  <c r="AAD97" i="1"/>
  <c r="AAE97" i="1" s="1"/>
  <c r="AAC97" i="1"/>
  <c r="AAD102" i="1"/>
  <c r="AAE102" i="1" s="1"/>
  <c r="AAC102" i="1"/>
  <c r="AAD108" i="1"/>
  <c r="AAE108" i="1" s="1"/>
  <c r="AAC108" i="1"/>
  <c r="AAC106" i="1"/>
  <c r="AAD106" i="1"/>
  <c r="AAE106" i="1" s="1"/>
  <c r="ABM39" i="1"/>
  <c r="ABN39" i="1"/>
  <c r="ABM36" i="1"/>
  <c r="ABN36" i="1"/>
  <c r="ABO107" i="1"/>
  <c r="ABS107" i="1" s="1"/>
  <c r="ABR107" i="1"/>
  <c r="AAJ107" i="1"/>
  <c r="AAG107" i="1"/>
  <c r="AAK107" i="1" s="1"/>
  <c r="ABL109" i="1"/>
  <c r="ABM109" i="1" s="1"/>
  <c r="ABK109" i="1"/>
  <c r="ABL97" i="1"/>
  <c r="ABM97" i="1" s="1"/>
  <c r="ABK97" i="1"/>
  <c r="ABK102" i="1"/>
  <c r="ABL102" i="1"/>
  <c r="ABM102" i="1" s="1"/>
  <c r="ABL108" i="1"/>
  <c r="ABM108" i="1" s="1"/>
  <c r="ABK108" i="1"/>
  <c r="AAJ120" i="1"/>
  <c r="AAG120" i="1"/>
  <c r="AAK120" i="1" s="1"/>
  <c r="ABL106" i="1"/>
  <c r="ABM106" i="1" s="1"/>
  <c r="ABK106" i="1"/>
  <c r="AAD117" i="1"/>
  <c r="AAE117" i="1" s="1"/>
  <c r="AAC117" i="1"/>
  <c r="AAJ116" i="1"/>
  <c r="AAG116" i="1"/>
  <c r="AAK116" i="1" s="1"/>
  <c r="AAD121" i="1"/>
  <c r="AAE121" i="1" s="1"/>
  <c r="AAC121" i="1"/>
  <c r="AAC114" i="1"/>
  <c r="AAD114" i="1"/>
  <c r="AAE114" i="1" s="1"/>
  <c r="AAD118" i="1"/>
  <c r="AAE118" i="1" s="1"/>
  <c r="AAC118" i="1"/>
  <c r="AAC98" i="1"/>
  <c r="AAD98" i="1"/>
  <c r="AAE98" i="1" s="1"/>
  <c r="ABM29" i="1"/>
  <c r="ABN29" i="1"/>
  <c r="ABO99" i="1"/>
  <c r="ABS99" i="1" s="1"/>
  <c r="ABR99" i="1"/>
  <c r="AAJ99" i="1"/>
  <c r="AAG99" i="1"/>
  <c r="AAK99" i="1" s="1"/>
  <c r="ABL117" i="1"/>
  <c r="ABM117" i="1" s="1"/>
  <c r="ABK117" i="1"/>
  <c r="ABL121" i="1"/>
  <c r="ABM121" i="1" s="1"/>
  <c r="ABK121" i="1"/>
  <c r="ABL114" i="1"/>
  <c r="ABM114" i="1" s="1"/>
  <c r="ABK114" i="1"/>
  <c r="ABO115" i="1"/>
  <c r="ABS115" i="1" s="1"/>
  <c r="ABR115" i="1"/>
  <c r="ABL118" i="1"/>
  <c r="ABM118" i="1" s="1"/>
  <c r="ABK118" i="1"/>
  <c r="ABK98" i="1"/>
  <c r="ABL98" i="1"/>
  <c r="ABM98" i="1" s="1"/>
  <c r="AAE39" i="1"/>
  <c r="AAF39" i="1"/>
  <c r="AAE36" i="1"/>
  <c r="AAF36" i="1"/>
  <c r="AAE29" i="1"/>
  <c r="AAF29" i="1"/>
  <c r="AAE22" i="1"/>
  <c r="AAF22" i="1"/>
  <c r="AAG89" i="1"/>
  <c r="AAM89" i="1"/>
  <c r="AAL89" i="1"/>
  <c r="AAO89" i="1"/>
  <c r="AAQ89" i="1"/>
  <c r="AAK89" i="1"/>
  <c r="AAP89" i="1"/>
  <c r="AAI89" i="1"/>
  <c r="AAN89" i="1"/>
  <c r="AAJ89" i="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ADA22" i="1" l="1"/>
  <c r="ADG22" i="1"/>
  <c r="ADF22" i="1"/>
  <c r="ADE22" i="1"/>
  <c r="ADD22" i="1"/>
  <c r="ACY22" i="1"/>
  <c r="ADC22" i="1"/>
  <c r="ADB22" i="1"/>
  <c r="ACZ22" i="1"/>
  <c r="ACW22" i="1"/>
  <c r="ADG36" i="1"/>
  <c r="ACZ36" i="1"/>
  <c r="ACY36" i="1"/>
  <c r="ADF36" i="1"/>
  <c r="ADE36" i="1"/>
  <c r="ADA36" i="1"/>
  <c r="ACW36" i="1"/>
  <c r="ADD36" i="1"/>
  <c r="ADC36" i="1"/>
  <c r="ADB36" i="1"/>
  <c r="ADA97" i="1"/>
  <c r="ADA95" i="1" s="1"/>
  <c r="ACW95" i="1"/>
  <c r="ADG39" i="1"/>
  <c r="ACZ39" i="1"/>
  <c r="ADF39" i="1"/>
  <c r="ADB39" i="1"/>
  <c r="ADE39" i="1"/>
  <c r="ACY39" i="1"/>
  <c r="ADD39" i="1"/>
  <c r="ACW39" i="1"/>
  <c r="ADC39" i="1"/>
  <c r="ADA39" i="1"/>
  <c r="ACZ95" i="1"/>
  <c r="ACZ29" i="1"/>
  <c r="ADF29" i="1"/>
  <c r="ACY29" i="1"/>
  <c r="ADB29" i="1"/>
  <c r="ACW29" i="1"/>
  <c r="ADG29" i="1"/>
  <c r="ADE29" i="1"/>
  <c r="ADD29" i="1"/>
  <c r="ADA29" i="1"/>
  <c r="ADC29" i="1"/>
  <c r="ABR98" i="1"/>
  <c r="ABO98" i="1"/>
  <c r="ABS98" i="1" s="1"/>
  <c r="ABO106" i="1"/>
  <c r="ABS106" i="1" s="1"/>
  <c r="ABR106" i="1"/>
  <c r="ABO97" i="1"/>
  <c r="ABR97" i="1"/>
  <c r="ABM95" i="1"/>
  <c r="ABY36" i="1"/>
  <c r="ABR36" i="1"/>
  <c r="ABQ36" i="1"/>
  <c r="ABO36" i="1"/>
  <c r="ABS36" i="1"/>
  <c r="ABW36" i="1"/>
  <c r="ABU36" i="1"/>
  <c r="ABV36" i="1"/>
  <c r="ABT36" i="1"/>
  <c r="ABX36" i="1"/>
  <c r="AAJ108" i="1"/>
  <c r="AAG108" i="1"/>
  <c r="AAK108" i="1" s="1"/>
  <c r="AAG109" i="1"/>
  <c r="AAK109" i="1" s="1"/>
  <c r="AAJ109" i="1"/>
  <c r="ABR112" i="1"/>
  <c r="ABO112" i="1"/>
  <c r="ABS112" i="1" s="1"/>
  <c r="AAJ105" i="1"/>
  <c r="AAG105" i="1"/>
  <c r="AAK105" i="1" s="1"/>
  <c r="AAJ112" i="1"/>
  <c r="AAG112" i="1"/>
  <c r="AAK112" i="1" s="1"/>
  <c r="ABR110" i="1"/>
  <c r="ABO110" i="1"/>
  <c r="ABS110" i="1" s="1"/>
  <c r="ABR104" i="1"/>
  <c r="ABO104" i="1"/>
  <c r="ABS104" i="1" s="1"/>
  <c r="ABO121" i="1"/>
  <c r="ABS121" i="1" s="1"/>
  <c r="ABR121" i="1"/>
  <c r="AAG122" i="1"/>
  <c r="AAK122" i="1" s="1"/>
  <c r="AAJ122" i="1"/>
  <c r="AAJ113" i="1"/>
  <c r="AAG113" i="1"/>
  <c r="AAK113" i="1" s="1"/>
  <c r="ABR29" i="1"/>
  <c r="ABX29" i="1"/>
  <c r="ABO29" i="1"/>
  <c r="ABW29" i="1"/>
  <c r="ABV29" i="1"/>
  <c r="ABT29" i="1"/>
  <c r="ABY29" i="1"/>
  <c r="ABS29" i="1"/>
  <c r="ABU29" i="1"/>
  <c r="ABQ29" i="1"/>
  <c r="AAJ121" i="1"/>
  <c r="AAG121" i="1"/>
  <c r="AAK121" i="1" s="1"/>
  <c r="ABO109" i="1"/>
  <c r="ABS109" i="1" s="1"/>
  <c r="ABR109" i="1"/>
  <c r="ABT39" i="1"/>
  <c r="ABR39" i="1"/>
  <c r="ABY39" i="1"/>
  <c r="ABS39" i="1"/>
  <c r="ABQ39" i="1"/>
  <c r="ABX39" i="1"/>
  <c r="ABW39" i="1"/>
  <c r="ABV39" i="1"/>
  <c r="ABO39" i="1"/>
  <c r="ABU39" i="1"/>
  <c r="AAG102" i="1"/>
  <c r="AAK102" i="1" s="1"/>
  <c r="AAJ102" i="1"/>
  <c r="ABO111" i="1"/>
  <c r="ABS111" i="1" s="1"/>
  <c r="ABR111" i="1"/>
  <c r="ABO101" i="1"/>
  <c r="ABS101" i="1" s="1"/>
  <c r="ABR101" i="1"/>
  <c r="ABO119" i="1"/>
  <c r="ABS119" i="1" s="1"/>
  <c r="ABR119" i="1"/>
  <c r="ABO123" i="1"/>
  <c r="ABS123" i="1" s="1"/>
  <c r="ABR123" i="1"/>
  <c r="ABO118" i="1"/>
  <c r="ABS118" i="1" s="1"/>
  <c r="ABR118" i="1"/>
  <c r="ABO117" i="1"/>
  <c r="ABS117" i="1" s="1"/>
  <c r="ABR117" i="1"/>
  <c r="AAG98" i="1"/>
  <c r="AAK98" i="1" s="1"/>
  <c r="AAJ98" i="1"/>
  <c r="ABX22" i="1"/>
  <c r="ABY22" i="1"/>
  <c r="ABT22" i="1"/>
  <c r="ABQ22" i="1"/>
  <c r="ABS22" i="1"/>
  <c r="ABR22" i="1"/>
  <c r="ABV22" i="1"/>
  <c r="ABO22" i="1"/>
  <c r="ABU22" i="1"/>
  <c r="ABW22" i="1"/>
  <c r="AAG110" i="1"/>
  <c r="AAK110" i="1" s="1"/>
  <c r="AAJ110" i="1"/>
  <c r="ABR108" i="1"/>
  <c r="ABO108" i="1"/>
  <c r="ABS108" i="1" s="1"/>
  <c r="AAJ97" i="1"/>
  <c r="AAG97" i="1"/>
  <c r="AAE95" i="1"/>
  <c r="AAG101" i="1"/>
  <c r="AAK101" i="1" s="1"/>
  <c r="AAJ101" i="1"/>
  <c r="ABR102" i="1"/>
  <c r="ABO102" i="1"/>
  <c r="ABS102" i="1" s="1"/>
  <c r="AAJ106" i="1"/>
  <c r="AAG106" i="1"/>
  <c r="AAK106" i="1" s="1"/>
  <c r="AAG123" i="1"/>
  <c r="AAK123" i="1" s="1"/>
  <c r="AAJ123" i="1"/>
  <c r="AAG118" i="1"/>
  <c r="AAK118" i="1" s="1"/>
  <c r="AAJ118" i="1"/>
  <c r="AAG117" i="1"/>
  <c r="AAK117" i="1" s="1"/>
  <c r="AAJ117" i="1"/>
  <c r="ABO105" i="1"/>
  <c r="ABS105" i="1" s="1"/>
  <c r="ABR105" i="1"/>
  <c r="ABO103" i="1"/>
  <c r="ABS103" i="1" s="1"/>
  <c r="ABR103" i="1"/>
  <c r="AAG111" i="1"/>
  <c r="AAK111" i="1" s="1"/>
  <c r="AAJ111" i="1"/>
  <c r="AAG103" i="1"/>
  <c r="AAK103" i="1" s="1"/>
  <c r="AAJ103" i="1"/>
  <c r="ABO113" i="1"/>
  <c r="ABS113" i="1" s="1"/>
  <c r="ABR113" i="1"/>
  <c r="AAJ104" i="1"/>
  <c r="AAG104" i="1"/>
  <c r="AAK104" i="1" s="1"/>
  <c r="ABO114" i="1"/>
  <c r="ABS114" i="1" s="1"/>
  <c r="ABR114" i="1"/>
  <c r="AAJ114" i="1"/>
  <c r="AAG114" i="1"/>
  <c r="AAK114" i="1" s="1"/>
  <c r="ABR122" i="1"/>
  <c r="ABO122" i="1"/>
  <c r="ABS122" i="1" s="1"/>
  <c r="AAG119" i="1"/>
  <c r="AAK119" i="1" s="1"/>
  <c r="AAJ119" i="1"/>
  <c r="AAP36" i="1"/>
  <c r="AAQ36" i="1"/>
  <c r="AAK36" i="1"/>
  <c r="AAL36" i="1"/>
  <c r="AAO36" i="1"/>
  <c r="AAG36" i="1"/>
  <c r="AAN36" i="1"/>
  <c r="AAJ36" i="1"/>
  <c r="AAI36" i="1"/>
  <c r="AAM36" i="1"/>
  <c r="AAO39" i="1"/>
  <c r="AAL39" i="1"/>
  <c r="AAJ39" i="1"/>
  <c r="AAQ39" i="1"/>
  <c r="AAI39" i="1"/>
  <c r="AAP39" i="1"/>
  <c r="AAN39" i="1"/>
  <c r="AAK39" i="1"/>
  <c r="AAG39" i="1"/>
  <c r="AAM39" i="1"/>
  <c r="AAO22" i="1"/>
  <c r="AAG22" i="1"/>
  <c r="AAK22" i="1"/>
  <c r="AAN22" i="1"/>
  <c r="AAM22" i="1"/>
  <c r="AAJ22" i="1"/>
  <c r="AAL22" i="1"/>
  <c r="AAQ22" i="1"/>
  <c r="AAP22" i="1"/>
  <c r="AAI22" i="1"/>
  <c r="AAI29" i="1"/>
  <c r="AAJ29" i="1"/>
  <c r="AAQ29" i="1"/>
  <c r="AAP29" i="1"/>
  <c r="AAO29" i="1"/>
  <c r="AAG29" i="1"/>
  <c r="AAK29" i="1"/>
  <c r="AAN29" i="1"/>
  <c r="AAL29" i="1"/>
  <c r="AAM29" i="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ABJ18" i="1" l="1"/>
  <c r="ACR18" i="1"/>
  <c r="ABJ49" i="1"/>
  <c r="ACR49" i="1"/>
  <c r="ABJ80" i="1"/>
  <c r="ACR80" i="1"/>
  <c r="ABJ43" i="1"/>
  <c r="ABL43" i="1" s="1"/>
  <c r="ABN43" i="1" s="1"/>
  <c r="ACR43" i="1"/>
  <c r="ABJ54" i="1"/>
  <c r="ACR54" i="1"/>
  <c r="ABJ16" i="1"/>
  <c r="ACR16" i="1"/>
  <c r="ABJ79" i="1"/>
  <c r="ACR79" i="1"/>
  <c r="ABJ67" i="1"/>
  <c r="ABL67" i="1" s="1"/>
  <c r="ABN67" i="1" s="1"/>
  <c r="ACR67" i="1"/>
  <c r="ABJ81" i="1"/>
  <c r="ACR81" i="1"/>
  <c r="ABJ50" i="1"/>
  <c r="ACR50" i="1"/>
  <c r="ABJ60" i="1"/>
  <c r="ACR60" i="1"/>
  <c r="ABJ23" i="1"/>
  <c r="ABL23" i="1" s="1"/>
  <c r="ABN23" i="1" s="1"/>
  <c r="ACR23" i="1"/>
  <c r="ABJ28" i="1"/>
  <c r="ACR28" i="1"/>
  <c r="ABJ78" i="1"/>
  <c r="ACR78" i="1"/>
  <c r="ABJ44" i="1"/>
  <c r="ACR44" i="1"/>
  <c r="ABJ57" i="1"/>
  <c r="ABM57" i="1" s="1"/>
  <c r="ACR57" i="1"/>
  <c r="ABJ19" i="1"/>
  <c r="ACR19" i="1"/>
  <c r="ABJ85" i="1"/>
  <c r="ACR85" i="1"/>
  <c r="ABJ35" i="1"/>
  <c r="ACR35" i="1"/>
  <c r="ABJ53" i="1"/>
  <c r="ABL53" i="1" s="1"/>
  <c r="ABN53" i="1" s="1"/>
  <c r="ACR53" i="1"/>
  <c r="ABJ87" i="1"/>
  <c r="ACR87" i="1"/>
  <c r="ABJ52" i="1"/>
  <c r="ACR52" i="1"/>
  <c r="ABJ71" i="1"/>
  <c r="ACR71" i="1"/>
  <c r="ABJ72" i="1"/>
  <c r="ABM72" i="1" s="1"/>
  <c r="ACR72" i="1"/>
  <c r="ABJ74" i="1"/>
  <c r="ACR74" i="1"/>
  <c r="ABJ27" i="1"/>
  <c r="ACR27" i="1"/>
  <c r="ABJ92" i="1"/>
  <c r="ACR92" i="1"/>
  <c r="ABJ73" i="1"/>
  <c r="ABL73" i="1" s="1"/>
  <c r="ABN73" i="1" s="1"/>
  <c r="ACR73" i="1"/>
  <c r="ABJ42" i="1"/>
  <c r="ACR42" i="1"/>
  <c r="ABJ26" i="1"/>
  <c r="ACR26" i="1"/>
  <c r="ABJ82" i="1"/>
  <c r="ACR82" i="1"/>
  <c r="ABJ88" i="1"/>
  <c r="ABL88" i="1" s="1"/>
  <c r="ABN88" i="1" s="1"/>
  <c r="ACR88" i="1"/>
  <c r="ABJ86" i="1"/>
  <c r="ACR86" i="1"/>
  <c r="ABJ48" i="1"/>
  <c r="ACR48" i="1"/>
  <c r="ABJ83" i="1"/>
  <c r="ACR83" i="1"/>
  <c r="ABJ76" i="1"/>
  <c r="ABM76" i="1" s="1"/>
  <c r="ACR76" i="1"/>
  <c r="ABJ45" i="1"/>
  <c r="ACR45" i="1"/>
  <c r="ABJ21" i="1"/>
  <c r="ACR21" i="1"/>
  <c r="ABJ65" i="1"/>
  <c r="ACR65" i="1"/>
  <c r="ABJ84" i="1"/>
  <c r="ABM84" i="1" s="1"/>
  <c r="ACR84" i="1"/>
  <c r="ABJ37" i="1"/>
  <c r="ACR37" i="1"/>
  <c r="ABJ46" i="1"/>
  <c r="ACR46" i="1"/>
  <c r="ABJ55" i="1"/>
  <c r="ACR55" i="1"/>
  <c r="ABJ24" i="1"/>
  <c r="ABM24" i="1" s="1"/>
  <c r="ACR24" i="1"/>
  <c r="ABJ61" i="1"/>
  <c r="ACR61" i="1"/>
  <c r="ABJ34" i="1"/>
  <c r="ACR34" i="1"/>
  <c r="ABJ41" i="1"/>
  <c r="ACR41" i="1"/>
  <c r="ABJ77" i="1"/>
  <c r="ABL77" i="1" s="1"/>
  <c r="ABN77" i="1" s="1"/>
  <c r="ACR77" i="1"/>
  <c r="ABJ33" i="1"/>
  <c r="ACR33" i="1"/>
  <c r="ABJ47" i="1"/>
  <c r="ACR47" i="1"/>
  <c r="ABJ15" i="1"/>
  <c r="ACR15" i="1"/>
  <c r="ABJ59" i="1"/>
  <c r="ABM59" i="1" s="1"/>
  <c r="ACR59" i="1"/>
  <c r="ABJ63" i="1"/>
  <c r="ACR63" i="1"/>
  <c r="ABJ70" i="1"/>
  <c r="ACR70" i="1"/>
  <c r="ABJ38" i="1"/>
  <c r="ACR38" i="1"/>
  <c r="ABJ68" i="1"/>
  <c r="ABL68" i="1" s="1"/>
  <c r="ABN68" i="1" s="1"/>
  <c r="ACR68" i="1"/>
  <c r="ABJ20" i="1"/>
  <c r="ACR20" i="1"/>
  <c r="ABJ40" i="1"/>
  <c r="ACR40" i="1"/>
  <c r="ABJ62" i="1"/>
  <c r="ACR62" i="1"/>
  <c r="ABJ58" i="1"/>
  <c r="ABM58" i="1" s="1"/>
  <c r="ACR58" i="1"/>
  <c r="ABJ32" i="1"/>
  <c r="ACR32" i="1"/>
  <c r="ABJ90" i="1"/>
  <c r="ACR90" i="1"/>
  <c r="ABJ69" i="1"/>
  <c r="ABL69" i="1" s="1"/>
  <c r="ABN69" i="1" s="1"/>
  <c r="ACR69" i="1"/>
  <c r="ABJ64" i="1"/>
  <c r="ABM64" i="1" s="1"/>
  <c r="ACR64" i="1"/>
  <c r="ABJ31" i="1"/>
  <c r="ACR31" i="1"/>
  <c r="ABJ51" i="1"/>
  <c r="ACR51" i="1"/>
  <c r="ABJ66" i="1"/>
  <c r="ABL66" i="1" s="1"/>
  <c r="ABN66" i="1" s="1"/>
  <c r="ACR66" i="1"/>
  <c r="ABJ75" i="1"/>
  <c r="ABL75" i="1" s="1"/>
  <c r="ABN75" i="1" s="1"/>
  <c r="ACR75" i="1"/>
  <c r="ABJ91" i="1"/>
  <c r="ACR91" i="1"/>
  <c r="ABJ17" i="1"/>
  <c r="ACR17" i="1"/>
  <c r="ABJ25" i="1"/>
  <c r="ABL25" i="1" s="1"/>
  <c r="ABN25" i="1" s="1"/>
  <c r="ACR25" i="1"/>
  <c r="ABJ56" i="1"/>
  <c r="ABL56" i="1" s="1"/>
  <c r="ABN56" i="1" s="1"/>
  <c r="ACR56" i="1"/>
  <c r="ABL18" i="1"/>
  <c r="ABN18" i="1" s="1"/>
  <c r="ABM18" i="1"/>
  <c r="ABL19" i="1"/>
  <c r="ABN19" i="1" s="1"/>
  <c r="ABM19" i="1"/>
  <c r="ABM49" i="1"/>
  <c r="ABL49" i="1"/>
  <c r="ABN49" i="1" s="1"/>
  <c r="ABL85" i="1"/>
  <c r="ABN85" i="1" s="1"/>
  <c r="ABM85" i="1"/>
  <c r="ABL90" i="1"/>
  <c r="ABN90" i="1" s="1"/>
  <c r="ABM90" i="1"/>
  <c r="ABM61" i="1"/>
  <c r="ABL61" i="1"/>
  <c r="ABN61" i="1" s="1"/>
  <c r="ABL80" i="1"/>
  <c r="ABN80" i="1" s="1"/>
  <c r="ABM80" i="1"/>
  <c r="ABL35" i="1"/>
  <c r="ABN35" i="1" s="1"/>
  <c r="ABM35" i="1"/>
  <c r="ABL32" i="1"/>
  <c r="ABN32" i="1" s="1"/>
  <c r="ABM32" i="1"/>
  <c r="ABL83" i="1"/>
  <c r="ABN83" i="1" s="1"/>
  <c r="ABM83" i="1"/>
  <c r="ABM87" i="1"/>
  <c r="ABL87" i="1"/>
  <c r="ABN87" i="1" s="1"/>
  <c r="ABM52" i="1"/>
  <c r="ABL52" i="1"/>
  <c r="ABN52" i="1" s="1"/>
  <c r="ABL45" i="1"/>
  <c r="ABN45" i="1" s="1"/>
  <c r="ABM45" i="1"/>
  <c r="ABM16" i="1"/>
  <c r="ABL16" i="1"/>
  <c r="ABN16" i="1" s="1"/>
  <c r="ABM79" i="1"/>
  <c r="ABL79" i="1"/>
  <c r="ABN79" i="1" s="1"/>
  <c r="ABL81" i="1"/>
  <c r="ABN81" i="1" s="1"/>
  <c r="ABM81" i="1"/>
  <c r="ABL50" i="1"/>
  <c r="ABN50" i="1" s="1"/>
  <c r="ABM50" i="1"/>
  <c r="ABM60" i="1"/>
  <c r="ABL60" i="1"/>
  <c r="ABN60" i="1" s="1"/>
  <c r="ABM28" i="1"/>
  <c r="ABL28" i="1"/>
  <c r="ABN28" i="1" s="1"/>
  <c r="ABL78" i="1"/>
  <c r="ABN78" i="1" s="1"/>
  <c r="ABM78" i="1"/>
  <c r="ABM44" i="1"/>
  <c r="ABL44" i="1"/>
  <c r="ABN44" i="1" s="1"/>
  <c r="AAK97" i="1"/>
  <c r="AAK95" i="1" s="1"/>
  <c r="AAG95" i="1"/>
  <c r="ABR95" i="1"/>
  <c r="ABM54" i="1"/>
  <c r="ABL54" i="1"/>
  <c r="ABN54" i="1" s="1"/>
  <c r="ABL21" i="1"/>
  <c r="ABN21" i="1" s="1"/>
  <c r="ABM21" i="1"/>
  <c r="ABL34" i="1"/>
  <c r="ABN34" i="1" s="1"/>
  <c r="ABM34" i="1"/>
  <c r="ABM65" i="1"/>
  <c r="ABL65" i="1"/>
  <c r="ABN65" i="1" s="1"/>
  <c r="ABL71" i="1"/>
  <c r="ABN71" i="1" s="1"/>
  <c r="ABM71" i="1"/>
  <c r="ABL31" i="1"/>
  <c r="ABN31" i="1" s="1"/>
  <c r="ABM31" i="1"/>
  <c r="AAJ95" i="1"/>
  <c r="ABS97" i="1"/>
  <c r="ABS95" i="1" s="1"/>
  <c r="ABO95" i="1"/>
  <c r="ABM41" i="1"/>
  <c r="ABL41" i="1"/>
  <c r="ABN41" i="1" s="1"/>
  <c r="ABM92" i="1"/>
  <c r="ABL92" i="1"/>
  <c r="ABN92" i="1" s="1"/>
  <c r="ABL42" i="1"/>
  <c r="ABN42" i="1" s="1"/>
  <c r="ABM42" i="1"/>
  <c r="ABL26" i="1"/>
  <c r="ABN26" i="1" s="1"/>
  <c r="ABM26" i="1"/>
  <c r="ABL82" i="1"/>
  <c r="ABN82" i="1" s="1"/>
  <c r="ABM82" i="1"/>
  <c r="ABM86" i="1"/>
  <c r="ABL86" i="1"/>
  <c r="ABN86" i="1" s="1"/>
  <c r="ABL48" i="1"/>
  <c r="ABN48" i="1" s="1"/>
  <c r="ABM48" i="1"/>
  <c r="ABL74" i="1"/>
  <c r="ABN74" i="1" s="1"/>
  <c r="ABM74" i="1"/>
  <c r="ABL51" i="1"/>
  <c r="ABN51" i="1" s="1"/>
  <c r="ABM51" i="1"/>
  <c r="ABL27" i="1"/>
  <c r="ABN27" i="1" s="1"/>
  <c r="ABM27" i="1"/>
  <c r="ABL37" i="1"/>
  <c r="ABN37" i="1" s="1"/>
  <c r="ABM37" i="1"/>
  <c r="ABM46" i="1"/>
  <c r="ABL46" i="1"/>
  <c r="ABN46" i="1" s="1"/>
  <c r="ABL55" i="1"/>
  <c r="ABN55" i="1" s="1"/>
  <c r="ABM55" i="1"/>
  <c r="ABM33" i="1"/>
  <c r="ABL33" i="1"/>
  <c r="ABN33" i="1" s="1"/>
  <c r="ABL15" i="1"/>
  <c r="ABN15" i="1" s="1"/>
  <c r="ABM15" i="1"/>
  <c r="ABL63" i="1"/>
  <c r="ABN63" i="1" s="1"/>
  <c r="ABM63" i="1"/>
  <c r="ABL70" i="1"/>
  <c r="ABN70" i="1" s="1"/>
  <c r="ABM70" i="1"/>
  <c r="ABL38" i="1"/>
  <c r="ABN38" i="1" s="1"/>
  <c r="ABM38" i="1"/>
  <c r="ABM20" i="1"/>
  <c r="ABL20" i="1"/>
  <c r="ABN20" i="1" s="1"/>
  <c r="ABL40" i="1"/>
  <c r="ABN40" i="1" s="1"/>
  <c r="ABM40" i="1"/>
  <c r="ABM62" i="1"/>
  <c r="ABL62" i="1"/>
  <c r="ABN62" i="1" s="1"/>
  <c r="ABL47" i="1"/>
  <c r="ABN47" i="1" s="1"/>
  <c r="ABM47" i="1"/>
  <c r="ABM91" i="1"/>
  <c r="ABL91" i="1"/>
  <c r="ABN91" i="1" s="1"/>
  <c r="ABL17" i="1"/>
  <c r="ABN17" i="1" s="1"/>
  <c r="ABM17" i="1"/>
  <c r="AAB33" i="1"/>
  <c r="AAB15" i="1"/>
  <c r="AAB63" i="1"/>
  <c r="AAB70" i="1"/>
  <c r="AAB68" i="1"/>
  <c r="AAB20" i="1"/>
  <c r="AAB62" i="1"/>
  <c r="AAB58" i="1"/>
  <c r="AAB75" i="1"/>
  <c r="AAB91" i="1"/>
  <c r="AAB17" i="1"/>
  <c r="AAB25" i="1"/>
  <c r="AAB56" i="1"/>
  <c r="AAB24" i="1"/>
  <c r="AAB90" i="1"/>
  <c r="AAB69" i="1"/>
  <c r="AAB87" i="1"/>
  <c r="AAB64" i="1"/>
  <c r="AAB52" i="1"/>
  <c r="AAB45" i="1"/>
  <c r="AAB32" i="1"/>
  <c r="AAB85" i="1"/>
  <c r="AAB79" i="1"/>
  <c r="AAB78" i="1"/>
  <c r="AAB35" i="1"/>
  <c r="AAB61" i="1"/>
  <c r="AAB43" i="1"/>
  <c r="AAB50" i="1"/>
  <c r="AAB23" i="1"/>
  <c r="AAB57" i="1"/>
  <c r="AAB21" i="1"/>
  <c r="AAB34" i="1"/>
  <c r="AAB65" i="1"/>
  <c r="AAB71" i="1"/>
  <c r="AAB31" i="1"/>
  <c r="AAB72" i="1"/>
  <c r="AAB18" i="1"/>
  <c r="AAB49" i="1"/>
  <c r="AAB80" i="1"/>
  <c r="AAB54" i="1"/>
  <c r="AAB67" i="1"/>
  <c r="AAB60" i="1"/>
  <c r="AAB44" i="1"/>
  <c r="AAB74" i="1"/>
  <c r="AAB51" i="1"/>
  <c r="AAB41" i="1"/>
  <c r="AAB27" i="1"/>
  <c r="AAB92" i="1"/>
  <c r="AAB73" i="1"/>
  <c r="AAB42" i="1"/>
  <c r="AAB26" i="1"/>
  <c r="AAB82" i="1"/>
  <c r="AAB88" i="1"/>
  <c r="AAB86" i="1"/>
  <c r="AAB48" i="1"/>
  <c r="AAB83" i="1"/>
  <c r="AAB76" i="1"/>
  <c r="AAB16" i="1"/>
  <c r="AAB81" i="1"/>
  <c r="AAB28" i="1"/>
  <c r="AAB84" i="1"/>
  <c r="AAB66" i="1"/>
  <c r="AAB37" i="1"/>
  <c r="AAB46" i="1"/>
  <c r="AAB55" i="1"/>
  <c r="AAB19" i="1"/>
  <c r="AAB53" i="1"/>
  <c r="AAB77" i="1"/>
  <c r="AAB47" i="1"/>
  <c r="AAB59" i="1"/>
  <c r="AAB38" i="1"/>
  <c r="AAB40" i="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ABL64" i="1" l="1"/>
  <c r="ABN64" i="1" s="1"/>
  <c r="ABM75" i="1"/>
  <c r="ABM43" i="1"/>
  <c r="ABL24" i="1"/>
  <c r="ABN24" i="1" s="1"/>
  <c r="ABM56" i="1"/>
  <c r="ABR56" i="1" s="1"/>
  <c r="ACT62" i="1"/>
  <c r="ACV62" i="1" s="1"/>
  <c r="ACU62" i="1"/>
  <c r="ACU44" i="1"/>
  <c r="ACT44" i="1"/>
  <c r="ACV44" i="1" s="1"/>
  <c r="ABL58" i="1"/>
  <c r="ABN58" i="1" s="1"/>
  <c r="ABM68" i="1"/>
  <c r="ABQ68" i="1" s="1"/>
  <c r="ABL59" i="1"/>
  <c r="ABN59" i="1" s="1"/>
  <c r="ABA4" i="1" s="1"/>
  <c r="ABM88" i="1"/>
  <c r="ABO88" i="1" s="1"/>
  <c r="ABM73" i="1"/>
  <c r="ACT58" i="1"/>
  <c r="ACV58" i="1" s="1"/>
  <c r="ACU58" i="1"/>
  <c r="ACT68" i="1"/>
  <c r="ACV68" i="1" s="1"/>
  <c r="ACU68" i="1"/>
  <c r="ACU59" i="1"/>
  <c r="ACT59" i="1"/>
  <c r="ACV59" i="1" s="1"/>
  <c r="ACT77" i="1"/>
  <c r="ACV77" i="1" s="1"/>
  <c r="ACU77" i="1"/>
  <c r="ACT24" i="1"/>
  <c r="ACV24" i="1" s="1"/>
  <c r="ACU24" i="1"/>
  <c r="ACT84" i="1"/>
  <c r="ACV84" i="1" s="1"/>
  <c r="ACU84" i="1"/>
  <c r="ACT76" i="1"/>
  <c r="ACV76" i="1" s="1"/>
  <c r="ACU76" i="1"/>
  <c r="ACU88" i="1"/>
  <c r="ACT88" i="1"/>
  <c r="ACV88" i="1" s="1"/>
  <c r="ACU73" i="1"/>
  <c r="ACT73" i="1"/>
  <c r="ACV73" i="1" s="1"/>
  <c r="ACU72" i="1"/>
  <c r="ACT72" i="1"/>
  <c r="ACV72" i="1" s="1"/>
  <c r="ACU53" i="1"/>
  <c r="ACT53" i="1"/>
  <c r="ACV53" i="1" s="1"/>
  <c r="ACT57" i="1"/>
  <c r="ACV57" i="1" s="1"/>
  <c r="ACU57" i="1"/>
  <c r="ACT23" i="1"/>
  <c r="ACV23" i="1" s="1"/>
  <c r="ACU23" i="1"/>
  <c r="ACU67" i="1"/>
  <c r="ACT67" i="1"/>
  <c r="ACV67" i="1" s="1"/>
  <c r="ACU43" i="1"/>
  <c r="ACT43" i="1"/>
  <c r="ACV43" i="1" s="1"/>
  <c r="ACT66" i="1"/>
  <c r="ACV66" i="1" s="1"/>
  <c r="ACU66" i="1"/>
  <c r="ACT55" i="1"/>
  <c r="ACV55" i="1" s="1"/>
  <c r="ACU55" i="1"/>
  <c r="ACU82" i="1"/>
  <c r="ACT82" i="1"/>
  <c r="ACV82" i="1" s="1"/>
  <c r="ACT92" i="1"/>
  <c r="ACV92" i="1" s="1"/>
  <c r="ACU92" i="1"/>
  <c r="ACU80" i="1"/>
  <c r="ACT80" i="1"/>
  <c r="ACV80" i="1" s="1"/>
  <c r="ABM25" i="1"/>
  <c r="ABQ25" i="1" s="1"/>
  <c r="ABM66" i="1"/>
  <c r="ABW66" i="1" s="1"/>
  <c r="ABL72" i="1"/>
  <c r="ABN72" i="1" s="1"/>
  <c r="ABL57" i="1"/>
  <c r="ABN57" i="1" s="1"/>
  <c r="ABM23" i="1"/>
  <c r="ABO23" i="1" s="1"/>
  <c r="ABM67" i="1"/>
  <c r="ABW67" i="1" s="1"/>
  <c r="ABM69" i="1"/>
  <c r="ABR69" i="1" s="1"/>
  <c r="ABL76" i="1"/>
  <c r="ABN76" i="1" s="1"/>
  <c r="ACT17" i="1"/>
  <c r="ACV17" i="1" s="1"/>
  <c r="ACU17" i="1"/>
  <c r="ACU51" i="1"/>
  <c r="ACT51" i="1"/>
  <c r="ACV51" i="1" s="1"/>
  <c r="ACU90" i="1"/>
  <c r="ACT90" i="1"/>
  <c r="ACV90" i="1" s="1"/>
  <c r="ACT69" i="1"/>
  <c r="ACV69" i="1" s="1"/>
  <c r="ACU69" i="1"/>
  <c r="ACT41" i="1"/>
  <c r="ACV41" i="1" s="1"/>
  <c r="ACU41" i="1"/>
  <c r="ACU83" i="1"/>
  <c r="ACT83" i="1"/>
  <c r="ACV83" i="1" s="1"/>
  <c r="ACT71" i="1"/>
  <c r="ACV71" i="1" s="1"/>
  <c r="ACU71" i="1"/>
  <c r="ACT40" i="1"/>
  <c r="ACV40" i="1" s="1"/>
  <c r="ACU40" i="1"/>
  <c r="ACT70" i="1"/>
  <c r="ACV70" i="1" s="1"/>
  <c r="ACU70" i="1"/>
  <c r="ACT47" i="1"/>
  <c r="ACV47" i="1" s="1"/>
  <c r="ACU47" i="1"/>
  <c r="ACT34" i="1"/>
  <c r="ACV34" i="1" s="1"/>
  <c r="ACU34" i="1"/>
  <c r="ACU46" i="1"/>
  <c r="ACT46" i="1"/>
  <c r="ACV46" i="1" s="1"/>
  <c r="ACT21" i="1"/>
  <c r="ACV21" i="1" s="1"/>
  <c r="ACU21" i="1"/>
  <c r="ACT48" i="1"/>
  <c r="ACV48" i="1" s="1"/>
  <c r="ACU48" i="1"/>
  <c r="ACU26" i="1"/>
  <c r="ACT26" i="1"/>
  <c r="ACV26" i="1" s="1"/>
  <c r="ACU27" i="1"/>
  <c r="ACT27" i="1"/>
  <c r="ACV27" i="1" s="1"/>
  <c r="ACU52" i="1"/>
  <c r="ACT52" i="1"/>
  <c r="ACV52" i="1" s="1"/>
  <c r="ACT85" i="1"/>
  <c r="ACV85" i="1" s="1"/>
  <c r="ACU85" i="1"/>
  <c r="ACT78" i="1"/>
  <c r="ACV78" i="1" s="1"/>
  <c r="ACU78" i="1"/>
  <c r="ACT50" i="1"/>
  <c r="ACV50" i="1" s="1"/>
  <c r="ACU50" i="1"/>
  <c r="ACT16" i="1"/>
  <c r="ACV16" i="1" s="1"/>
  <c r="ACU16" i="1"/>
  <c r="ACT49" i="1"/>
  <c r="ACV49" i="1" s="1"/>
  <c r="ACU49" i="1"/>
  <c r="ACT25" i="1"/>
  <c r="ACV25" i="1" s="1"/>
  <c r="ACU25" i="1"/>
  <c r="ACT79" i="1"/>
  <c r="ACV79" i="1" s="1"/>
  <c r="ACU79" i="1"/>
  <c r="ABM77" i="1"/>
  <c r="ABT77" i="1" s="1"/>
  <c r="ABL84" i="1"/>
  <c r="ABN84" i="1" s="1"/>
  <c r="ABM53" i="1"/>
  <c r="ACU91" i="1"/>
  <c r="ACT91" i="1"/>
  <c r="ACV91" i="1" s="1"/>
  <c r="ACT31" i="1"/>
  <c r="ACV31" i="1" s="1"/>
  <c r="ACU31" i="1"/>
  <c r="ACU32" i="1"/>
  <c r="ACT32" i="1"/>
  <c r="ACV32" i="1" s="1"/>
  <c r="ACU38" i="1"/>
  <c r="ACT38" i="1"/>
  <c r="ACV38" i="1" s="1"/>
  <c r="ACU35" i="1"/>
  <c r="ACT35" i="1"/>
  <c r="ACV35" i="1" s="1"/>
  <c r="ACT20" i="1"/>
  <c r="ACV20" i="1" s="1"/>
  <c r="ACU20" i="1"/>
  <c r="ACT63" i="1"/>
  <c r="ACV63" i="1" s="1"/>
  <c r="ACU63" i="1"/>
  <c r="ACT33" i="1"/>
  <c r="ACV33" i="1" s="1"/>
  <c r="ACU33" i="1"/>
  <c r="ACU61" i="1"/>
  <c r="ACT61" i="1"/>
  <c r="ACV61" i="1" s="1"/>
  <c r="ACT37" i="1"/>
  <c r="ACV37" i="1" s="1"/>
  <c r="ACU37" i="1"/>
  <c r="ACU45" i="1"/>
  <c r="ACT45" i="1"/>
  <c r="ACV45" i="1" s="1"/>
  <c r="ACT86" i="1"/>
  <c r="ACV86" i="1" s="1"/>
  <c r="ACU86" i="1"/>
  <c r="ACT42" i="1"/>
  <c r="ACV42" i="1" s="1"/>
  <c r="ACU42" i="1"/>
  <c r="ACU74" i="1"/>
  <c r="ACT74" i="1"/>
  <c r="ACV74" i="1" s="1"/>
  <c r="ACT87" i="1"/>
  <c r="ACV87" i="1" s="1"/>
  <c r="ACU87" i="1"/>
  <c r="ACU19" i="1"/>
  <c r="ACT19" i="1"/>
  <c r="ACV19" i="1" s="1"/>
  <c r="ACT28" i="1"/>
  <c r="ACV28" i="1" s="1"/>
  <c r="ACU28" i="1"/>
  <c r="ACU81" i="1"/>
  <c r="ACT81" i="1"/>
  <c r="ACV81" i="1" s="1"/>
  <c r="ACU54" i="1"/>
  <c r="ACT54" i="1"/>
  <c r="ACV54" i="1" s="1"/>
  <c r="ACU18" i="1"/>
  <c r="ACT18" i="1"/>
  <c r="ACV18" i="1" s="1"/>
  <c r="ACU15" i="1"/>
  <c r="ACT15" i="1"/>
  <c r="ACV15" i="1" s="1"/>
  <c r="ACU65" i="1"/>
  <c r="ACT65" i="1"/>
  <c r="ACV65" i="1" s="1"/>
  <c r="ACU60" i="1"/>
  <c r="ACT60" i="1"/>
  <c r="ACV60" i="1" s="1"/>
  <c r="ACT56" i="1"/>
  <c r="ACV56" i="1" s="1"/>
  <c r="ACU56" i="1"/>
  <c r="ACU75" i="1"/>
  <c r="ACT75" i="1"/>
  <c r="ACV75" i="1" s="1"/>
  <c r="ACT64" i="1"/>
  <c r="ACV64" i="1" s="1"/>
  <c r="ACU64" i="1"/>
  <c r="ABA6" i="1"/>
  <c r="ABT56" i="1"/>
  <c r="ABW56" i="1"/>
  <c r="ABV56" i="1"/>
  <c r="ABV75" i="1"/>
  <c r="ABX75" i="1"/>
  <c r="ABW75" i="1"/>
  <c r="ABT75" i="1"/>
  <c r="ABR75" i="1"/>
  <c r="ABY75" i="1"/>
  <c r="ABO75" i="1"/>
  <c r="ABQ75" i="1"/>
  <c r="ABS75" i="1"/>
  <c r="ABU75" i="1"/>
  <c r="ABR38" i="1"/>
  <c r="ABS38" i="1"/>
  <c r="ABO38" i="1"/>
  <c r="ABV38" i="1"/>
  <c r="ABU38" i="1"/>
  <c r="ABY38" i="1"/>
  <c r="ABT38" i="1"/>
  <c r="ABQ38" i="1"/>
  <c r="ABW38" i="1"/>
  <c r="ABX38" i="1"/>
  <c r="ABW15" i="1"/>
  <c r="ABV15" i="1"/>
  <c r="ABT15" i="1"/>
  <c r="ABO15" i="1"/>
  <c r="ABU15" i="1"/>
  <c r="ABR15" i="1"/>
  <c r="ABS15" i="1"/>
  <c r="ABY15" i="1"/>
  <c r="ABQ15" i="1"/>
  <c r="ABX15" i="1"/>
  <c r="ABS37" i="1"/>
  <c r="ABW37" i="1"/>
  <c r="ABO37" i="1"/>
  <c r="ABV37" i="1"/>
  <c r="ABQ37" i="1"/>
  <c r="ABU37" i="1"/>
  <c r="ABT37" i="1"/>
  <c r="ABR37" i="1"/>
  <c r="ABY37" i="1"/>
  <c r="ABX37" i="1"/>
  <c r="ABV74" i="1"/>
  <c r="ABY74" i="1"/>
  <c r="ABQ74" i="1"/>
  <c r="ABX74" i="1"/>
  <c r="ABU74" i="1"/>
  <c r="ABS74" i="1"/>
  <c r="ABT74" i="1"/>
  <c r="ABR74" i="1"/>
  <c r="ABW74" i="1"/>
  <c r="ABO74" i="1"/>
  <c r="ABW82" i="1"/>
  <c r="ABT82" i="1"/>
  <c r="ABS82" i="1"/>
  <c r="ABY82" i="1"/>
  <c r="ABR82" i="1"/>
  <c r="ABU82" i="1"/>
  <c r="ABO82" i="1"/>
  <c r="ABQ82" i="1"/>
  <c r="ABV82" i="1"/>
  <c r="ABX82" i="1"/>
  <c r="ABQ65" i="1"/>
  <c r="ABV65" i="1"/>
  <c r="ABT65" i="1"/>
  <c r="ABS65" i="1"/>
  <c r="ABR65" i="1"/>
  <c r="ABO65" i="1"/>
  <c r="ABW65" i="1"/>
  <c r="ABY65" i="1"/>
  <c r="ABU65" i="1"/>
  <c r="ABX65" i="1"/>
  <c r="ABV81" i="1"/>
  <c r="ABR81" i="1"/>
  <c r="ABU81" i="1"/>
  <c r="ABO81" i="1"/>
  <c r="ABY81" i="1"/>
  <c r="ABQ81" i="1"/>
  <c r="ABX81" i="1"/>
  <c r="ABW81" i="1"/>
  <c r="ABS81" i="1"/>
  <c r="ABT81" i="1"/>
  <c r="ABU43" i="1"/>
  <c r="ABX43" i="1"/>
  <c r="ABY43" i="1"/>
  <c r="ABV43" i="1"/>
  <c r="ABQ43" i="1"/>
  <c r="ABW43" i="1"/>
  <c r="ABO43" i="1"/>
  <c r="ABR43" i="1"/>
  <c r="ABS43" i="1"/>
  <c r="ABT43" i="1"/>
  <c r="ABY62" i="1"/>
  <c r="ABS62" i="1"/>
  <c r="ABW62" i="1"/>
  <c r="ABV62" i="1"/>
  <c r="ABU62" i="1"/>
  <c r="ABT62" i="1"/>
  <c r="ABQ62" i="1"/>
  <c r="ABR62" i="1"/>
  <c r="ABO62" i="1"/>
  <c r="ABX62" i="1"/>
  <c r="ABQ92" i="1"/>
  <c r="ABO92" i="1"/>
  <c r="ABV92" i="1"/>
  <c r="ABU92" i="1"/>
  <c r="ABS92" i="1"/>
  <c r="ABT92" i="1"/>
  <c r="ABR92" i="1"/>
  <c r="ABY92" i="1"/>
  <c r="ABX92" i="1"/>
  <c r="ABW92" i="1"/>
  <c r="ABQ72" i="1"/>
  <c r="ABS72" i="1"/>
  <c r="ABU72" i="1"/>
  <c r="ABT72" i="1"/>
  <c r="ABY72" i="1"/>
  <c r="ABX72" i="1"/>
  <c r="ABW72" i="1"/>
  <c r="ABO72" i="1"/>
  <c r="ABR72" i="1"/>
  <c r="ABV72" i="1"/>
  <c r="ABX34" i="1"/>
  <c r="ABU34" i="1"/>
  <c r="ABT34" i="1"/>
  <c r="ABO34" i="1"/>
  <c r="ABQ34" i="1"/>
  <c r="ABY34" i="1"/>
  <c r="ABR34" i="1"/>
  <c r="ABV34" i="1"/>
  <c r="ABW34" i="1"/>
  <c r="ABS34" i="1"/>
  <c r="ABX28" i="1"/>
  <c r="ABR28" i="1"/>
  <c r="ABW28" i="1"/>
  <c r="ABO28" i="1"/>
  <c r="ABQ28" i="1"/>
  <c r="ABV28" i="1"/>
  <c r="ABS28" i="1"/>
  <c r="ABU28" i="1"/>
  <c r="ABT28" i="1"/>
  <c r="ABY28" i="1"/>
  <c r="ABQ35" i="1"/>
  <c r="ABT35" i="1"/>
  <c r="ABO35" i="1"/>
  <c r="ABS35" i="1"/>
  <c r="ABW35" i="1"/>
  <c r="ABR35" i="1"/>
  <c r="ABY35" i="1"/>
  <c r="ABX35" i="1"/>
  <c r="ABV35" i="1"/>
  <c r="ABU35" i="1"/>
  <c r="ABS61" i="1"/>
  <c r="ABQ61" i="1"/>
  <c r="ABO61" i="1"/>
  <c r="ABW61" i="1"/>
  <c r="ABR61" i="1"/>
  <c r="ABU61" i="1"/>
  <c r="ABT61" i="1"/>
  <c r="ABY61" i="1"/>
  <c r="ABV61" i="1"/>
  <c r="ABX61" i="1"/>
  <c r="ABW49" i="1"/>
  <c r="ABV49" i="1"/>
  <c r="ABS49" i="1"/>
  <c r="ABY49" i="1"/>
  <c r="ABR49" i="1"/>
  <c r="ABX49" i="1"/>
  <c r="ABU49" i="1"/>
  <c r="ABT49" i="1"/>
  <c r="ABO49" i="1"/>
  <c r="ABQ49" i="1"/>
  <c r="ABW47" i="1"/>
  <c r="ABO47" i="1"/>
  <c r="ABV47" i="1"/>
  <c r="ABS47" i="1"/>
  <c r="ABT47" i="1"/>
  <c r="ABU47" i="1"/>
  <c r="ABY47" i="1"/>
  <c r="ABR47" i="1"/>
  <c r="ABQ47" i="1"/>
  <c r="ABX47" i="1"/>
  <c r="ABS40" i="1"/>
  <c r="ABX40" i="1"/>
  <c r="ABR40" i="1"/>
  <c r="ABW40" i="1"/>
  <c r="ABT40" i="1"/>
  <c r="ABV40" i="1"/>
  <c r="ABO40" i="1"/>
  <c r="ABU40" i="1"/>
  <c r="ABY40" i="1"/>
  <c r="ABQ40" i="1"/>
  <c r="ABY70" i="1"/>
  <c r="ABX70" i="1"/>
  <c r="ABU70" i="1"/>
  <c r="ABQ70" i="1"/>
  <c r="ABO70" i="1"/>
  <c r="ABT70" i="1"/>
  <c r="ABS70" i="1"/>
  <c r="ABR70" i="1"/>
  <c r="ABV70" i="1"/>
  <c r="ABW70" i="1"/>
  <c r="ABV48" i="1"/>
  <c r="ABU48" i="1"/>
  <c r="ABY48" i="1"/>
  <c r="ABO48" i="1"/>
  <c r="ABX48" i="1"/>
  <c r="ABW48" i="1"/>
  <c r="ABT48" i="1"/>
  <c r="ABQ48" i="1"/>
  <c r="ABS48" i="1"/>
  <c r="ABR48" i="1"/>
  <c r="ABU26" i="1"/>
  <c r="ABX26" i="1"/>
  <c r="ABV26" i="1"/>
  <c r="ABY26" i="1"/>
  <c r="ABR26" i="1"/>
  <c r="ABS26" i="1"/>
  <c r="ABT26" i="1"/>
  <c r="ABW26" i="1"/>
  <c r="ABQ26" i="1"/>
  <c r="ABO26" i="1"/>
  <c r="ABA7" i="1"/>
  <c r="ABR23" i="1"/>
  <c r="ABY23" i="1"/>
  <c r="ABX67" i="1"/>
  <c r="ABQ87" i="1"/>
  <c r="ABY87" i="1"/>
  <c r="ABT87" i="1"/>
  <c r="ABX87" i="1"/>
  <c r="ABW87" i="1"/>
  <c r="ABR87" i="1"/>
  <c r="ABV87" i="1"/>
  <c r="ABS87" i="1"/>
  <c r="ABU87" i="1"/>
  <c r="ABO87" i="1"/>
  <c r="ABW90" i="1"/>
  <c r="ABR90" i="1"/>
  <c r="ABQ90" i="1"/>
  <c r="ABS90" i="1"/>
  <c r="ABU90" i="1"/>
  <c r="ABO90" i="1"/>
  <c r="ABY90" i="1"/>
  <c r="ABV90" i="1"/>
  <c r="ABX90" i="1"/>
  <c r="ABT90" i="1"/>
  <c r="ABW33" i="1"/>
  <c r="ABT33" i="1"/>
  <c r="ABR33" i="1"/>
  <c r="ABQ33" i="1"/>
  <c r="ABO33" i="1"/>
  <c r="ABV33" i="1"/>
  <c r="ABS33" i="1"/>
  <c r="ABY33" i="1"/>
  <c r="ABX33" i="1"/>
  <c r="ABU33" i="1"/>
  <c r="ABT41" i="1"/>
  <c r="ABV41" i="1"/>
  <c r="ABW41" i="1"/>
  <c r="ABY41" i="1"/>
  <c r="ABX41" i="1"/>
  <c r="ABU41" i="1"/>
  <c r="ABO41" i="1"/>
  <c r="ABR41" i="1"/>
  <c r="ABQ41" i="1"/>
  <c r="ABS41" i="1"/>
  <c r="ABW31" i="1"/>
  <c r="ABY31" i="1"/>
  <c r="ABT31" i="1"/>
  <c r="ABR31" i="1"/>
  <c r="ABQ31" i="1"/>
  <c r="ABU31" i="1"/>
  <c r="ABO31" i="1"/>
  <c r="ABV31" i="1"/>
  <c r="ABS31" i="1"/>
  <c r="ABX31" i="1"/>
  <c r="ABV21" i="1"/>
  <c r="ABU21" i="1"/>
  <c r="ABT21" i="1"/>
  <c r="ABY21" i="1"/>
  <c r="ABQ21" i="1"/>
  <c r="ABO21" i="1"/>
  <c r="ABX21" i="1"/>
  <c r="ABR21" i="1"/>
  <c r="ABW21" i="1"/>
  <c r="ABS21" i="1"/>
  <c r="ABV57" i="1"/>
  <c r="ABT57" i="1"/>
  <c r="ABX57" i="1"/>
  <c r="ABR57" i="1"/>
  <c r="ABW57" i="1"/>
  <c r="ABU57" i="1"/>
  <c r="ABQ57" i="1"/>
  <c r="ABS57" i="1"/>
  <c r="ABY57" i="1"/>
  <c r="ABO57" i="1"/>
  <c r="ABA3" i="1"/>
  <c r="ABQ45" i="1"/>
  <c r="ABT45" i="1"/>
  <c r="ABY45" i="1"/>
  <c r="ABX45" i="1"/>
  <c r="ABR45" i="1"/>
  <c r="ABS45" i="1"/>
  <c r="ABU45" i="1"/>
  <c r="ABW45" i="1"/>
  <c r="ABO45" i="1"/>
  <c r="ABV45" i="1"/>
  <c r="ABX69" i="1"/>
  <c r="ABO69" i="1"/>
  <c r="ABS69" i="1"/>
  <c r="ABV24" i="1"/>
  <c r="ABU24" i="1"/>
  <c r="ABT24" i="1"/>
  <c r="ABR24" i="1"/>
  <c r="ABQ24" i="1"/>
  <c r="ABS24" i="1"/>
  <c r="ABY24" i="1"/>
  <c r="ABO24" i="1"/>
  <c r="ABX24" i="1"/>
  <c r="ABW24" i="1"/>
  <c r="ABO17" i="1"/>
  <c r="ABU17" i="1"/>
  <c r="ABR17" i="1"/>
  <c r="ABW17" i="1"/>
  <c r="ABT17" i="1"/>
  <c r="ABQ17" i="1"/>
  <c r="ABY17" i="1"/>
  <c r="ABX17" i="1"/>
  <c r="ABV17" i="1"/>
  <c r="ABS17" i="1"/>
  <c r="ABA9" i="1"/>
  <c r="ABX63" i="1"/>
  <c r="ABV63" i="1"/>
  <c r="ABT63" i="1"/>
  <c r="ABR63" i="1"/>
  <c r="ABW63" i="1"/>
  <c r="ABY63" i="1"/>
  <c r="ABQ63" i="1"/>
  <c r="ABO63" i="1"/>
  <c r="ABS63" i="1"/>
  <c r="ABU63" i="1"/>
  <c r="ABT55" i="1"/>
  <c r="ABY55" i="1"/>
  <c r="ABQ55" i="1"/>
  <c r="ABS55" i="1"/>
  <c r="ABX55" i="1"/>
  <c r="ABO55" i="1"/>
  <c r="ABW55" i="1"/>
  <c r="ABV55" i="1"/>
  <c r="ABU55" i="1"/>
  <c r="ABR55" i="1"/>
  <c r="ABU27" i="1"/>
  <c r="ABY27" i="1"/>
  <c r="ABW27" i="1"/>
  <c r="ABV27" i="1"/>
  <c r="ABQ27" i="1"/>
  <c r="ABO27" i="1"/>
  <c r="ABR27" i="1"/>
  <c r="ABS27" i="1"/>
  <c r="ABX27" i="1"/>
  <c r="ABT27" i="1"/>
  <c r="ABU42" i="1"/>
  <c r="ABX42" i="1"/>
  <c r="ABW42" i="1"/>
  <c r="ABO42" i="1"/>
  <c r="ABS42" i="1"/>
  <c r="ABQ42" i="1"/>
  <c r="ABT42" i="1"/>
  <c r="ABR42" i="1"/>
  <c r="ABY42" i="1"/>
  <c r="ABV42" i="1"/>
  <c r="ABY85" i="1"/>
  <c r="ABX85" i="1"/>
  <c r="ABW85" i="1"/>
  <c r="ABO85" i="1"/>
  <c r="ABQ85" i="1"/>
  <c r="ABT85" i="1"/>
  <c r="ABU85" i="1"/>
  <c r="ABS85" i="1"/>
  <c r="ABR85" i="1"/>
  <c r="ABV85" i="1"/>
  <c r="ABU19" i="1"/>
  <c r="ABV19" i="1"/>
  <c r="ABQ19" i="1"/>
  <c r="ABO19" i="1"/>
  <c r="ABW19" i="1"/>
  <c r="ABY19" i="1"/>
  <c r="ABS19" i="1"/>
  <c r="ABR19" i="1"/>
  <c r="ABT19" i="1"/>
  <c r="ABX19" i="1"/>
  <c r="ABX20" i="1"/>
  <c r="ABV20" i="1"/>
  <c r="ABS20" i="1"/>
  <c r="ABU20" i="1"/>
  <c r="ABR20" i="1"/>
  <c r="ABT20" i="1"/>
  <c r="ABQ20" i="1"/>
  <c r="ABY20" i="1"/>
  <c r="ABW20" i="1"/>
  <c r="ABO20" i="1"/>
  <c r="ABX86" i="1"/>
  <c r="ABS86" i="1"/>
  <c r="ABO86" i="1"/>
  <c r="ABV86" i="1"/>
  <c r="ABU86" i="1"/>
  <c r="ABY86" i="1"/>
  <c r="ABQ86" i="1"/>
  <c r="ABW86" i="1"/>
  <c r="ABT86" i="1"/>
  <c r="ABR86" i="1"/>
  <c r="ABV84" i="1"/>
  <c r="ABQ84" i="1"/>
  <c r="ABR84" i="1"/>
  <c r="ABY84" i="1"/>
  <c r="ABX84" i="1"/>
  <c r="ABS84" i="1"/>
  <c r="ABO84" i="1"/>
  <c r="ABU84" i="1"/>
  <c r="ABT84" i="1"/>
  <c r="ABW84" i="1"/>
  <c r="ABX71" i="1"/>
  <c r="ABY71" i="1"/>
  <c r="ABW71" i="1"/>
  <c r="ABV71" i="1"/>
  <c r="ABQ71" i="1"/>
  <c r="ABT71" i="1"/>
  <c r="ABR71" i="1"/>
  <c r="ABS71" i="1"/>
  <c r="ABO71" i="1"/>
  <c r="ABU71" i="1"/>
  <c r="ABY44" i="1"/>
  <c r="ABW44" i="1"/>
  <c r="ABR44" i="1"/>
  <c r="ABT44" i="1"/>
  <c r="ABX44" i="1"/>
  <c r="ABO44" i="1"/>
  <c r="ABQ44" i="1"/>
  <c r="ABS44" i="1"/>
  <c r="ABV44" i="1"/>
  <c r="ABU44" i="1"/>
  <c r="ABY60" i="1"/>
  <c r="ABW60" i="1"/>
  <c r="ABR60" i="1"/>
  <c r="ABV60" i="1"/>
  <c r="ABO60" i="1"/>
  <c r="ABU60" i="1"/>
  <c r="ABT60" i="1"/>
  <c r="ABS60" i="1"/>
  <c r="ABX60" i="1"/>
  <c r="ABQ60" i="1"/>
  <c r="ABQ79" i="1"/>
  <c r="ABU79" i="1"/>
  <c r="ABS79" i="1"/>
  <c r="ABR79" i="1"/>
  <c r="ABT79" i="1"/>
  <c r="ABX79" i="1"/>
  <c r="ABW79" i="1"/>
  <c r="ABO79" i="1"/>
  <c r="ABY79" i="1"/>
  <c r="ABV79" i="1"/>
  <c r="ABU83" i="1"/>
  <c r="ABS83" i="1"/>
  <c r="ABQ83" i="1"/>
  <c r="ABW83" i="1"/>
  <c r="ABO83" i="1"/>
  <c r="ABR83" i="1"/>
  <c r="ABY83" i="1"/>
  <c r="ABT83" i="1"/>
  <c r="ABX83" i="1"/>
  <c r="ABV83" i="1"/>
  <c r="ABO76" i="1"/>
  <c r="ABS76" i="1"/>
  <c r="ABR76" i="1"/>
  <c r="ABW76" i="1"/>
  <c r="ABV76" i="1"/>
  <c r="ABY76" i="1"/>
  <c r="ABX76" i="1"/>
  <c r="ABU76" i="1"/>
  <c r="ABQ76" i="1"/>
  <c r="ABT76" i="1"/>
  <c r="ABV58" i="1"/>
  <c r="ABQ58" i="1"/>
  <c r="ABS58" i="1"/>
  <c r="ABW58" i="1"/>
  <c r="ABR58" i="1"/>
  <c r="ABO58" i="1"/>
  <c r="ABU58" i="1"/>
  <c r="ABT58" i="1"/>
  <c r="ABY58" i="1"/>
  <c r="ABX58" i="1"/>
  <c r="ABU59" i="1"/>
  <c r="ABY59" i="1"/>
  <c r="ABX59" i="1"/>
  <c r="ABV59" i="1"/>
  <c r="ABQ59" i="1"/>
  <c r="ABR59" i="1"/>
  <c r="ABS59" i="1"/>
  <c r="ABW59" i="1"/>
  <c r="ABO59" i="1"/>
  <c r="ABT59" i="1"/>
  <c r="ABU51" i="1"/>
  <c r="ABY51" i="1"/>
  <c r="ABX51" i="1"/>
  <c r="ABV51" i="1"/>
  <c r="ABQ51" i="1"/>
  <c r="ABW51" i="1"/>
  <c r="ABO51" i="1"/>
  <c r="ABR51" i="1"/>
  <c r="ABT51" i="1"/>
  <c r="ABS51" i="1"/>
  <c r="ABQ54" i="1"/>
  <c r="ABV54" i="1"/>
  <c r="ABU54" i="1"/>
  <c r="ABS54" i="1"/>
  <c r="ABR54" i="1"/>
  <c r="ABX54" i="1"/>
  <c r="ABO54" i="1"/>
  <c r="ABY54" i="1"/>
  <c r="ABW54" i="1"/>
  <c r="ABT54" i="1"/>
  <c r="ABW78" i="1"/>
  <c r="ABX78" i="1"/>
  <c r="ABQ78" i="1"/>
  <c r="ABY78" i="1"/>
  <c r="ABR78" i="1"/>
  <c r="ABS78" i="1"/>
  <c r="ABO78" i="1"/>
  <c r="ABU78" i="1"/>
  <c r="ABT78" i="1"/>
  <c r="ABV78" i="1"/>
  <c r="ABX50" i="1"/>
  <c r="ABV50" i="1"/>
  <c r="ABS50" i="1"/>
  <c r="ABO50" i="1"/>
  <c r="ABQ50" i="1"/>
  <c r="ABU50" i="1"/>
  <c r="ABT50" i="1"/>
  <c r="ABR50" i="1"/>
  <c r="ABY50" i="1"/>
  <c r="ABW50" i="1"/>
  <c r="ABA5" i="1"/>
  <c r="ABT52" i="1"/>
  <c r="ABX52" i="1"/>
  <c r="ABY52" i="1"/>
  <c r="ABW52" i="1"/>
  <c r="ABR52" i="1"/>
  <c r="ABQ52" i="1"/>
  <c r="ABO52" i="1"/>
  <c r="ABS52" i="1"/>
  <c r="ABV52" i="1"/>
  <c r="ABU52" i="1"/>
  <c r="ABT80" i="1"/>
  <c r="ABQ80" i="1"/>
  <c r="ABY80" i="1"/>
  <c r="ABX80" i="1"/>
  <c r="ABW80" i="1"/>
  <c r="ABO80" i="1"/>
  <c r="ABU80" i="1"/>
  <c r="ABV80" i="1"/>
  <c r="ABR80" i="1"/>
  <c r="ABS80" i="1"/>
  <c r="ABQ53" i="1"/>
  <c r="ABR53" i="1"/>
  <c r="ABS53" i="1"/>
  <c r="ABX53" i="1"/>
  <c r="ABW53" i="1"/>
  <c r="ABO53" i="1"/>
  <c r="ABV53" i="1"/>
  <c r="ABU53" i="1"/>
  <c r="ABT53" i="1"/>
  <c r="ABY53" i="1"/>
  <c r="ABU18" i="1"/>
  <c r="ABX18" i="1"/>
  <c r="ABV18" i="1"/>
  <c r="ABO18" i="1"/>
  <c r="ABT18" i="1"/>
  <c r="ABR18" i="1"/>
  <c r="ABW18" i="1"/>
  <c r="ABQ18" i="1"/>
  <c r="ABY18" i="1"/>
  <c r="ABS18" i="1"/>
  <c r="ABX91" i="1"/>
  <c r="ABW91" i="1"/>
  <c r="ABV91" i="1"/>
  <c r="ABU91" i="1"/>
  <c r="ABT91" i="1"/>
  <c r="ABS91" i="1"/>
  <c r="ABR91" i="1"/>
  <c r="ABQ91" i="1"/>
  <c r="ABY91" i="1"/>
  <c r="ABO91" i="1"/>
  <c r="ABV68" i="1"/>
  <c r="ABT68" i="1"/>
  <c r="ABU68" i="1"/>
  <c r="ABT46" i="1"/>
  <c r="ABY46" i="1"/>
  <c r="ABS46" i="1"/>
  <c r="ABQ46" i="1"/>
  <c r="ABU46" i="1"/>
  <c r="ABR46" i="1"/>
  <c r="ABO46" i="1"/>
  <c r="ABX46" i="1"/>
  <c r="ABW46" i="1"/>
  <c r="ABV46" i="1"/>
  <c r="ABQ88" i="1"/>
  <c r="ABW88" i="1"/>
  <c r="ABY88" i="1"/>
  <c r="ABS73" i="1"/>
  <c r="ABT73" i="1"/>
  <c r="ABR73" i="1"/>
  <c r="ABV73" i="1"/>
  <c r="ABO73" i="1"/>
  <c r="ABY73" i="1"/>
  <c r="ABU73" i="1"/>
  <c r="ABQ73" i="1"/>
  <c r="ABX73" i="1"/>
  <c r="ABW73" i="1"/>
  <c r="ABV16" i="1"/>
  <c r="ABU16" i="1"/>
  <c r="ABQ16" i="1"/>
  <c r="ABS16" i="1"/>
  <c r="ABY16" i="1"/>
  <c r="ABX16" i="1"/>
  <c r="ABT16" i="1"/>
  <c r="ABR16" i="1"/>
  <c r="ABW16" i="1"/>
  <c r="ABO16" i="1"/>
  <c r="ABU64" i="1"/>
  <c r="ABT64" i="1"/>
  <c r="ABR64" i="1"/>
  <c r="ABY64" i="1"/>
  <c r="ABQ64" i="1"/>
  <c r="ABV64" i="1"/>
  <c r="ABO64" i="1"/>
  <c r="ABX64" i="1"/>
  <c r="ABS64" i="1"/>
  <c r="ABW64" i="1"/>
  <c r="ABO32" i="1"/>
  <c r="ABW32" i="1"/>
  <c r="ABT32" i="1"/>
  <c r="ABS32" i="1"/>
  <c r="ABV32" i="1"/>
  <c r="ABU32" i="1"/>
  <c r="ABR32" i="1"/>
  <c r="ABQ32" i="1"/>
  <c r="ABY32" i="1"/>
  <c r="ABX32" i="1"/>
  <c r="AAD70" i="1"/>
  <c r="AAF70" i="1" s="1"/>
  <c r="AAE70" i="1"/>
  <c r="AAE59" i="1"/>
  <c r="AAD59" i="1"/>
  <c r="AAF59" i="1" s="1"/>
  <c r="AAD19" i="1"/>
  <c r="AAF19" i="1" s="1"/>
  <c r="AAE19" i="1"/>
  <c r="AAD66" i="1"/>
  <c r="AAF66" i="1" s="1"/>
  <c r="AAE66" i="1"/>
  <c r="AAE16" i="1"/>
  <c r="AAD16" i="1"/>
  <c r="AAF16" i="1" s="1"/>
  <c r="AAD86" i="1"/>
  <c r="AAF86" i="1" s="1"/>
  <c r="AAE86" i="1"/>
  <c r="AAE42" i="1"/>
  <c r="AAD42" i="1"/>
  <c r="AAF42" i="1" s="1"/>
  <c r="AAD41" i="1"/>
  <c r="AAF41" i="1" s="1"/>
  <c r="AAE41" i="1"/>
  <c r="AAE60" i="1"/>
  <c r="AAD60" i="1"/>
  <c r="AAF60" i="1" s="1"/>
  <c r="AAD49" i="1"/>
  <c r="AAF49" i="1" s="1"/>
  <c r="AAE49" i="1"/>
  <c r="AAD71" i="1"/>
  <c r="AAF71" i="1" s="1"/>
  <c r="AAE71" i="1"/>
  <c r="AAD57" i="1"/>
  <c r="AAF57" i="1" s="1"/>
  <c r="AAE57" i="1"/>
  <c r="AAD61" i="1"/>
  <c r="AAF61" i="1" s="1"/>
  <c r="AAE61" i="1"/>
  <c r="AAD79" i="1"/>
  <c r="AAF79" i="1" s="1"/>
  <c r="AAE79" i="1"/>
  <c r="AAD52" i="1"/>
  <c r="AAF52" i="1" s="1"/>
  <c r="AAE52" i="1"/>
  <c r="AAD25" i="1"/>
  <c r="AAF25" i="1" s="1"/>
  <c r="AAE25" i="1"/>
  <c r="AAE58" i="1"/>
  <c r="AAD58" i="1"/>
  <c r="AAF58" i="1" s="1"/>
  <c r="AAE90" i="1"/>
  <c r="AAD90" i="1"/>
  <c r="AAF90" i="1" s="1"/>
  <c r="AAD17" i="1"/>
  <c r="AAF17" i="1" s="1"/>
  <c r="AAE17" i="1"/>
  <c r="AAD62" i="1"/>
  <c r="AAF62" i="1" s="1"/>
  <c r="AAE62" i="1"/>
  <c r="AAD63" i="1"/>
  <c r="AAF63" i="1" s="1"/>
  <c r="AAE63" i="1"/>
  <c r="AAE84" i="1"/>
  <c r="AAD84" i="1"/>
  <c r="AAF84" i="1" s="1"/>
  <c r="AAE51" i="1"/>
  <c r="AAD51" i="1"/>
  <c r="AAF51" i="1" s="1"/>
  <c r="AAE65" i="1"/>
  <c r="AAD65" i="1"/>
  <c r="AAF65" i="1" s="1"/>
  <c r="AAD85" i="1"/>
  <c r="AAF85" i="1" s="1"/>
  <c r="AAE85" i="1"/>
  <c r="AAE24" i="1"/>
  <c r="AAD24" i="1"/>
  <c r="AAF24" i="1" s="1"/>
  <c r="AAE91" i="1"/>
  <c r="AAD91" i="1"/>
  <c r="AAF91" i="1" s="1"/>
  <c r="AAD20" i="1"/>
  <c r="AAF20" i="1" s="1"/>
  <c r="AAE20" i="1"/>
  <c r="AAD15" i="1"/>
  <c r="AAF15" i="1" s="1"/>
  <c r="AAE15" i="1"/>
  <c r="AAD47" i="1"/>
  <c r="AAF47" i="1" s="1"/>
  <c r="AAE47" i="1"/>
  <c r="AAD76" i="1"/>
  <c r="AAF76" i="1" s="1"/>
  <c r="AAE76" i="1"/>
  <c r="AAE67" i="1"/>
  <c r="AAD67" i="1"/>
  <c r="AAF67" i="1" s="1"/>
  <c r="AAD23" i="1"/>
  <c r="AAF23" i="1" s="1"/>
  <c r="AAE23" i="1"/>
  <c r="AAE64" i="1"/>
  <c r="AAD64" i="1"/>
  <c r="AAF64" i="1" s="1"/>
  <c r="AAD40" i="1"/>
  <c r="AAF40" i="1" s="1"/>
  <c r="AAE40" i="1"/>
  <c r="AAE77" i="1"/>
  <c r="AAD77" i="1"/>
  <c r="AAF77" i="1" s="1"/>
  <c r="AAD46" i="1"/>
  <c r="AAF46" i="1" s="1"/>
  <c r="AAE46" i="1"/>
  <c r="AAD28" i="1"/>
  <c r="AAF28" i="1" s="1"/>
  <c r="AAE28" i="1"/>
  <c r="AAE83" i="1"/>
  <c r="AAD83" i="1"/>
  <c r="AAF83" i="1" s="1"/>
  <c r="AAE82" i="1"/>
  <c r="AAD82" i="1"/>
  <c r="AAF82" i="1" s="1"/>
  <c r="AAE92" i="1"/>
  <c r="AAD92" i="1"/>
  <c r="AAF92" i="1" s="1"/>
  <c r="AAE74" i="1"/>
  <c r="AAD74" i="1"/>
  <c r="AAF74" i="1" s="1"/>
  <c r="AAD54" i="1"/>
  <c r="AAF54" i="1" s="1"/>
  <c r="AAE54" i="1"/>
  <c r="AAE72" i="1"/>
  <c r="AAD72" i="1"/>
  <c r="AAF72" i="1" s="1"/>
  <c r="AAD34" i="1"/>
  <c r="AAF34" i="1" s="1"/>
  <c r="AAE34" i="1"/>
  <c r="AAE50" i="1"/>
  <c r="AAD50" i="1"/>
  <c r="AAF50" i="1" s="1"/>
  <c r="AAE32" i="1"/>
  <c r="AAD32" i="1"/>
  <c r="AAF32" i="1" s="1"/>
  <c r="AAD87" i="1"/>
  <c r="AAF87" i="1" s="1"/>
  <c r="AAE87" i="1"/>
  <c r="AAD55" i="1"/>
  <c r="AAF55" i="1" s="1"/>
  <c r="AAE55" i="1"/>
  <c r="AAE73" i="1"/>
  <c r="AAD73" i="1"/>
  <c r="AAF73" i="1" s="1"/>
  <c r="AAD18" i="1"/>
  <c r="AAF18" i="1" s="1"/>
  <c r="AAE18" i="1"/>
  <c r="AAD35" i="1"/>
  <c r="AAF35" i="1" s="1"/>
  <c r="AAE35" i="1"/>
  <c r="AAD56" i="1"/>
  <c r="AAF56" i="1" s="1"/>
  <c r="AAE56" i="1"/>
  <c r="AAE75" i="1"/>
  <c r="AAD75" i="1"/>
  <c r="AAF75" i="1" s="1"/>
  <c r="AAD68" i="1"/>
  <c r="AAF68" i="1" s="1"/>
  <c r="AAE68" i="1"/>
  <c r="AAD33" i="1"/>
  <c r="AAF33" i="1" s="1"/>
  <c r="AAE33" i="1"/>
  <c r="AAE88" i="1"/>
  <c r="AAD88" i="1"/>
  <c r="AAF88" i="1" s="1"/>
  <c r="AAD38" i="1"/>
  <c r="AAF38" i="1" s="1"/>
  <c r="AAE38" i="1"/>
  <c r="AAD53" i="1"/>
  <c r="AAF53" i="1" s="1"/>
  <c r="AAE53" i="1"/>
  <c r="AAD37" i="1"/>
  <c r="AAF37" i="1" s="1"/>
  <c r="AAE37" i="1"/>
  <c r="AAE81" i="1"/>
  <c r="AAD81" i="1"/>
  <c r="AAF81" i="1" s="1"/>
  <c r="AAD48" i="1"/>
  <c r="AAF48" i="1" s="1"/>
  <c r="AAE48" i="1"/>
  <c r="AAD26" i="1"/>
  <c r="AAF26" i="1" s="1"/>
  <c r="AAE26" i="1"/>
  <c r="AAD27" i="1"/>
  <c r="AAF27" i="1" s="1"/>
  <c r="AAE27" i="1"/>
  <c r="AAE44" i="1"/>
  <c r="AAD44" i="1"/>
  <c r="AAF44" i="1" s="1"/>
  <c r="AAE80" i="1"/>
  <c r="AAD80" i="1"/>
  <c r="AAF80" i="1" s="1"/>
  <c r="AAE31" i="1"/>
  <c r="AAD31" i="1"/>
  <c r="AAF31" i="1" s="1"/>
  <c r="AAE21" i="1"/>
  <c r="AAD21" i="1"/>
  <c r="AAF21" i="1" s="1"/>
  <c r="AAD43" i="1"/>
  <c r="AAF43" i="1" s="1"/>
  <c r="AAE43" i="1"/>
  <c r="AAD78" i="1"/>
  <c r="AAF78" i="1" s="1"/>
  <c r="AAE78" i="1"/>
  <c r="AAD45" i="1"/>
  <c r="AAF45" i="1" s="1"/>
  <c r="AAE45" i="1"/>
  <c r="AAE69" i="1"/>
  <c r="AAD69" i="1"/>
  <c r="AAF69" i="1" s="1"/>
  <c r="O29" i="11"/>
  <c r="M29" i="1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ABR88" i="1" l="1"/>
  <c r="ABT69" i="1"/>
  <c r="ABO56" i="1"/>
  <c r="ABS56" i="1"/>
  <c r="ABS88" i="1"/>
  <c r="ABX88" i="1"/>
  <c r="ABW69" i="1"/>
  <c r="ABQ56" i="1"/>
  <c r="ABF5" i="1" s="1"/>
  <c r="ABG5" i="1" s="1"/>
  <c r="ACB5" i="1" s="1"/>
  <c r="ABT88" i="1"/>
  <c r="ABU69" i="1"/>
  <c r="ABY69" i="1"/>
  <c r="ABU56" i="1"/>
  <c r="ABU88" i="1"/>
  <c r="ABQ69" i="1"/>
  <c r="ABX56" i="1"/>
  <c r="ABV88" i="1"/>
  <c r="ABV69" i="1"/>
  <c r="ABY66" i="1"/>
  <c r="ABY56" i="1"/>
  <c r="ABA8" i="1"/>
  <c r="ABR66" i="1"/>
  <c r="ABX66" i="1"/>
  <c r="ABS66" i="1"/>
  <c r="ABX77" i="1"/>
  <c r="ABO66" i="1"/>
  <c r="ABV66" i="1"/>
  <c r="ABR25" i="1"/>
  <c r="ABT66" i="1"/>
  <c r="ABQ66" i="1"/>
  <c r="ABU66" i="1"/>
  <c r="ABW77" i="1"/>
  <c r="ABO25" i="1"/>
  <c r="ABU77" i="1"/>
  <c r="ABO77" i="1"/>
  <c r="ABU25" i="1"/>
  <c r="ABQ77" i="1"/>
  <c r="ABF4" i="1" s="1"/>
  <c r="ABG4" i="1" s="1"/>
  <c r="ACB4" i="1" s="1"/>
  <c r="ABY77" i="1"/>
  <c r="ABS25" i="1"/>
  <c r="ABV25" i="1"/>
  <c r="ABV77" i="1"/>
  <c r="ABX25" i="1"/>
  <c r="ABW25" i="1"/>
  <c r="ACI9" i="1"/>
  <c r="ACI6" i="1"/>
  <c r="ABS77" i="1"/>
  <c r="ABY25" i="1"/>
  <c r="ABR77" i="1"/>
  <c r="ABT25" i="1"/>
  <c r="ADD25" i="1"/>
  <c r="ACY25" i="1"/>
  <c r="ACW25" i="1"/>
  <c r="ADG25" i="1"/>
  <c r="ADE25" i="1"/>
  <c r="ADF25" i="1"/>
  <c r="ACZ25" i="1"/>
  <c r="ADB25" i="1"/>
  <c r="ADC25" i="1"/>
  <c r="ADA25" i="1"/>
  <c r="ADG34" i="1"/>
  <c r="ADE34" i="1"/>
  <c r="ADC34" i="1"/>
  <c r="ACW34" i="1"/>
  <c r="ADF34" i="1"/>
  <c r="ACY34" i="1"/>
  <c r="ACZ34" i="1"/>
  <c r="ADD34" i="1"/>
  <c r="ADB34" i="1"/>
  <c r="ADA34" i="1"/>
  <c r="ABR67" i="1"/>
  <c r="ADF53" i="1"/>
  <c r="ADE53" i="1"/>
  <c r="ADD53" i="1"/>
  <c r="ADA53" i="1"/>
  <c r="ACW53" i="1"/>
  <c r="ADC53" i="1"/>
  <c r="ADB53" i="1"/>
  <c r="ACY53" i="1"/>
  <c r="ACZ53" i="1"/>
  <c r="ADG53" i="1"/>
  <c r="ABS68" i="1"/>
  <c r="ABO67" i="1"/>
  <c r="ABQ23" i="1"/>
  <c r="ABF3" i="1" s="1"/>
  <c r="ABG3" i="1" s="1"/>
  <c r="ACB3" i="1" s="1"/>
  <c r="ABS23" i="1"/>
  <c r="ACY64" i="1"/>
  <c r="ADG64" i="1"/>
  <c r="ADE64" i="1"/>
  <c r="ADD64" i="1"/>
  <c r="ADA64" i="1"/>
  <c r="ACZ64" i="1"/>
  <c r="ADC64" i="1"/>
  <c r="ADB64" i="1"/>
  <c r="ACW64" i="1"/>
  <c r="ADF64" i="1"/>
  <c r="ACU13" i="1"/>
  <c r="ACW37" i="1"/>
  <c r="ADG37" i="1"/>
  <c r="ACZ37" i="1"/>
  <c r="ACY37" i="1"/>
  <c r="ADF37" i="1"/>
  <c r="ADA37" i="1"/>
  <c r="ADE37" i="1"/>
  <c r="ADD37" i="1"/>
  <c r="ADC37" i="1"/>
  <c r="ADB37" i="1"/>
  <c r="ADE20" i="1"/>
  <c r="ADB20" i="1"/>
  <c r="ADG20" i="1"/>
  <c r="ADF20" i="1"/>
  <c r="ACY20" i="1"/>
  <c r="ADA20" i="1"/>
  <c r="ADD20" i="1"/>
  <c r="ACZ20" i="1"/>
  <c r="ADC20" i="1"/>
  <c r="ACW20" i="1"/>
  <c r="ADB31" i="1"/>
  <c r="ACW31" i="1"/>
  <c r="ADE31" i="1"/>
  <c r="ADD31" i="1"/>
  <c r="ADA31" i="1"/>
  <c r="ACY31" i="1"/>
  <c r="ADG31" i="1"/>
  <c r="ACZ31" i="1"/>
  <c r="ADC31" i="1"/>
  <c r="ADF31" i="1"/>
  <c r="ADF27" i="1"/>
  <c r="ADE27" i="1"/>
  <c r="ACW27" i="1"/>
  <c r="ADD27" i="1"/>
  <c r="ADC27" i="1"/>
  <c r="ADB27" i="1"/>
  <c r="ACY27" i="1"/>
  <c r="ACZ27" i="1"/>
  <c r="ADG27" i="1"/>
  <c r="ADA27" i="1"/>
  <c r="ADB46" i="1"/>
  <c r="ACZ46" i="1"/>
  <c r="ADA46" i="1"/>
  <c r="ADG46" i="1"/>
  <c r="ACY46" i="1"/>
  <c r="ADF46" i="1"/>
  <c r="ADE46" i="1"/>
  <c r="ADC46" i="1"/>
  <c r="ACW46" i="1"/>
  <c r="ADD46" i="1"/>
  <c r="ADD80" i="1"/>
  <c r="ADE80" i="1"/>
  <c r="ADA80" i="1"/>
  <c r="ADC80" i="1"/>
  <c r="ADB80" i="1"/>
  <c r="ADG80" i="1"/>
  <c r="ADF80" i="1"/>
  <c r="ACY80" i="1"/>
  <c r="ACZ80" i="1"/>
  <c r="ACW80" i="1"/>
  <c r="ADD88" i="1"/>
  <c r="ACW88" i="1"/>
  <c r="ADF88" i="1"/>
  <c r="ACZ88" i="1"/>
  <c r="ADA88" i="1"/>
  <c r="ADE88" i="1"/>
  <c r="ADC88" i="1"/>
  <c r="ADB88" i="1"/>
  <c r="ACY88" i="1"/>
  <c r="ADG88" i="1"/>
  <c r="ACZ74" i="1"/>
  <c r="ADG74" i="1"/>
  <c r="ACY74" i="1"/>
  <c r="ADE74" i="1"/>
  <c r="ADD74" i="1"/>
  <c r="ADB74" i="1"/>
  <c r="ADA74" i="1"/>
  <c r="ACW74" i="1"/>
  <c r="ADF74" i="1"/>
  <c r="ADC74" i="1"/>
  <c r="ADF78" i="1"/>
  <c r="ADB78" i="1"/>
  <c r="ACW78" i="1"/>
  <c r="ADG78" i="1"/>
  <c r="ADE78" i="1"/>
  <c r="ACY78" i="1"/>
  <c r="ADA78" i="1"/>
  <c r="ACZ78" i="1"/>
  <c r="ADD78" i="1"/>
  <c r="ADC78" i="1"/>
  <c r="ADG76" i="1"/>
  <c r="ACY76" i="1"/>
  <c r="ADA76" i="1"/>
  <c r="ACZ76" i="1"/>
  <c r="ADB76" i="1"/>
  <c r="ADD76" i="1"/>
  <c r="ADE76" i="1"/>
  <c r="ACW76" i="1"/>
  <c r="ADF76" i="1"/>
  <c r="ADC76" i="1"/>
  <c r="ADE28" i="1"/>
  <c r="ADF28" i="1"/>
  <c r="ACY28" i="1"/>
  <c r="ADB28" i="1"/>
  <c r="ADG28" i="1"/>
  <c r="ADD28" i="1"/>
  <c r="ACW28" i="1"/>
  <c r="ADA28" i="1"/>
  <c r="ADC28" i="1"/>
  <c r="ACZ28" i="1"/>
  <c r="ABX68" i="1"/>
  <c r="ABW68" i="1"/>
  <c r="ABU67" i="1"/>
  <c r="ABU23" i="1"/>
  <c r="ACY75" i="1"/>
  <c r="ADA75" i="1"/>
  <c r="ADF75" i="1"/>
  <c r="ADD75" i="1"/>
  <c r="ADC75" i="1"/>
  <c r="ADG75" i="1"/>
  <c r="ACZ75" i="1"/>
  <c r="ACW75" i="1"/>
  <c r="ADE75" i="1"/>
  <c r="ADB75" i="1"/>
  <c r="ACY15" i="1"/>
  <c r="ADA15" i="1"/>
  <c r="ADC15" i="1"/>
  <c r="ADB15" i="1"/>
  <c r="ADG15" i="1"/>
  <c r="ADF15" i="1"/>
  <c r="ADE15" i="1"/>
  <c r="ACZ15" i="1"/>
  <c r="ADD15" i="1"/>
  <c r="ACW15" i="1"/>
  <c r="ADE61" i="1"/>
  <c r="ADD61" i="1"/>
  <c r="ADC61" i="1"/>
  <c r="ACZ61" i="1"/>
  <c r="ADB61" i="1"/>
  <c r="ACW61" i="1"/>
  <c r="ADG61" i="1"/>
  <c r="ADF61" i="1"/>
  <c r="ADA61" i="1"/>
  <c r="ACY61" i="1"/>
  <c r="ADG35" i="1"/>
  <c r="ADF35" i="1"/>
  <c r="ACZ35" i="1"/>
  <c r="ACY35" i="1"/>
  <c r="ACW35" i="1"/>
  <c r="ADB35" i="1"/>
  <c r="ADA35" i="1"/>
  <c r="ADE35" i="1"/>
  <c r="ADC35" i="1"/>
  <c r="ADD35" i="1"/>
  <c r="ADG91" i="1"/>
  <c r="ACY91" i="1"/>
  <c r="ADE91" i="1"/>
  <c r="ACZ91" i="1"/>
  <c r="ADB91" i="1"/>
  <c r="ADA91" i="1"/>
  <c r="ACW91" i="1"/>
  <c r="ADF91" i="1"/>
  <c r="ADC91" i="1"/>
  <c r="ADD91" i="1"/>
  <c r="ADC49" i="1"/>
  <c r="ADE49" i="1"/>
  <c r="ADD49" i="1"/>
  <c r="ADB49" i="1"/>
  <c r="ADF49" i="1"/>
  <c r="ADG49" i="1"/>
  <c r="ACW49" i="1"/>
  <c r="ACZ49" i="1"/>
  <c r="ACY49" i="1"/>
  <c r="ADA49" i="1"/>
  <c r="ADA85" i="1"/>
  <c r="ACW85" i="1"/>
  <c r="ADD85" i="1"/>
  <c r="ADC85" i="1"/>
  <c r="ADB85" i="1"/>
  <c r="ADE85" i="1"/>
  <c r="ACY85" i="1"/>
  <c r="ADG85" i="1"/>
  <c r="ACZ85" i="1"/>
  <c r="ADF85" i="1"/>
  <c r="ADC48" i="1"/>
  <c r="ADF48" i="1"/>
  <c r="ADG48" i="1"/>
  <c r="ADD48" i="1"/>
  <c r="ACW48" i="1"/>
  <c r="ACZ48" i="1"/>
  <c r="ACY48" i="1"/>
  <c r="ADE48" i="1"/>
  <c r="ADA48" i="1"/>
  <c r="ADB48" i="1"/>
  <c r="ADG47" i="1"/>
  <c r="ADB47" i="1"/>
  <c r="ADF47" i="1"/>
  <c r="ADC47" i="1"/>
  <c r="ACZ47" i="1"/>
  <c r="ADD47" i="1"/>
  <c r="ACY47" i="1"/>
  <c r="ADE47" i="1"/>
  <c r="ACW47" i="1"/>
  <c r="ADA47" i="1"/>
  <c r="ADG84" i="1"/>
  <c r="ADC84" i="1"/>
  <c r="ACW84" i="1"/>
  <c r="ACY84" i="1"/>
  <c r="ADA84" i="1"/>
  <c r="ADB84" i="1"/>
  <c r="ACZ84" i="1"/>
  <c r="ADF84" i="1"/>
  <c r="ADD84" i="1"/>
  <c r="ADE84" i="1"/>
  <c r="ACY68" i="1"/>
  <c r="ADG68" i="1"/>
  <c r="ACW68" i="1"/>
  <c r="ADE68" i="1"/>
  <c r="ADF68" i="1"/>
  <c r="ADB68" i="1"/>
  <c r="ADC68" i="1"/>
  <c r="ADA68" i="1"/>
  <c r="ACZ68" i="1"/>
  <c r="ADD68" i="1"/>
  <c r="ADA81" i="1"/>
  <c r="ADG81" i="1"/>
  <c r="ACZ81" i="1"/>
  <c r="ACY81" i="1"/>
  <c r="ADF81" i="1"/>
  <c r="ACW81" i="1"/>
  <c r="ADD81" i="1"/>
  <c r="ADC81" i="1"/>
  <c r="ADB81" i="1"/>
  <c r="ADE81" i="1"/>
  <c r="ADB71" i="1"/>
  <c r="ADA71" i="1"/>
  <c r="ADG71" i="1"/>
  <c r="ADE71" i="1"/>
  <c r="ADD71" i="1"/>
  <c r="ACY71" i="1"/>
  <c r="ADC71" i="1"/>
  <c r="ACZ71" i="1"/>
  <c r="ACW71" i="1"/>
  <c r="ADF71" i="1"/>
  <c r="ACV13" i="1"/>
  <c r="ADF90" i="1"/>
  <c r="ACW90" i="1"/>
  <c r="ADG90" i="1"/>
  <c r="ACZ90" i="1"/>
  <c r="ACY90" i="1"/>
  <c r="ADE90" i="1"/>
  <c r="ADB90" i="1"/>
  <c r="ADA90" i="1"/>
  <c r="ADD90" i="1"/>
  <c r="ADC90" i="1"/>
  <c r="ABY68" i="1"/>
  <c r="ABV67" i="1"/>
  <c r="ABW23" i="1"/>
  <c r="ADC56" i="1"/>
  <c r="ACW56" i="1"/>
  <c r="ADE56" i="1"/>
  <c r="ACY56" i="1"/>
  <c r="ACZ56" i="1"/>
  <c r="ADF56" i="1"/>
  <c r="ADA56" i="1"/>
  <c r="ADG56" i="1"/>
  <c r="ADD56" i="1"/>
  <c r="ADB56" i="1"/>
  <c r="ACI4" i="1"/>
  <c r="ADF86" i="1"/>
  <c r="ADE86" i="1"/>
  <c r="ADB86" i="1"/>
  <c r="ACW86" i="1"/>
  <c r="ADG86" i="1"/>
  <c r="ADA86" i="1"/>
  <c r="ACZ86" i="1"/>
  <c r="ACY86" i="1"/>
  <c r="ADC86" i="1"/>
  <c r="ADD86" i="1"/>
  <c r="ADG33" i="1"/>
  <c r="ACW33" i="1"/>
  <c r="ADD33" i="1"/>
  <c r="ADE33" i="1"/>
  <c r="ADC33" i="1"/>
  <c r="ADA33" i="1"/>
  <c r="ADF33" i="1"/>
  <c r="ACY33" i="1"/>
  <c r="ADB33" i="1"/>
  <c r="ACZ33" i="1"/>
  <c r="ADC83" i="1"/>
  <c r="ADB83" i="1"/>
  <c r="ACZ83" i="1"/>
  <c r="ADF83" i="1"/>
  <c r="ADD83" i="1"/>
  <c r="ACW83" i="1"/>
  <c r="ACY83" i="1"/>
  <c r="ADA83" i="1"/>
  <c r="ADE83" i="1"/>
  <c r="ADG83" i="1"/>
  <c r="ACY51" i="1"/>
  <c r="ACW51" i="1"/>
  <c r="ADA51" i="1"/>
  <c r="ADF51" i="1"/>
  <c r="ACZ51" i="1"/>
  <c r="ADE51" i="1"/>
  <c r="ADD51" i="1"/>
  <c r="ADC51" i="1"/>
  <c r="ADG51" i="1"/>
  <c r="ADB51" i="1"/>
  <c r="ADF82" i="1"/>
  <c r="ACZ82" i="1"/>
  <c r="ADG82" i="1"/>
  <c r="ACY82" i="1"/>
  <c r="ACW82" i="1"/>
  <c r="ADC82" i="1"/>
  <c r="ADB82" i="1"/>
  <c r="ADE82" i="1"/>
  <c r="ADA82" i="1"/>
  <c r="ADD82" i="1"/>
  <c r="ADG67" i="1"/>
  <c r="ADD67" i="1"/>
  <c r="ADB67" i="1"/>
  <c r="ACZ67" i="1"/>
  <c r="ACY67" i="1"/>
  <c r="ADF67" i="1"/>
  <c r="ADC67" i="1"/>
  <c r="ADA67" i="1"/>
  <c r="ACW67" i="1"/>
  <c r="ADE67" i="1"/>
  <c r="ADD72" i="1"/>
  <c r="ACZ72" i="1"/>
  <c r="ACY72" i="1"/>
  <c r="ADA72" i="1"/>
  <c r="ADF72" i="1"/>
  <c r="ADC72" i="1"/>
  <c r="ADB72" i="1"/>
  <c r="ADG72" i="1"/>
  <c r="ACW72" i="1"/>
  <c r="ADE72" i="1"/>
  <c r="ADG92" i="1"/>
  <c r="ACY92" i="1"/>
  <c r="ADA92" i="1"/>
  <c r="ACZ92" i="1"/>
  <c r="ADC92" i="1"/>
  <c r="ADD92" i="1"/>
  <c r="ACW92" i="1"/>
  <c r="ADE92" i="1"/>
  <c r="ADF92" i="1"/>
  <c r="ADB92" i="1"/>
  <c r="ADF59" i="1"/>
  <c r="ADA59" i="1"/>
  <c r="ADE59" i="1"/>
  <c r="ADD59" i="1"/>
  <c r="ADC59" i="1"/>
  <c r="ADB59" i="1"/>
  <c r="ACW59" i="1"/>
  <c r="ACY59" i="1"/>
  <c r="ADG59" i="1"/>
  <c r="ACZ59" i="1"/>
  <c r="ABO68" i="1"/>
  <c r="ABY67" i="1"/>
  <c r="ABB7" i="1" s="1"/>
  <c r="ABC7" i="1" s="1"/>
  <c r="ABS67" i="1"/>
  <c r="ABT23" i="1"/>
  <c r="ADF18" i="1"/>
  <c r="ADE18" i="1"/>
  <c r="ADA18" i="1"/>
  <c r="ADD18" i="1"/>
  <c r="ADC18" i="1"/>
  <c r="ACY18" i="1"/>
  <c r="ADB18" i="1"/>
  <c r="ACW18" i="1"/>
  <c r="ACZ18" i="1"/>
  <c r="ADG18" i="1"/>
  <c r="ADG19" i="1"/>
  <c r="ADA19" i="1"/>
  <c r="ACZ19" i="1"/>
  <c r="ACY19" i="1"/>
  <c r="ADF19" i="1"/>
  <c r="ADE19" i="1"/>
  <c r="ACW19" i="1"/>
  <c r="ADD19" i="1"/>
  <c r="ADB19" i="1"/>
  <c r="ADC19" i="1"/>
  <c r="ADB38" i="1"/>
  <c r="ADA38" i="1"/>
  <c r="ADD38" i="1"/>
  <c r="ADC38" i="1"/>
  <c r="ADG38" i="1"/>
  <c r="ACZ38" i="1"/>
  <c r="ACY38" i="1"/>
  <c r="ADE38" i="1"/>
  <c r="ACW38" i="1"/>
  <c r="ADF38" i="1"/>
  <c r="ADC16" i="1"/>
  <c r="ADF16" i="1"/>
  <c r="ADB16" i="1"/>
  <c r="ADD16" i="1"/>
  <c r="ACZ16" i="1"/>
  <c r="ADA16" i="1"/>
  <c r="ACY16" i="1"/>
  <c r="ACW16" i="1"/>
  <c r="ADG16" i="1"/>
  <c r="ADE16" i="1"/>
  <c r="ACZ21" i="1"/>
  <c r="ACW21" i="1"/>
  <c r="ADA21" i="1"/>
  <c r="ADE21" i="1"/>
  <c r="ACY21" i="1"/>
  <c r="ADB21" i="1"/>
  <c r="ADD21" i="1"/>
  <c r="ADG21" i="1"/>
  <c r="ADC21" i="1"/>
  <c r="ADF21" i="1"/>
  <c r="ADF70" i="1"/>
  <c r="ADG70" i="1"/>
  <c r="ADE70" i="1"/>
  <c r="ADB70" i="1"/>
  <c r="ACW70" i="1"/>
  <c r="ACY70" i="1"/>
  <c r="ADA70" i="1"/>
  <c r="ACZ70" i="1"/>
  <c r="ADD70" i="1"/>
  <c r="ADC70" i="1"/>
  <c r="ADC41" i="1"/>
  <c r="ADE41" i="1"/>
  <c r="ADB41" i="1"/>
  <c r="ADD41" i="1"/>
  <c r="ADF41" i="1"/>
  <c r="ACZ41" i="1"/>
  <c r="ACY41" i="1"/>
  <c r="ADA41" i="1"/>
  <c r="ADG41" i="1"/>
  <c r="ACW41" i="1"/>
  <c r="ADE17" i="1"/>
  <c r="ADG17" i="1"/>
  <c r="ACY17" i="1"/>
  <c r="ADA17" i="1"/>
  <c r="ADD17" i="1"/>
  <c r="ADC17" i="1"/>
  <c r="ADF17" i="1"/>
  <c r="ACW17" i="1"/>
  <c r="ADB17" i="1"/>
  <c r="ACZ17" i="1"/>
  <c r="ADB55" i="1"/>
  <c r="ACZ55" i="1"/>
  <c r="ADA55" i="1"/>
  <c r="ACW55" i="1"/>
  <c r="ACY55" i="1"/>
  <c r="ADE55" i="1"/>
  <c r="ADF55" i="1"/>
  <c r="ADC55" i="1"/>
  <c r="ADD55" i="1"/>
  <c r="ADG55" i="1"/>
  <c r="ADC23" i="1"/>
  <c r="ACW23" i="1"/>
  <c r="ADE23" i="1"/>
  <c r="ACY23" i="1"/>
  <c r="ADB23" i="1"/>
  <c r="ADA23" i="1"/>
  <c r="ADF23" i="1"/>
  <c r="ADG23" i="1"/>
  <c r="ADD23" i="1"/>
  <c r="ACZ23" i="1"/>
  <c r="ADC24" i="1"/>
  <c r="ADF24" i="1"/>
  <c r="ADD24" i="1"/>
  <c r="ACY24" i="1"/>
  <c r="ADG24" i="1"/>
  <c r="ADA24" i="1"/>
  <c r="ACW24" i="1"/>
  <c r="ACZ24" i="1"/>
  <c r="ADE24" i="1"/>
  <c r="ADB24" i="1"/>
  <c r="ADD58" i="1"/>
  <c r="ACW58" i="1"/>
  <c r="ADG58" i="1"/>
  <c r="ADF58" i="1"/>
  <c r="ADE58" i="1"/>
  <c r="ADA58" i="1"/>
  <c r="ACY58" i="1"/>
  <c r="ACZ58" i="1"/>
  <c r="ADB58" i="1"/>
  <c r="ADC58" i="1"/>
  <c r="ADG44" i="1"/>
  <c r="ACZ44" i="1"/>
  <c r="ACY44" i="1"/>
  <c r="ADF44" i="1"/>
  <c r="ADE44" i="1"/>
  <c r="ADA44" i="1"/>
  <c r="ACW44" i="1"/>
  <c r="ADD44" i="1"/>
  <c r="ADB44" i="1"/>
  <c r="ADC44" i="1"/>
  <c r="ADF65" i="1"/>
  <c r="ADE65" i="1"/>
  <c r="ACZ65" i="1"/>
  <c r="ACW65" i="1"/>
  <c r="ADB65" i="1"/>
  <c r="ACY65" i="1"/>
  <c r="ADD65" i="1"/>
  <c r="ADA65" i="1"/>
  <c r="ADC65" i="1"/>
  <c r="ADG65" i="1"/>
  <c r="ADD42" i="1"/>
  <c r="ADF42" i="1"/>
  <c r="ADE42" i="1"/>
  <c r="ACW42" i="1"/>
  <c r="ADG42" i="1"/>
  <c r="ACZ42" i="1"/>
  <c r="ADA42" i="1"/>
  <c r="ACY42" i="1"/>
  <c r="ADB42" i="1"/>
  <c r="ADC42" i="1"/>
  <c r="ABR68" i="1"/>
  <c r="ABT67" i="1"/>
  <c r="ABQ67" i="1"/>
  <c r="ABV23" i="1"/>
  <c r="ABN13" i="1"/>
  <c r="ABM13" i="1"/>
  <c r="ADC87" i="1"/>
  <c r="ACW87" i="1"/>
  <c r="ACZ87" i="1"/>
  <c r="ADD87" i="1"/>
  <c r="ACY87" i="1"/>
  <c r="ADB87" i="1"/>
  <c r="ADG87" i="1"/>
  <c r="ADF87" i="1"/>
  <c r="ADA87" i="1"/>
  <c r="ADE87" i="1"/>
  <c r="ADE63" i="1"/>
  <c r="ADC63" i="1"/>
  <c r="ADD63" i="1"/>
  <c r="ADB63" i="1"/>
  <c r="ADF63" i="1"/>
  <c r="ACW63" i="1"/>
  <c r="ACZ63" i="1"/>
  <c r="ACY63" i="1"/>
  <c r="ADA63" i="1"/>
  <c r="ADG63" i="1"/>
  <c r="ACI5" i="1"/>
  <c r="ADA52" i="1"/>
  <c r="ADB52" i="1"/>
  <c r="ADG52" i="1"/>
  <c r="ACY52" i="1"/>
  <c r="ADF52" i="1"/>
  <c r="ADE52" i="1"/>
  <c r="ACW52" i="1"/>
  <c r="ADC52" i="1"/>
  <c r="ACZ52" i="1"/>
  <c r="ADD52" i="1"/>
  <c r="ACI7" i="1"/>
  <c r="ACI3" i="1"/>
  <c r="ADE73" i="1"/>
  <c r="ACW73" i="1"/>
  <c r="ADF73" i="1"/>
  <c r="ACZ73" i="1"/>
  <c r="ACY73" i="1"/>
  <c r="ADD73" i="1"/>
  <c r="ADC73" i="1"/>
  <c r="ADB73" i="1"/>
  <c r="ADG73" i="1"/>
  <c r="ADA73" i="1"/>
  <c r="ADF62" i="1"/>
  <c r="ADA62" i="1"/>
  <c r="ADE62" i="1"/>
  <c r="ACW62" i="1"/>
  <c r="ADG62" i="1"/>
  <c r="ACZ62" i="1"/>
  <c r="ACY62" i="1"/>
  <c r="ADD62" i="1"/>
  <c r="ADC62" i="1"/>
  <c r="ADB62" i="1"/>
  <c r="ADE26" i="1"/>
  <c r="ADD26" i="1"/>
  <c r="ADC26" i="1"/>
  <c r="ADB26" i="1"/>
  <c r="ACZ26" i="1"/>
  <c r="ACW26" i="1"/>
  <c r="ADG26" i="1"/>
  <c r="ACY26" i="1"/>
  <c r="ADF26" i="1"/>
  <c r="ADA26" i="1"/>
  <c r="ADE43" i="1"/>
  <c r="ACZ43" i="1"/>
  <c r="ADD43" i="1"/>
  <c r="ADC43" i="1"/>
  <c r="ADA43" i="1"/>
  <c r="ADB43" i="1"/>
  <c r="ADG43" i="1"/>
  <c r="ACY43" i="1"/>
  <c r="ACW43" i="1"/>
  <c r="ADF43" i="1"/>
  <c r="ABX23" i="1"/>
  <c r="ADG60" i="1"/>
  <c r="ACY60" i="1"/>
  <c r="ACZ60" i="1"/>
  <c r="ADF60" i="1"/>
  <c r="ADA60" i="1"/>
  <c r="ADE60" i="1"/>
  <c r="ACW60" i="1"/>
  <c r="ADD60" i="1"/>
  <c r="ADB60" i="1"/>
  <c r="ADC60" i="1"/>
  <c r="ADC54" i="1"/>
  <c r="ADB54" i="1"/>
  <c r="ADG54" i="1"/>
  <c r="ACW54" i="1"/>
  <c r="ACY54" i="1"/>
  <c r="ADF54" i="1"/>
  <c r="ADD54" i="1"/>
  <c r="ADA54" i="1"/>
  <c r="ACZ54" i="1"/>
  <c r="ADE54" i="1"/>
  <c r="ACZ45" i="1"/>
  <c r="ADA45" i="1"/>
  <c r="ADG45" i="1"/>
  <c r="ACW45" i="1"/>
  <c r="ACY45" i="1"/>
  <c r="ADF45" i="1"/>
  <c r="ADE45" i="1"/>
  <c r="ADD45" i="1"/>
  <c r="ADB45" i="1"/>
  <c r="ADC45" i="1"/>
  <c r="ACZ32" i="1"/>
  <c r="ADG32" i="1"/>
  <c r="ADA32" i="1"/>
  <c r="ADF32" i="1"/>
  <c r="ACY32" i="1"/>
  <c r="ADE32" i="1"/>
  <c r="ADD32" i="1"/>
  <c r="ACW32" i="1"/>
  <c r="ADB32" i="1"/>
  <c r="ADC32" i="1"/>
  <c r="ADC79" i="1"/>
  <c r="ADA79" i="1"/>
  <c r="ACW79" i="1"/>
  <c r="ACY79" i="1"/>
  <c r="ADF79" i="1"/>
  <c r="ADE79" i="1"/>
  <c r="ADD79" i="1"/>
  <c r="ADG79" i="1"/>
  <c r="ACZ79" i="1"/>
  <c r="ADB79" i="1"/>
  <c r="ADD50" i="1"/>
  <c r="ADF50" i="1"/>
  <c r="ADE50" i="1"/>
  <c r="ACW50" i="1"/>
  <c r="ACZ50" i="1"/>
  <c r="ADG50" i="1"/>
  <c r="ACJ6" i="1" s="1"/>
  <c r="ACK6" i="1" s="1"/>
  <c r="ADA50" i="1"/>
  <c r="ACY50" i="1"/>
  <c r="ADB50" i="1"/>
  <c r="ADC50" i="1"/>
  <c r="ACI8" i="1"/>
  <c r="ADC40" i="1"/>
  <c r="ADB40" i="1"/>
  <c r="ACY40" i="1"/>
  <c r="ADG40" i="1"/>
  <c r="ADF40" i="1"/>
  <c r="ACZ40" i="1"/>
  <c r="ADE40" i="1"/>
  <c r="ADD40" i="1"/>
  <c r="ACW40" i="1"/>
  <c r="ADA40" i="1"/>
  <c r="ACW69" i="1"/>
  <c r="ADD69" i="1"/>
  <c r="ADA69" i="1"/>
  <c r="ADG69" i="1"/>
  <c r="ACZ69" i="1"/>
  <c r="ACY69" i="1"/>
  <c r="ADF69" i="1"/>
  <c r="ADE69" i="1"/>
  <c r="ADC69" i="1"/>
  <c r="ADB69" i="1"/>
  <c r="ADG66" i="1"/>
  <c r="ADF66" i="1"/>
  <c r="ADC66" i="1"/>
  <c r="ADA66" i="1"/>
  <c r="ACY66" i="1"/>
  <c r="ACW66" i="1"/>
  <c r="ACZ66" i="1"/>
  <c r="ADD66" i="1"/>
  <c r="ADB66" i="1"/>
  <c r="ADE66" i="1"/>
  <c r="ADC57" i="1"/>
  <c r="ADG57" i="1"/>
  <c r="ADF57" i="1"/>
  <c r="ADE57" i="1"/>
  <c r="ADD57" i="1"/>
  <c r="ADB57" i="1"/>
  <c r="ACZ57" i="1"/>
  <c r="ACY57" i="1"/>
  <c r="ACW57" i="1"/>
  <c r="ADA57" i="1"/>
  <c r="ACZ77" i="1"/>
  <c r="ACW77" i="1"/>
  <c r="ADC77" i="1"/>
  <c r="ADD77" i="1"/>
  <c r="ADB77" i="1"/>
  <c r="ADA77" i="1"/>
  <c r="ADG77" i="1"/>
  <c r="ACY77" i="1"/>
  <c r="ADF77" i="1"/>
  <c r="ADE77" i="1"/>
  <c r="ABB6" i="1"/>
  <c r="ABC6" i="1" s="1"/>
  <c r="ZL5" i="1"/>
  <c r="ABB9" i="1"/>
  <c r="ABC9" i="1" s="1"/>
  <c r="ABF7" i="1"/>
  <c r="ABG7" i="1" s="1"/>
  <c r="ACB7" i="1" s="1"/>
  <c r="ABB4" i="1"/>
  <c r="ABC4" i="1" s="1"/>
  <c r="ABF2" i="1"/>
  <c r="ABF8" i="1"/>
  <c r="ABG8" i="1" s="1"/>
  <c r="ACB8" i="1" s="1"/>
  <c r="ABB3" i="1"/>
  <c r="ABC3" i="1" s="1"/>
  <c r="ABB2" i="1"/>
  <c r="ABC2" i="1" s="1"/>
  <c r="ABB8" i="1"/>
  <c r="ABC8" i="1" s="1"/>
  <c r="ABF6" i="1"/>
  <c r="ABG6" i="1" s="1"/>
  <c r="ACB6" i="1" s="1"/>
  <c r="ABB5" i="1"/>
  <c r="ABC5" i="1" s="1"/>
  <c r="ABF9" i="1"/>
  <c r="ABG9" i="1" s="1"/>
  <c r="ACB9" i="1" s="1"/>
  <c r="ABA2" i="1"/>
  <c r="ABA10" i="1" s="1"/>
  <c r="D39" i="11"/>
  <c r="AAQ78" i="1"/>
  <c r="AAL78" i="1"/>
  <c r="AAI78" i="1"/>
  <c r="AAJ78" i="1"/>
  <c r="AAK78" i="1"/>
  <c r="AAN78" i="1"/>
  <c r="AAP78" i="1"/>
  <c r="AAG78" i="1"/>
  <c r="AAM78" i="1"/>
  <c r="AAO78" i="1"/>
  <c r="AAQ48" i="1"/>
  <c r="AAL48" i="1"/>
  <c r="AAP48" i="1"/>
  <c r="AAG48" i="1"/>
  <c r="AAO48" i="1"/>
  <c r="AAI48" i="1"/>
  <c r="AAK48" i="1"/>
  <c r="AAM48" i="1"/>
  <c r="AAN48" i="1"/>
  <c r="AAJ48" i="1"/>
  <c r="AAN38" i="1"/>
  <c r="AAM38" i="1"/>
  <c r="AAQ38" i="1"/>
  <c r="AAK38" i="1"/>
  <c r="AAI38" i="1"/>
  <c r="AAP38" i="1"/>
  <c r="AAJ38" i="1"/>
  <c r="AAG38" i="1"/>
  <c r="AAL38" i="1"/>
  <c r="AAO38" i="1"/>
  <c r="AAN28" i="1"/>
  <c r="AAP28" i="1"/>
  <c r="AAK28" i="1"/>
  <c r="AAG28" i="1"/>
  <c r="AAO28" i="1"/>
  <c r="AAL28" i="1"/>
  <c r="AAJ28" i="1"/>
  <c r="AAQ28" i="1"/>
  <c r="AAM28" i="1"/>
  <c r="AAI28" i="1"/>
  <c r="ZS3" i="1"/>
  <c r="AAF13" i="1"/>
  <c r="AAM58" i="1"/>
  <c r="AAL58" i="1"/>
  <c r="AAJ58" i="1"/>
  <c r="AAG58" i="1"/>
  <c r="AAQ58" i="1"/>
  <c r="AAN58" i="1"/>
  <c r="AAK58" i="1"/>
  <c r="AAI58" i="1"/>
  <c r="AAP58" i="1"/>
  <c r="AAO58" i="1"/>
  <c r="AAP60" i="1"/>
  <c r="AAK60" i="1"/>
  <c r="AAQ60" i="1"/>
  <c r="AAJ60" i="1"/>
  <c r="AAI60" i="1"/>
  <c r="AAG60" i="1"/>
  <c r="AAO60" i="1"/>
  <c r="AAN60" i="1"/>
  <c r="AAL60" i="1"/>
  <c r="AAM60" i="1"/>
  <c r="AAL16" i="1"/>
  <c r="AAN16" i="1"/>
  <c r="AAM16" i="1"/>
  <c r="AAG16" i="1"/>
  <c r="AAQ16" i="1"/>
  <c r="AAK16" i="1"/>
  <c r="AAI16" i="1"/>
  <c r="AAO16" i="1"/>
  <c r="AAP16" i="1"/>
  <c r="AAJ16" i="1"/>
  <c r="AAN80" i="1"/>
  <c r="AAP80" i="1"/>
  <c r="AAO80" i="1"/>
  <c r="AAK80" i="1"/>
  <c r="AAM80" i="1"/>
  <c r="AAL80" i="1"/>
  <c r="AAG80" i="1"/>
  <c r="AAQ80" i="1"/>
  <c r="AAJ80" i="1"/>
  <c r="AAI80" i="1"/>
  <c r="AAQ75" i="1"/>
  <c r="AAI75" i="1"/>
  <c r="AAK75" i="1"/>
  <c r="AAO75" i="1"/>
  <c r="AAN75" i="1"/>
  <c r="AAM75" i="1"/>
  <c r="AAJ75" i="1"/>
  <c r="AAL75" i="1"/>
  <c r="AAP75" i="1"/>
  <c r="AAG75" i="1"/>
  <c r="AAP73" i="1"/>
  <c r="AAO73" i="1"/>
  <c r="AAL73" i="1"/>
  <c r="AAQ73" i="1"/>
  <c r="AAJ73" i="1"/>
  <c r="AAI73" i="1"/>
  <c r="AAM73" i="1"/>
  <c r="AAG73" i="1"/>
  <c r="AAK73" i="1"/>
  <c r="AAN73" i="1"/>
  <c r="AAM50" i="1"/>
  <c r="AAQ50" i="1"/>
  <c r="AAL50" i="1"/>
  <c r="AAI50" i="1"/>
  <c r="AAG50" i="1"/>
  <c r="AAJ50" i="1"/>
  <c r="AAN50" i="1"/>
  <c r="AAP50" i="1"/>
  <c r="AAK50" i="1"/>
  <c r="AAO50" i="1"/>
  <c r="AAI74" i="1"/>
  <c r="AAK74" i="1"/>
  <c r="AAO74" i="1"/>
  <c r="AAN74" i="1"/>
  <c r="AAM74" i="1"/>
  <c r="AAL74" i="1"/>
  <c r="AAJ74" i="1"/>
  <c r="AAQ74" i="1"/>
  <c r="AAG74" i="1"/>
  <c r="AAP74" i="1"/>
  <c r="AAN20" i="1"/>
  <c r="AAP20" i="1"/>
  <c r="AAL20" i="1"/>
  <c r="AAG20" i="1"/>
  <c r="AAK20" i="1"/>
  <c r="AAQ20" i="1"/>
  <c r="AAO20" i="1"/>
  <c r="AAM20" i="1"/>
  <c r="AAI20" i="1"/>
  <c r="AAJ20" i="1"/>
  <c r="AAO62" i="1"/>
  <c r="AAI62" i="1"/>
  <c r="AAJ62" i="1"/>
  <c r="AAQ62" i="1"/>
  <c r="AAG62" i="1"/>
  <c r="AAK62" i="1"/>
  <c r="AAP62" i="1"/>
  <c r="AAN62" i="1"/>
  <c r="AAM62" i="1"/>
  <c r="AAL62" i="1"/>
  <c r="AAQ25" i="1"/>
  <c r="AAM25" i="1"/>
  <c r="AAI25" i="1"/>
  <c r="AAP25" i="1"/>
  <c r="AAJ25" i="1"/>
  <c r="AAO25" i="1"/>
  <c r="AAG25" i="1"/>
  <c r="AAL25" i="1"/>
  <c r="AAN25" i="1"/>
  <c r="AAK25" i="1"/>
  <c r="AAM57" i="1"/>
  <c r="AAP57" i="1"/>
  <c r="AAJ57" i="1"/>
  <c r="AAO57" i="1"/>
  <c r="AAK57" i="1"/>
  <c r="AAG57" i="1"/>
  <c r="AAN57" i="1"/>
  <c r="AAL57" i="1"/>
  <c r="AAI57" i="1"/>
  <c r="AAQ57" i="1"/>
  <c r="AAQ41" i="1"/>
  <c r="AAP41" i="1"/>
  <c r="AAK41" i="1"/>
  <c r="AAJ41" i="1"/>
  <c r="AAL41" i="1"/>
  <c r="AAO41" i="1"/>
  <c r="AAN41" i="1"/>
  <c r="AAM41" i="1"/>
  <c r="AAG41" i="1"/>
  <c r="AAI41" i="1"/>
  <c r="AAJ66" i="1"/>
  <c r="AAG66" i="1"/>
  <c r="AAM66" i="1"/>
  <c r="AAL66" i="1"/>
  <c r="AAQ66" i="1"/>
  <c r="AAP66" i="1"/>
  <c r="AAI66" i="1"/>
  <c r="AAO66" i="1"/>
  <c r="AAN66" i="1"/>
  <c r="AAK66" i="1"/>
  <c r="AAN43" i="1"/>
  <c r="AAM43" i="1"/>
  <c r="AAI43" i="1"/>
  <c r="AAL43" i="1"/>
  <c r="AAQ43" i="1"/>
  <c r="AAG43" i="1"/>
  <c r="AAP43" i="1"/>
  <c r="AAJ43" i="1"/>
  <c r="AAK43" i="1"/>
  <c r="AAO43" i="1"/>
  <c r="AAQ56" i="1"/>
  <c r="AAG56" i="1"/>
  <c r="AAO56" i="1"/>
  <c r="AAL56" i="1"/>
  <c r="AAK56" i="1"/>
  <c r="AAM56" i="1"/>
  <c r="AAI56" i="1"/>
  <c r="AAJ56" i="1"/>
  <c r="AAP56" i="1"/>
  <c r="AAN56" i="1"/>
  <c r="AAG55" i="1"/>
  <c r="AAI55" i="1"/>
  <c r="AAO55" i="1"/>
  <c r="AAN55" i="1"/>
  <c r="AAQ55" i="1"/>
  <c r="AAM55" i="1"/>
  <c r="AAL55" i="1"/>
  <c r="AAK55" i="1"/>
  <c r="AAJ55" i="1"/>
  <c r="AAP55" i="1"/>
  <c r="AAK34" i="1"/>
  <c r="AAG34" i="1"/>
  <c r="AAQ34" i="1"/>
  <c r="AAI34" i="1"/>
  <c r="AAP34" i="1"/>
  <c r="AAO34" i="1"/>
  <c r="AAJ34" i="1"/>
  <c r="AAM34" i="1"/>
  <c r="AAN34" i="1"/>
  <c r="AAL34" i="1"/>
  <c r="AAJ46" i="1"/>
  <c r="AAL46" i="1"/>
  <c r="AAM46" i="1"/>
  <c r="AAI46" i="1"/>
  <c r="AAQ46" i="1"/>
  <c r="AAP46" i="1"/>
  <c r="AAK46" i="1"/>
  <c r="AAN46" i="1"/>
  <c r="AAG46" i="1"/>
  <c r="AAO46" i="1"/>
  <c r="AAI67" i="1"/>
  <c r="AAQ67" i="1"/>
  <c r="AAL67" i="1"/>
  <c r="AAJ67" i="1"/>
  <c r="AAK67" i="1"/>
  <c r="AAN67" i="1"/>
  <c r="AAM67" i="1"/>
  <c r="AAP67" i="1"/>
  <c r="AAO67" i="1"/>
  <c r="AAG67" i="1"/>
  <c r="ZS9" i="1"/>
  <c r="AAP65" i="1"/>
  <c r="AAO65" i="1"/>
  <c r="AAN65" i="1"/>
  <c r="AAM65" i="1"/>
  <c r="AAQ65" i="1"/>
  <c r="AAG65" i="1"/>
  <c r="AAL65" i="1"/>
  <c r="AAJ65" i="1"/>
  <c r="AAK65" i="1"/>
  <c r="AAI65" i="1"/>
  <c r="ZS7" i="1"/>
  <c r="AAP81" i="1"/>
  <c r="AAO81" i="1"/>
  <c r="AAJ81" i="1"/>
  <c r="AAK81" i="1"/>
  <c r="AAI81" i="1"/>
  <c r="AAM81" i="1"/>
  <c r="AAG81" i="1"/>
  <c r="AAQ81" i="1"/>
  <c r="AAN81" i="1"/>
  <c r="AAL81" i="1"/>
  <c r="AAM92" i="1"/>
  <c r="AAI92" i="1"/>
  <c r="AAG92" i="1"/>
  <c r="AAQ92" i="1"/>
  <c r="AAP92" i="1"/>
  <c r="AAK92" i="1"/>
  <c r="AAN92" i="1"/>
  <c r="AAO92" i="1"/>
  <c r="AAJ92" i="1"/>
  <c r="AAL92" i="1"/>
  <c r="AAJ76" i="1"/>
  <c r="AAI76" i="1"/>
  <c r="AAQ76" i="1"/>
  <c r="AAP76" i="1"/>
  <c r="AAO76" i="1"/>
  <c r="AAN76" i="1"/>
  <c r="AAM76" i="1"/>
  <c r="AAL76" i="1"/>
  <c r="AAG76" i="1"/>
  <c r="AAK76" i="1"/>
  <c r="AAQ17" i="1"/>
  <c r="AAM17" i="1"/>
  <c r="AAP17" i="1"/>
  <c r="AAI17" i="1"/>
  <c r="AAO17" i="1"/>
  <c r="AAJ17" i="1"/>
  <c r="AAG17" i="1"/>
  <c r="AAN17" i="1"/>
  <c r="AAL17" i="1"/>
  <c r="AAK17" i="1"/>
  <c r="AAO52" i="1"/>
  <c r="AAN52" i="1"/>
  <c r="AAG52" i="1"/>
  <c r="AAM52" i="1"/>
  <c r="AAL52" i="1"/>
  <c r="AAQ52" i="1"/>
  <c r="AAP52" i="1"/>
  <c r="AAI52" i="1"/>
  <c r="AAK52" i="1"/>
  <c r="AAJ52" i="1"/>
  <c r="AAM27" i="1"/>
  <c r="AAQ27" i="1"/>
  <c r="AAO27" i="1"/>
  <c r="AAL27" i="1"/>
  <c r="AAG27" i="1"/>
  <c r="AAI27" i="1"/>
  <c r="AAK27" i="1"/>
  <c r="AAP27" i="1"/>
  <c r="AAJ27" i="1"/>
  <c r="AAN27" i="1"/>
  <c r="AAI37" i="1"/>
  <c r="AAL37" i="1"/>
  <c r="AAK37" i="1"/>
  <c r="AAJ37" i="1"/>
  <c r="AAM37" i="1"/>
  <c r="AAQ37" i="1"/>
  <c r="AAG37" i="1"/>
  <c r="AAP37" i="1"/>
  <c r="AAN37" i="1"/>
  <c r="AAO37" i="1"/>
  <c r="AAQ33" i="1"/>
  <c r="AAN33" i="1"/>
  <c r="AAP33" i="1"/>
  <c r="AAI33" i="1"/>
  <c r="AAK33" i="1"/>
  <c r="AAL33" i="1"/>
  <c r="AAG33" i="1"/>
  <c r="AAJ33" i="1"/>
  <c r="AAM33" i="1"/>
  <c r="AAO33" i="1"/>
  <c r="AAO35" i="1"/>
  <c r="AAP35" i="1"/>
  <c r="AAG35" i="1"/>
  <c r="AAQ35" i="1"/>
  <c r="AAK35" i="1"/>
  <c r="AAI35" i="1"/>
  <c r="AAN35" i="1"/>
  <c r="AAJ35" i="1"/>
  <c r="AAL35" i="1"/>
  <c r="AAM35" i="1"/>
  <c r="AAO87" i="1"/>
  <c r="AAK87" i="1"/>
  <c r="AAN87" i="1"/>
  <c r="AAM87" i="1"/>
  <c r="AAI87" i="1"/>
  <c r="AAL87" i="1"/>
  <c r="AAP87" i="1"/>
  <c r="AAG87" i="1"/>
  <c r="AAJ87" i="1"/>
  <c r="AAQ87" i="1"/>
  <c r="AAI91" i="1"/>
  <c r="AAM91" i="1"/>
  <c r="AAL91" i="1"/>
  <c r="AAG91" i="1"/>
  <c r="AAK91" i="1"/>
  <c r="AAJ91" i="1"/>
  <c r="AAO91" i="1"/>
  <c r="AAQ91" i="1"/>
  <c r="AAN91" i="1"/>
  <c r="AAP91" i="1"/>
  <c r="AAG51" i="1"/>
  <c r="AAO51" i="1"/>
  <c r="AAL51" i="1"/>
  <c r="AAK51" i="1"/>
  <c r="AAI51" i="1"/>
  <c r="AAQ51" i="1"/>
  <c r="AAP51" i="1"/>
  <c r="AAJ51" i="1"/>
  <c r="AAM51" i="1"/>
  <c r="AAN51" i="1"/>
  <c r="ZS4" i="1"/>
  <c r="AAQ42" i="1"/>
  <c r="AAN42" i="1"/>
  <c r="AAI42" i="1"/>
  <c r="AAP42" i="1"/>
  <c r="AAO42" i="1"/>
  <c r="AAK42" i="1"/>
  <c r="AAJ42" i="1"/>
  <c r="AAL42" i="1"/>
  <c r="AAM42" i="1"/>
  <c r="AAG42" i="1"/>
  <c r="AAM19" i="1"/>
  <c r="AAO19" i="1"/>
  <c r="AAL19" i="1"/>
  <c r="AAG19" i="1"/>
  <c r="AAQ19" i="1"/>
  <c r="AAJ19" i="1"/>
  <c r="AAK19" i="1"/>
  <c r="AAI19" i="1"/>
  <c r="AAP19" i="1"/>
  <c r="AAN19" i="1"/>
  <c r="AAN69" i="1"/>
  <c r="AAL69" i="1"/>
  <c r="AAK69" i="1"/>
  <c r="AAJ69" i="1"/>
  <c r="AAQ69" i="1"/>
  <c r="AAI69" i="1"/>
  <c r="AAO69" i="1"/>
  <c r="AAG69" i="1"/>
  <c r="AAP69" i="1"/>
  <c r="AAM69" i="1"/>
  <c r="AAQ21" i="1"/>
  <c r="AAI21" i="1"/>
  <c r="AAK21" i="1"/>
  <c r="AAG21" i="1"/>
  <c r="AAP21" i="1"/>
  <c r="AAJ21" i="1"/>
  <c r="AAO21" i="1"/>
  <c r="AAN21" i="1"/>
  <c r="AAL21" i="1"/>
  <c r="AAM21" i="1"/>
  <c r="ZS8" i="1"/>
  <c r="ZS6" i="1"/>
  <c r="AAQ72" i="1"/>
  <c r="AAO72" i="1"/>
  <c r="AAN72" i="1"/>
  <c r="AAG72" i="1"/>
  <c r="AAI72" i="1"/>
  <c r="AAK72" i="1"/>
  <c r="AAJ72" i="1"/>
  <c r="AAM72" i="1"/>
  <c r="AAP72" i="1"/>
  <c r="AAL72" i="1"/>
  <c r="AAQ82" i="1"/>
  <c r="AAI82" i="1"/>
  <c r="AAP82" i="1"/>
  <c r="AAJ82" i="1"/>
  <c r="AAO82" i="1"/>
  <c r="AAN82" i="1"/>
  <c r="AAL82" i="1"/>
  <c r="AAG82" i="1"/>
  <c r="AAK82" i="1"/>
  <c r="AAM82" i="1"/>
  <c r="AAK77" i="1"/>
  <c r="AAO77" i="1"/>
  <c r="AAN77" i="1"/>
  <c r="AAI77" i="1"/>
  <c r="AAM77" i="1"/>
  <c r="AAJ77" i="1"/>
  <c r="AAL77" i="1"/>
  <c r="AAG77" i="1"/>
  <c r="AAP77" i="1"/>
  <c r="AAQ77" i="1"/>
  <c r="AAI47" i="1"/>
  <c r="AAQ47" i="1"/>
  <c r="AAJ47" i="1"/>
  <c r="AAP47" i="1"/>
  <c r="AAO47" i="1"/>
  <c r="AAG47" i="1"/>
  <c r="AAM47" i="1"/>
  <c r="AAL47" i="1"/>
  <c r="AAN47" i="1"/>
  <c r="AAK47" i="1"/>
  <c r="AAM79" i="1"/>
  <c r="AAI79" i="1"/>
  <c r="AAG79" i="1"/>
  <c r="AAL79" i="1"/>
  <c r="AAK79" i="1"/>
  <c r="AAQ79" i="1"/>
  <c r="AAJ79" i="1"/>
  <c r="AAP79" i="1"/>
  <c r="AAN79" i="1"/>
  <c r="AAO79" i="1"/>
  <c r="AAP49" i="1"/>
  <c r="AAM49" i="1"/>
  <c r="AAK49" i="1"/>
  <c r="AAJ49" i="1"/>
  <c r="AAL49" i="1"/>
  <c r="AAQ49" i="1"/>
  <c r="AAI49" i="1"/>
  <c r="AAN49" i="1"/>
  <c r="AAG49" i="1"/>
  <c r="AAO49" i="1"/>
  <c r="AAQ86" i="1"/>
  <c r="AAL86" i="1"/>
  <c r="AAM86" i="1"/>
  <c r="AAJ86" i="1"/>
  <c r="AAK86" i="1"/>
  <c r="AAG86" i="1"/>
  <c r="AAP86" i="1"/>
  <c r="AAI86" i="1"/>
  <c r="AAO86" i="1"/>
  <c r="AAN86" i="1"/>
  <c r="AAO70" i="1"/>
  <c r="AAI70" i="1"/>
  <c r="AAQ70" i="1"/>
  <c r="AAP70" i="1"/>
  <c r="AAL70" i="1"/>
  <c r="AAN70" i="1"/>
  <c r="AAJ70" i="1"/>
  <c r="AAG70" i="1"/>
  <c r="AAM70" i="1"/>
  <c r="AAK70" i="1"/>
  <c r="AAO71" i="1"/>
  <c r="AAK71" i="1"/>
  <c r="AAJ71" i="1"/>
  <c r="AAG71" i="1"/>
  <c r="AAP71" i="1"/>
  <c r="AAM71" i="1"/>
  <c r="AAI71" i="1"/>
  <c r="AAQ71" i="1"/>
  <c r="AAN71" i="1"/>
  <c r="AAL71" i="1"/>
  <c r="AAP45" i="1"/>
  <c r="AAQ45" i="1"/>
  <c r="AAL45" i="1"/>
  <c r="AAI45" i="1"/>
  <c r="AAM45" i="1"/>
  <c r="AAK45" i="1"/>
  <c r="AAJ45" i="1"/>
  <c r="AAO45" i="1"/>
  <c r="AAG45" i="1"/>
  <c r="AAN45" i="1"/>
  <c r="AAK26" i="1"/>
  <c r="AAJ26" i="1"/>
  <c r="AAL26" i="1"/>
  <c r="AAI26" i="1"/>
  <c r="AAQ26" i="1"/>
  <c r="AAG26" i="1"/>
  <c r="AAP26" i="1"/>
  <c r="AAO26" i="1"/>
  <c r="AAN26" i="1"/>
  <c r="AAM26" i="1"/>
  <c r="AAP53" i="1"/>
  <c r="AAQ53" i="1"/>
  <c r="AAL53" i="1"/>
  <c r="AAI53" i="1"/>
  <c r="AAO53" i="1"/>
  <c r="AAK53" i="1"/>
  <c r="AAM53" i="1"/>
  <c r="AAG53" i="1"/>
  <c r="AAJ53" i="1"/>
  <c r="AAN53" i="1"/>
  <c r="AAK68" i="1"/>
  <c r="AAG68" i="1"/>
  <c r="AAN68" i="1"/>
  <c r="AAP68" i="1"/>
  <c r="AAL68" i="1"/>
  <c r="AAM68" i="1"/>
  <c r="AAJ68" i="1"/>
  <c r="AAQ68" i="1"/>
  <c r="AAI68" i="1"/>
  <c r="AAO68" i="1"/>
  <c r="AAP18" i="1"/>
  <c r="AAI18" i="1"/>
  <c r="AAO18" i="1"/>
  <c r="AAM18" i="1"/>
  <c r="AAJ18" i="1"/>
  <c r="AAN18" i="1"/>
  <c r="AAG18" i="1"/>
  <c r="AAL18" i="1"/>
  <c r="AAQ18" i="1"/>
  <c r="AAK18" i="1"/>
  <c r="AAQ54" i="1"/>
  <c r="AAK54" i="1"/>
  <c r="AAM54" i="1"/>
  <c r="AAG54" i="1"/>
  <c r="AAO54" i="1"/>
  <c r="AAP54" i="1"/>
  <c r="AAI54" i="1"/>
  <c r="AAN54" i="1"/>
  <c r="AAJ54" i="1"/>
  <c r="AAL54" i="1"/>
  <c r="AAM40" i="1"/>
  <c r="AAG40" i="1"/>
  <c r="AAP40" i="1"/>
  <c r="AAO40" i="1"/>
  <c r="AAI40" i="1"/>
  <c r="AAJ40" i="1"/>
  <c r="AAL40" i="1"/>
  <c r="AAK40" i="1"/>
  <c r="AAN40" i="1"/>
  <c r="AAQ40" i="1"/>
  <c r="AAG64" i="1"/>
  <c r="AAQ64" i="1"/>
  <c r="AAO64" i="1"/>
  <c r="AAN64" i="1"/>
  <c r="AAI64" i="1"/>
  <c r="AAM64" i="1"/>
  <c r="AAL64" i="1"/>
  <c r="AAP64" i="1"/>
  <c r="AAJ64" i="1"/>
  <c r="AAK64" i="1"/>
  <c r="AAI24" i="1"/>
  <c r="AAJ24" i="1"/>
  <c r="AAP24" i="1"/>
  <c r="AAL24" i="1"/>
  <c r="AAO24" i="1"/>
  <c r="AAN24" i="1"/>
  <c r="AAM24" i="1"/>
  <c r="AAG24" i="1"/>
  <c r="AAQ24" i="1"/>
  <c r="AAK24" i="1"/>
  <c r="AAL84" i="1"/>
  <c r="AAQ84" i="1"/>
  <c r="AAP84" i="1"/>
  <c r="AAK84" i="1"/>
  <c r="AAO84" i="1"/>
  <c r="AAJ84" i="1"/>
  <c r="AAI84" i="1"/>
  <c r="AAM84" i="1"/>
  <c r="AAG84" i="1"/>
  <c r="AAN84" i="1"/>
  <c r="AAI90" i="1"/>
  <c r="AAG90" i="1"/>
  <c r="AAP90" i="1"/>
  <c r="AAO90" i="1"/>
  <c r="AAK90" i="1"/>
  <c r="AAN90" i="1"/>
  <c r="AAM90" i="1"/>
  <c r="AAQ90" i="1"/>
  <c r="AAJ90" i="1"/>
  <c r="AAL90" i="1"/>
  <c r="AAO59" i="1"/>
  <c r="AAG59" i="1"/>
  <c r="AAQ59" i="1"/>
  <c r="AAP59" i="1"/>
  <c r="AAI59" i="1"/>
  <c r="AAN59" i="1"/>
  <c r="AAM59" i="1"/>
  <c r="AAL59" i="1"/>
  <c r="AAJ59" i="1"/>
  <c r="AAK59" i="1"/>
  <c r="AAG44" i="1"/>
  <c r="AAK44" i="1"/>
  <c r="AAJ44" i="1"/>
  <c r="AAO44" i="1"/>
  <c r="AAN44" i="1"/>
  <c r="AAM44" i="1"/>
  <c r="AAP44" i="1"/>
  <c r="AAL44" i="1"/>
  <c r="AAI44" i="1"/>
  <c r="AAQ44" i="1"/>
  <c r="AAN88" i="1"/>
  <c r="AAM88" i="1"/>
  <c r="AAL88" i="1"/>
  <c r="AAI88" i="1"/>
  <c r="AAQ88" i="1"/>
  <c r="AAJ88" i="1"/>
  <c r="AAP88" i="1"/>
  <c r="AAK88" i="1"/>
  <c r="AAO88" i="1"/>
  <c r="AAG88" i="1"/>
  <c r="AAM31" i="1"/>
  <c r="AAL31" i="1"/>
  <c r="AAQ31" i="1"/>
  <c r="AAI31" i="1"/>
  <c r="AAK31" i="1"/>
  <c r="AAP31" i="1"/>
  <c r="AAO31" i="1"/>
  <c r="AAJ31" i="1"/>
  <c r="AAN31" i="1"/>
  <c r="AAG31" i="1"/>
  <c r="AAK32" i="1"/>
  <c r="AAM32" i="1"/>
  <c r="AAQ32" i="1"/>
  <c r="AAI32" i="1"/>
  <c r="AAP32" i="1"/>
  <c r="AAO32" i="1"/>
  <c r="AAL32" i="1"/>
  <c r="AAG32" i="1"/>
  <c r="AAN32" i="1"/>
  <c r="AAJ32" i="1"/>
  <c r="AAI83" i="1"/>
  <c r="AAK83" i="1"/>
  <c r="AAP83" i="1"/>
  <c r="AAG83" i="1"/>
  <c r="AAJ83" i="1"/>
  <c r="AAO83" i="1"/>
  <c r="AAN83" i="1"/>
  <c r="AAQ83" i="1"/>
  <c r="AAM83" i="1"/>
  <c r="AAL83" i="1"/>
  <c r="AAJ23" i="1"/>
  <c r="AAG23" i="1"/>
  <c r="AAP23" i="1"/>
  <c r="AAN23" i="1"/>
  <c r="AAM23" i="1"/>
  <c r="AAL23" i="1"/>
  <c r="AAQ23" i="1"/>
  <c r="AAK23" i="1"/>
  <c r="AAI23" i="1"/>
  <c r="AAO23" i="1"/>
  <c r="AAJ15" i="1"/>
  <c r="AAM15" i="1"/>
  <c r="AAQ15" i="1"/>
  <c r="AAI15" i="1"/>
  <c r="AAP15" i="1"/>
  <c r="AAO15" i="1"/>
  <c r="AAG15" i="1"/>
  <c r="AAN15" i="1"/>
  <c r="AAL15" i="1"/>
  <c r="AAK15" i="1"/>
  <c r="AAE13" i="1"/>
  <c r="AAI85" i="1"/>
  <c r="AAG85" i="1"/>
  <c r="AAQ85" i="1"/>
  <c r="AAP85" i="1"/>
  <c r="AAO85" i="1"/>
  <c r="AAN85" i="1"/>
  <c r="AAJ85" i="1"/>
  <c r="AAM85" i="1"/>
  <c r="AAK85" i="1"/>
  <c r="AAL85" i="1"/>
  <c r="AAG63" i="1"/>
  <c r="AAL63" i="1"/>
  <c r="AAM63" i="1"/>
  <c r="AAK63" i="1"/>
  <c r="AAQ63" i="1"/>
  <c r="AAO63" i="1"/>
  <c r="AAN63" i="1"/>
  <c r="AAJ63" i="1"/>
  <c r="AAP63" i="1"/>
  <c r="AAI63" i="1"/>
  <c r="AAP61" i="1"/>
  <c r="AAQ61" i="1"/>
  <c r="AAL61" i="1"/>
  <c r="AAI61" i="1"/>
  <c r="AAK61" i="1"/>
  <c r="AAN61" i="1"/>
  <c r="AAG61" i="1"/>
  <c r="AAJ61" i="1"/>
  <c r="AAM61" i="1"/>
  <c r="AAO61" i="1"/>
  <c r="ZS5" i="1"/>
  <c r="ZL3" i="1"/>
  <c r="J35" i="11"/>
  <c r="ZL6" i="1"/>
  <c r="H35" i="11"/>
  <c r="ZL9" i="1"/>
  <c r="ZL8" i="1"/>
  <c r="ZL7" i="1"/>
  <c r="K35" i="1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ABW13" i="1" l="1"/>
  <c r="K39" i="11" s="1"/>
  <c r="ABO13" i="1"/>
  <c r="C39" i="11" s="1"/>
  <c r="ABU13" i="1"/>
  <c r="I39" i="11" s="1"/>
  <c r="ABQ13" i="1"/>
  <c r="E39" i="11" s="1"/>
  <c r="ABV13" i="1"/>
  <c r="J39" i="11" s="1"/>
  <c r="ABT13" i="1"/>
  <c r="H39" i="11" s="1"/>
  <c r="ACN7" i="1"/>
  <c r="ACO7" i="1" s="1"/>
  <c r="ABX13" i="1"/>
  <c r="L39" i="11" s="1"/>
  <c r="ABR13" i="1"/>
  <c r="F39" i="11" s="1"/>
  <c r="ABS13" i="1"/>
  <c r="G39" i="11" s="1"/>
  <c r="ABY13" i="1"/>
  <c r="M39" i="11" s="1"/>
  <c r="ACJ4" i="1"/>
  <c r="ACK4" i="1" s="1"/>
  <c r="ACN3" i="1"/>
  <c r="ACO3" i="1" s="1"/>
  <c r="ACJ5" i="1"/>
  <c r="ACK5" i="1" s="1"/>
  <c r="ACJ7" i="1"/>
  <c r="ACK7" i="1" s="1"/>
  <c r="ACN5" i="1"/>
  <c r="ACO5" i="1" s="1"/>
  <c r="ACJ2" i="1"/>
  <c r="ADG13" i="1"/>
  <c r="M40" i="11" s="1"/>
  <c r="ADC13" i="1"/>
  <c r="I40" i="11" s="1"/>
  <c r="ADF13" i="1"/>
  <c r="L40" i="11" s="1"/>
  <c r="ADD13" i="1"/>
  <c r="J40" i="11" s="1"/>
  <c r="ACN4" i="1"/>
  <c r="ACO4" i="1" s="1"/>
  <c r="ACJ8" i="1"/>
  <c r="ACK8" i="1" s="1"/>
  <c r="ACN9" i="1"/>
  <c r="ACO9" i="1" s="1"/>
  <c r="ADE13" i="1"/>
  <c r="K40" i="11" s="1"/>
  <c r="ACN6" i="1"/>
  <c r="ACO6" i="1" s="1"/>
  <c r="ACJ3" i="1"/>
  <c r="ACK3" i="1" s="1"/>
  <c r="ACW13" i="1"/>
  <c r="C40" i="11" s="1"/>
  <c r="ADA13" i="1"/>
  <c r="G40" i="11" s="1"/>
  <c r="ACI2" i="1"/>
  <c r="ACI10" i="1" s="1"/>
  <c r="D40" i="11"/>
  <c r="ACN8" i="1"/>
  <c r="ACO8" i="1" s="1"/>
  <c r="ACN2" i="1"/>
  <c r="ACJ9" i="1"/>
  <c r="ACK9" i="1" s="1"/>
  <c r="ADB13" i="1"/>
  <c r="H40" i="11" s="1"/>
  <c r="ACY13" i="1"/>
  <c r="E40" i="11" s="1"/>
  <c r="ACZ13" i="1"/>
  <c r="F40" i="11" s="1"/>
  <c r="ZL4" i="1"/>
  <c r="K37" i="11"/>
  <c r="C37" i="11"/>
  <c r="E37" i="11"/>
  <c r="ZL2" i="1"/>
  <c r="L37" i="11"/>
  <c r="ABF10" i="1"/>
  <c r="ABG2" i="1"/>
  <c r="ACB2" i="1" s="1"/>
  <c r="ABB10" i="1"/>
  <c r="ABC10" i="1" s="1"/>
  <c r="O39" i="11" s="1"/>
  <c r="I37" i="11"/>
  <c r="G37" i="11"/>
  <c r="H37" i="11"/>
  <c r="F37" i="11"/>
  <c r="ZT3" i="1"/>
  <c r="ZU3" i="1" s="1"/>
  <c r="ZX2" i="1"/>
  <c r="ZY2" i="1" s="1"/>
  <c r="AAT2" i="1" s="1"/>
  <c r="M37" i="11"/>
  <c r="J37" i="11"/>
  <c r="ZX9" i="1"/>
  <c r="ZY9" i="1" s="1"/>
  <c r="AAT9" i="1" s="1"/>
  <c r="ZX7" i="1"/>
  <c r="ZY7" i="1" s="1"/>
  <c r="AAT7" i="1" s="1"/>
  <c r="ZT2" i="1"/>
  <c r="ZU2" i="1" s="1"/>
  <c r="AAL13" i="1"/>
  <c r="H38" i="11" s="1"/>
  <c r="ZX4" i="1"/>
  <c r="ZY4" i="1" s="1"/>
  <c r="AAT4" i="1" s="1"/>
  <c r="ZX5" i="1"/>
  <c r="ZY5" i="1" s="1"/>
  <c r="AAT5" i="1" s="1"/>
  <c r="AAK13" i="1"/>
  <c r="G38" i="11" s="1"/>
  <c r="AAM13" i="1"/>
  <c r="I38" i="11" s="1"/>
  <c r="ZT5" i="1"/>
  <c r="ZU5" i="1" s="1"/>
  <c r="ZT9" i="1"/>
  <c r="ZU9" i="1" s="1"/>
  <c r="ZX6" i="1"/>
  <c r="ZY6" i="1" s="1"/>
  <c r="AAT6" i="1" s="1"/>
  <c r="ZT8" i="1"/>
  <c r="ZU8" i="1" s="1"/>
  <c r="AAN13" i="1"/>
  <c r="J38" i="11" s="1"/>
  <c r="AAO13" i="1"/>
  <c r="K38" i="11" s="1"/>
  <c r="AAJ13" i="1"/>
  <c r="F38" i="11" s="1"/>
  <c r="ZT4" i="1"/>
  <c r="ZU4" i="1" s="1"/>
  <c r="ZT6" i="1"/>
  <c r="ZU6" i="1" s="1"/>
  <c r="AAG13" i="1"/>
  <c r="C38" i="11" s="1"/>
  <c r="ZX3" i="1"/>
  <c r="ZY3" i="1" s="1"/>
  <c r="AAT3" i="1" s="1"/>
  <c r="AAQ13" i="1"/>
  <c r="M38" i="11" s="1"/>
  <c r="ZT7" i="1"/>
  <c r="ZU7" i="1" s="1"/>
  <c r="ZS2" i="1"/>
  <c r="ZS10" i="1" s="1"/>
  <c r="AAH13" i="1"/>
  <c r="D38" i="11" s="1"/>
  <c r="AAP13" i="1"/>
  <c r="L38" i="11" s="1"/>
  <c r="AAI13" i="1"/>
  <c r="E38" i="11" s="1"/>
  <c r="ZX8" i="1"/>
  <c r="ZY8" i="1" s="1"/>
  <c r="AAT8" i="1" s="1"/>
  <c r="E35" i="11"/>
  <c r="M35" i="11"/>
  <c r="I35" i="11"/>
  <c r="L35" i="11"/>
  <c r="F35" i="11"/>
  <c r="G35" i="11"/>
  <c r="C35" i="11"/>
  <c r="I36" i="11"/>
  <c r="K36" i="11"/>
  <c r="G36" i="11"/>
  <c r="M36" i="11"/>
  <c r="F36" i="11"/>
  <c r="J36" i="11"/>
  <c r="C36" i="11"/>
  <c r="H36" i="11"/>
  <c r="L36" i="11"/>
  <c r="E36" i="11"/>
  <c r="T13" i="1"/>
  <c r="L33" i="11"/>
  <c r="L34" i="11"/>
  <c r="U13" i="1"/>
  <c r="F34" i="11"/>
  <c r="F33" i="11"/>
  <c r="I33" i="11"/>
  <c r="J34" i="11"/>
  <c r="M33" i="11"/>
  <c r="J33" i="11"/>
  <c r="E33" i="11"/>
  <c r="H33" i="11"/>
  <c r="C34" i="11"/>
  <c r="E34" i="11"/>
  <c r="C33" i="11"/>
  <c r="G33" i="11"/>
  <c r="H34" i="11"/>
  <c r="M34" i="11"/>
  <c r="I34" i="11"/>
  <c r="K33" i="11"/>
  <c r="K34" i="11"/>
  <c r="G34" i="11"/>
  <c r="K32" i="11"/>
  <c r="L32" i="11"/>
  <c r="M32" i="11"/>
  <c r="J32" i="11"/>
  <c r="F31" i="11"/>
  <c r="E31" i="11"/>
  <c r="C31" i="11"/>
  <c r="G31" i="11"/>
  <c r="F32" i="11"/>
  <c r="G32" i="11"/>
  <c r="E32" i="11"/>
  <c r="H32" i="11"/>
  <c r="C32" i="11"/>
  <c r="BC13" i="1"/>
  <c r="BB13" i="1"/>
  <c r="AL13" i="1"/>
  <c r="AK13" i="1"/>
  <c r="A39" i="11" l="1"/>
  <c r="A40" i="11"/>
  <c r="ACN10" i="1"/>
  <c r="ACO2" i="1"/>
  <c r="ACK2" i="1"/>
  <c r="ACJ10" i="1"/>
  <c r="ACK10" i="1" s="1"/>
  <c r="O40" i="11" s="1"/>
  <c r="K29" i="11"/>
  <c r="J29" i="11"/>
  <c r="H29" i="11"/>
  <c r="A37" i="11"/>
  <c r="A38" i="11"/>
  <c r="A36" i="11"/>
  <c r="E29" i="11"/>
  <c r="ZT10" i="1"/>
  <c r="ZU10" i="1" s="1"/>
  <c r="O38" i="11" s="1"/>
  <c r="C29" i="11"/>
  <c r="G29" i="11"/>
  <c r="F29" i="11"/>
  <c r="ZX10" i="1"/>
  <c r="A35" i="11"/>
  <c r="A33" i="11"/>
  <c r="A31" i="11"/>
  <c r="D29" i="11"/>
  <c r="I32" i="11"/>
  <c r="I29" i="11" s="1"/>
  <c r="A34" i="11" l="1"/>
  <c r="A32"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ZP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<sst xmlns="http://schemas.openxmlformats.org/spreadsheetml/2006/main" count="9182" uniqueCount="1248">
  <si>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</si>
  <si>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</si>
  <si>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</si>
  <si>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</si>
  <si>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</si>
  <si>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</si>
  <si>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</si>
  <si>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</si>
  <si>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</si>
  <si>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</si>
  <si>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</si>
  <si>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</si>
  <si>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</si>
  <si>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</si>
  <si>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</si>
  <si>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</si>
  <si>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</si>
  <si>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</si>
  <si>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</si>
  <si>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</si>
  <si>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</si>
  <si>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</si>
  <si>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</si>
  <si>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</si>
  <si>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</si>
  <si>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</si>
  <si>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</si>
  <si>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</si>
  <si>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</si>
  <si>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</si>
  <si>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</si>
  <si>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</si>
  <si>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</si>
  <si>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</si>
  <si>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</si>
  <si>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</si>
  <si>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</si>
  <si>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</si>
  <si>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</si>
  <si>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</si>
  <si>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</si>
  <si>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</si>
  <si>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</si>
  <si>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</si>
  <si>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</si>
  <si>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</si>
  <si>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</si>
  <si>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</si>
  <si>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</si>
  <si>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</si>
  <si>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</si>
  <si>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</si>
  <si>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</si>
  <si>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</si>
  <si>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</si>
  <si>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</si>
  <si>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</si>
  <si>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</si>
  <si>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</si>
  <si>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</si>
  <si>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</si>
  <si>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</si>
  <si>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</si>
  <si>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</si>
  <si>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</si>
  <si>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</si>
  <si>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</si>
  <si>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</si>
  <si>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</si>
  <si>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</si>
  <si>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</si>
  <si>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</si>
  <si>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</si>
  <si>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</si>
  <si>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</si>
  <si>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</si>
  <si>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</si>
  <si>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</si>
  <si>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</si>
  <si>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</si>
  <si>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</si>
  <si>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</si>
  <si>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</si>
  <si>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</si>
  <si>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</si>
  <si>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</si>
  <si>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</si>
  <si>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</si>
  <si>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</si>
  <si>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</si>
  <si>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</si>
  <si>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</si>
  <si>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</si>
  <si>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</si>
  <si>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</si>
  <si>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</si>
  <si>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</si>
  <si>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</si>
  <si>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</si>
  <si>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</si>
  <si>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</si>
  <si>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</si>
  <si>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</si>
  <si>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</si>
  <si>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</si>
  <si>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</si>
  <si>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</si>
  <si>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</si>
  <si>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</si>
  <si>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</si>
  <si>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</si>
  <si>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</si>
  <si>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</si>
  <si>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</si>
  <si>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</si>
  <si>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</si>
  <si>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</si>
  <si>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</si>
  <si>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</si>
  <si>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</si>
  <si>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</si>
  <si>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</si>
  <si>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</si>
  <si>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</si>
  <si>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</si>
  <si>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</si>
  <si>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</si>
  <si>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</si>
  <si>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</si>
  <si>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</si>
  <si>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</si>
  <si>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</si>
  <si>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</si>
  <si>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</si>
  <si>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</si>
  <si>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</si>
  <si>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</si>
  <si>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</si>
  <si>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</si>
  <si>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</si>
  <si>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</si>
  <si>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</si>
  <si>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</si>
  <si>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</si>
  <si>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</si>
  <si>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</si>
  <si>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</si>
  <si>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</si>
  <si>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</si>
  <si>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</si>
  <si>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</si>
  <si>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</si>
  <si>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</si>
  <si>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</si>
  <si>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</si>
  <si>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</si>
  <si>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</si>
  <si>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</si>
  <si>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</si>
  <si>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</si>
  <si>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</si>
  <si>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</si>
  <si>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</si>
  <si>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</si>
  <si>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</si>
  <si>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</si>
  <si>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</si>
  <si>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</si>
  <si>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</si>
  <si>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</si>
  <si>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</si>
  <si>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</si>
  <si>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</si>
  <si>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</si>
  <si>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</si>
  <si>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</si>
  <si>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</si>
  <si>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</si>
  <si>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</si>
  <si>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</si>
  <si>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</si>
  <si>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</si>
  <si>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</si>
  <si>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</si>
  <si>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</si>
  <si>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</si>
  <si>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</si>
  <si>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</si>
  <si>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</si>
  <si>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</si>
  <si>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</si>
  <si>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</si>
  <si>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</si>
  <si>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</si>
  <si>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</si>
  <si>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</si>
  <si>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</si>
  <si>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</si>
  <si>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</si>
  <si>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</si>
  <si>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</si>
  <si>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</si>
  <si>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</si>
  <si>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</si>
  <si>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</si>
  <si>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</si>
  <si>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</si>
  <si>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</si>
  <si>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</si>
  <si>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</si>
  <si>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</si>
  <si>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</si>
  <si>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</si>
  <si>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</si>
  <si>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</si>
  <si>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</si>
  <si>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</si>
  <si>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</si>
  <si>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</si>
  <si>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</si>
  <si>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</si>
  <si>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</si>
  <si>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</si>
  <si>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</si>
  <si>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</si>
  <si>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</si>
  <si>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</si>
  <si>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</si>
  <si>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</si>
  <si>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</si>
  <si>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</si>
  <si>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</si>
  <si>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</si>
  <si>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</si>
  <si>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</si>
  <si>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</si>
  <si>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</si>
  <si>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</si>
  <si>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</si>
  <si>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</si>
  <si>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</si>
  <si>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</si>
  <si>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</si>
  <si>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</si>
  <si>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</si>
  <si>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</si>
  <si>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</si>
  <si>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</si>
  <si>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</si>
  <si>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</si>
  <si>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</si>
  <si>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</si>
  <si>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</si>
  <si>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</si>
  <si>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</si>
  <si>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</si>
  <si>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</si>
  <si>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</si>
  <si>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</si>
  <si>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</si>
  <si>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</si>
  <si>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</si>
  <si>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</si>
  <si>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</si>
  <si>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</si>
  <si>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</si>
  <si>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</si>
  <si>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</si>
  <si>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</si>
  <si>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</si>
  <si>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</si>
  <si>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</si>
  <si>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</si>
  <si>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</si>
  <si>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</si>
  <si>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</si>
  <si>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</si>
  <si>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</si>
  <si>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</si>
  <si>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</si>
  <si>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</si>
  <si>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</si>
  <si>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</si>
  <si>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</si>
  <si>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</si>
  <si>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</si>
  <si>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</si>
  <si>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</si>
  <si>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</si>
  <si>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</si>
  <si>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</si>
  <si>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</si>
  <si>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</si>
  <si>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</si>
  <si>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</si>
  <si>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</si>
  <si>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</si>
  <si>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</si>
  <si>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</si>
  <si>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</si>
  <si>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</si>
  <si>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</si>
  <si>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</si>
  <si>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</si>
  <si>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</si>
  <si>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</si>
  <si>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</si>
  <si>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</si>
  <si>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</si>
  <si>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</si>
  <si>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</si>
  <si>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</si>
  <si>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</si>
  <si>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</si>
  <si>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</si>
  <si>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</si>
  <si>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</si>
  <si>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</si>
  <si>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</si>
  <si>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</si>
  <si>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</si>
  <si>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</si>
  <si>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</si>
  <si>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</si>
  <si>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</si>
  <si>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</si>
  <si>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</si>
  <si>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</si>
  <si>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</si>
  <si>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</si>
  <si>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</si>
  <si>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</si>
  <si>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</si>
  <si>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</si>
  <si>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</si>
  <si>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</si>
  <si>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</si>
  <si>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</si>
  <si>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</si>
  <si>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</si>
  <si>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</si>
  <si>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</si>
  <si>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</si>
  <si>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</si>
  <si>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</si>
  <si>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</si>
  <si>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</si>
  <si>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</si>
  <si>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</si>
  <si>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</si>
  <si>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</si>
  <si>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</si>
  <si>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</si>
  <si>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</si>
  <si>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</si>
  <si>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</si>
  <si>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</si>
  <si>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</si>
  <si>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</si>
  <si>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</si>
  <si>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</si>
  <si>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</si>
  <si>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</si>
  <si>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</si>
  <si>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</si>
  <si>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</si>
  <si>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</si>
  <si>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</si>
  <si>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</si>
  <si>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</si>
  <si>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</si>
  <si>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</si>
  <si>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</si>
  <si>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</si>
  <si>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</si>
  <si>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</si>
  <si>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</si>
  <si>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</si>
  <si>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</si>
  <si>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</si>
  <si>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</si>
  <si>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</si>
  <si>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</si>
  <si>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</si>
  <si>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</si>
  <si>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</si>
  <si>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</si>
  <si>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</si>
  <si>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</si>
  <si>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</si>
  <si>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</si>
  <si>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</si>
  <si>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</si>
  <si>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</si>
  <si>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</si>
  <si>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</si>
  <si>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</si>
  <si>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</si>
  <si>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</si>
  <si>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</si>
  <si>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</si>
  <si>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</si>
  <si>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</si>
  <si>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</si>
  <si>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</si>
  <si>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</si>
  <si>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</si>
  <si>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</si>
  <si>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</si>
  <si>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</si>
  <si>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</si>
  <si>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</si>
  <si>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</si>
  <si>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</si>
  <si>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</si>
  <si>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</si>
  <si>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</si>
  <si>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</si>
  <si>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</si>
  <si>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</si>
  <si>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</si>
  <si>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</si>
  <si>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</si>
  <si>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</si>
  <si>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</si>
  <si>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</si>
  <si>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</si>
  <si>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</si>
  <si>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</si>
  <si>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</si>
  <si>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</si>
  <si>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</si>
  <si>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</si>
  <si>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</si>
  <si>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</si>
  <si>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</si>
  <si>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</si>
  <si>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</si>
  <si>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</si>
  <si>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</si>
  <si>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</si>
  <si>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</si>
  <si>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</si>
  <si>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</si>
  <si>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</si>
  <si>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</si>
  <si>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</si>
  <si>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</si>
  <si>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</si>
  <si>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</si>
  <si>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</si>
  <si>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</si>
  <si>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</si>
  <si>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</si>
  <si>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</si>
  <si>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</si>
  <si>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</si>
  <si>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</si>
  <si>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</si>
  <si>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</si>
  <si>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</si>
  <si>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</si>
  <si>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</si>
  <si>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</si>
  <si>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</si>
  <si>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</si>
  <si>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</si>
  <si>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</si>
  <si>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</si>
  <si>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</si>
  <si>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</si>
  <si>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</si>
  <si>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</si>
  <si>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</si>
  <si>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</si>
  <si>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</si>
  <si>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</si>
  <si>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</si>
  <si>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</si>
  <si>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</si>
  <si>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</si>
  <si>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</si>
  <si>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</si>
  <si>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</si>
  <si>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</si>
  <si>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</si>
  <si>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</si>
  <si>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</si>
  <si>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</si>
  <si>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</si>
  <si>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</si>
  <si>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</si>
  <si>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</si>
  <si>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</si>
  <si>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</si>
  <si>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</si>
  <si>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</si>
  <si>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</si>
  <si>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</si>
  <si>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</si>
  <si>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</si>
  <si>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</si>
  <si>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</si>
  <si>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</si>
  <si>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</si>
  <si>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</si>
  <si>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</si>
  <si>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</si>
  <si>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</si>
  <si>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</si>
  <si>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</si>
  <si>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</si>
  <si>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</si>
  <si>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</si>
  <si>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</si>
  <si>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</si>
  <si>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</si>
  <si>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</si>
  <si>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</si>
  <si>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</si>
  <si>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</si>
  <si>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</si>
  <si>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</si>
  <si>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</si>
  <si>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</si>
  <si>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</si>
  <si>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</si>
  <si>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</si>
  <si>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</si>
  <si>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</si>
  <si>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</si>
  <si>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</si>
  <si>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</si>
  <si>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</si>
  <si>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</si>
  <si>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</si>
  <si>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</si>
  <si>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</si>
  <si>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</si>
  <si>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</si>
  <si>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</si>
  <si>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</si>
  <si>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</si>
  <si>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</si>
  <si>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</si>
  <si>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</si>
  <si>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</si>
  <si>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</si>
  <si>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</si>
  <si>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</si>
  <si>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</si>
  <si>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</si>
  <si>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</si>
  <si>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</si>
  <si>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</si>
  <si>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</si>
  <si>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</si>
  <si>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</si>
  <si>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</si>
  <si>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</si>
  <si>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</si>
  <si>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</si>
  <si>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</si>
  <si>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</si>
  <si>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</si>
  <si>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</si>
  <si>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</si>
  <si>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</si>
  <si>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</si>
  <si>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</si>
  <si>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</si>
  <si>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</si>
  <si>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</si>
  <si>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</si>
  <si>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</si>
  <si>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</si>
  <si>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</si>
  <si>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</si>
  <si>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</si>
  <si>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</si>
  <si>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</si>
  <si>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</si>
  <si>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</si>
  <si>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</si>
  <si>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</si>
  <si>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</si>
  <si>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</si>
  <si>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</si>
  <si>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</si>
  <si>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</si>
  <si>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</si>
  <si>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</si>
  <si>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</si>
  <si>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</si>
  <si>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</si>
  <si>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</si>
  <si>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</si>
  <si>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</si>
  <si>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</si>
  <si>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</si>
  <si>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</si>
  <si>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</si>
  <si>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</si>
  <si>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</si>
  <si>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</si>
  <si>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</si>
  <si>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</si>
  <si>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</si>
  <si>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</si>
  <si>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</si>
  <si>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</si>
  <si>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</si>
  <si>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</si>
  <si>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</si>
  <si>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</si>
  <si>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</si>
  <si>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</si>
  <si>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</si>
  <si>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</si>
  <si>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</si>
  <si>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</si>
  <si>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</si>
  <si>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</si>
  <si>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</si>
  <si>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</si>
  <si>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</si>
  <si>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</si>
  <si>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</si>
  <si>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</si>
  <si>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</si>
  <si>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</si>
  <si>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</si>
  <si>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</si>
  <si>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</si>
  <si>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</si>
  <si>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</si>
  <si>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</si>
  <si>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</si>
  <si>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</si>
  <si>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</si>
  <si>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</si>
  <si>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</si>
  <si>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</si>
  <si>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</si>
  <si>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</si>
  <si>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</si>
  <si>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</si>
  <si>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</si>
  <si>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</si>
  <si>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</si>
  <si>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</si>
  <si>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</si>
  <si>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</si>
  <si>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</si>
  <si>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</si>
  <si>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</si>
  <si>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</si>
  <si>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</si>
  <si>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</si>
  <si>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</si>
  <si>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</si>
  <si>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</si>
  <si>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</si>
  <si>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</si>
  <si>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</si>
  <si>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</si>
  <si>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</si>
  <si>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</si>
  <si>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</si>
  <si>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</si>
  <si>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</si>
  <si>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</si>
  <si>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</si>
  <si>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</si>
  <si>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</si>
  <si>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</si>
  <si>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</si>
  <si>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</si>
  <si>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</si>
  <si>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</si>
  <si>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</si>
  <si>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</si>
  <si>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</si>
  <si>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</si>
  <si>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</si>
  <si>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</si>
  <si>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</si>
  <si>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</si>
  <si>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</si>
  <si>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</si>
  <si>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</si>
  <si>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</si>
  <si>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</si>
  <si>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</si>
  <si>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</si>
  <si>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</si>
  <si>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</si>
  <si>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</si>
  <si>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</si>
  <si>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</si>
  <si>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</si>
  <si>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</si>
  <si>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</si>
  <si>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</si>
  <si>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</si>
  <si>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</si>
  <si>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</si>
  <si>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</si>
  <si>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</si>
  <si>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</si>
  <si>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</si>
  <si>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</si>
  <si>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</si>
  <si>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</si>
  <si>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</si>
  <si>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</si>
  <si>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</si>
  <si>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</si>
  <si>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</si>
  <si>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</si>
  <si>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</si>
  <si>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</si>
  <si>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</si>
  <si>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</si>
  <si>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</si>
  <si>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</si>
  <si>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</si>
  <si>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</si>
  <si>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</si>
  <si>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</si>
  <si>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</si>
  <si>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</si>
  <si>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</si>
  <si>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</si>
  <si>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</si>
  <si>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</si>
  <si>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</si>
  <si>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</si>
  <si>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</si>
  <si>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</si>
  <si>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</si>
  <si>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</si>
  <si>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</si>
  <si>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</si>
  <si>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</si>
  <si>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</si>
  <si>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</si>
  <si>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</si>
  <si>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</si>
  <si>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</si>
  <si>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</si>
  <si>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</si>
  <si>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</si>
  <si>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</si>
  <si>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</si>
  <si>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</si>
  <si>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</si>
  <si>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</si>
  <si>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</si>
  <si>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</si>
  <si>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</si>
  <si>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</si>
  <si>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</si>
  <si>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</si>
  <si>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</si>
  <si>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</si>
  <si>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</si>
  <si>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</si>
  <si>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</si>
  <si>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</si>
  <si>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</si>
  <si>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</si>
  <si>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</si>
  <si>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</si>
  <si>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</si>
  <si>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</si>
  <si>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</si>
  <si>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</si>
  <si>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</si>
  <si>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</si>
  <si>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</si>
  <si>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</si>
  <si>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</si>
  <si>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</si>
  <si>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</si>
  <si>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</si>
  <si>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</si>
  <si>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</si>
  <si>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</si>
  <si>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</si>
  <si>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</si>
  <si>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</si>
  <si>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</si>
  <si>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</si>
  <si>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</si>
  <si>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</si>
  <si>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</si>
  <si>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</si>
  <si>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</si>
  <si>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</si>
  <si>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</si>
  <si>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</si>
  <si>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</si>
  <si>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</si>
  <si>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</si>
  <si>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</si>
  <si>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</si>
  <si>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</si>
  <si>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</si>
  <si>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</si>
  <si>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</si>
  <si>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</si>
  <si>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</si>
  <si>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</si>
  <si>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</si>
  <si>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</si>
  <si>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</si>
  <si>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</si>
  <si>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</si>
  <si>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</si>
  <si>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</si>
  <si>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</si>
  <si>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</si>
  <si>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</si>
  <si>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</si>
  <si>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</si>
  <si>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</si>
  <si>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</si>
  <si>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</si>
  <si>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</si>
  <si>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</si>
  <si>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</si>
  <si>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</si>
  <si>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</si>
  <si>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</si>
  <si>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</si>
  <si>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</si>
  <si>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</si>
  <si>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</si>
  <si>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</si>
  <si>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</si>
  <si>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</si>
  <si>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</si>
  <si>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</si>
  <si>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</si>
  <si>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</si>
  <si>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</si>
  <si>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</si>
  <si>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</si>
  <si>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</si>
  <si>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</si>
  <si>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</si>
  <si>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</si>
  <si>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</si>
  <si>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</si>
  <si>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</si>
  <si>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</si>
  <si>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</si>
  <si>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</si>
  <si>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</si>
  <si>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</si>
  <si>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</si>
  <si>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</si>
  <si>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</si>
  <si>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</si>
  <si>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</si>
  <si>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</si>
  <si>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</si>
  <si>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</si>
  <si>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</si>
  <si>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</si>
  <si>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</si>
  <si>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</si>
  <si>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</si>
  <si>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</si>
  <si>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</si>
  <si>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</si>
  <si>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</si>
  <si>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</si>
  <si>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</si>
  <si>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</si>
  <si>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</si>
  <si>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</si>
  <si>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</si>
  <si>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</si>
  <si>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</si>
  <si>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</si>
  <si>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</si>
  <si>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</si>
  <si>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</si>
  <si>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</si>
  <si>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</si>
  <si>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</si>
  <si>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</si>
  <si>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</si>
  <si>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</si>
  <si>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</si>
  <si>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</si>
  <si>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</si>
  <si>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</si>
  <si>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</si>
  <si>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</si>
  <si>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</si>
  <si>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</si>
  <si>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</si>
  <si>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</si>
  <si>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</si>
  <si>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</si>
  <si>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</si>
  <si>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</si>
  <si>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</si>
  <si>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</si>
  <si>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</si>
  <si>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</si>
  <si>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</si>
  <si>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</si>
  <si>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</si>
  <si>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</si>
  <si>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</si>
  <si>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</si>
  <si>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</si>
  <si>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</si>
  <si>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</si>
  <si>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</si>
  <si>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</si>
  <si>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</si>
  <si>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</si>
  <si>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</si>
  <si>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</si>
  <si>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</si>
  <si>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</si>
  <si>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</si>
  <si>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</si>
  <si>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</si>
  <si>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</si>
  <si>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</si>
  <si>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</si>
  <si>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</si>
  <si>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</si>
  <si>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</si>
  <si>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</si>
  <si>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</si>
  <si>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</si>
  <si>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</si>
  <si>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</si>
  <si>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</si>
  <si>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</si>
  <si>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</si>
  <si>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</si>
  <si>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</si>
  <si>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</si>
  <si>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</si>
  <si>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</si>
  <si>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</si>
  <si>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</si>
  <si>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</si>
  <si>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</si>
  <si>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</si>
  <si>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</si>
  <si>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</si>
  <si>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</si>
  <si>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</si>
  <si>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</si>
  <si>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</si>
  <si>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</si>
  <si>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</si>
  <si>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</si>
  <si>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</si>
  <si>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</si>
  <si>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</si>
  <si>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</si>
  <si>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</si>
  <si>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</si>
  <si>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</si>
  <si>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</si>
  <si>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</si>
  <si>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</si>
  <si>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</si>
  <si>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</si>
  <si>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</si>
  <si>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</si>
  <si>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</si>
  <si>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</si>
  <si>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</si>
  <si>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</si>
  <si>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</si>
  <si>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</si>
  <si>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</si>
  <si>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</si>
  <si>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</si>
  <si>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</si>
  <si>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</si>
  <si>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</si>
  <si>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</si>
  <si>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</si>
  <si>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</si>
  <si>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</si>
  <si>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</si>
  <si>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</si>
  <si>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</si>
  <si>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</si>
  <si>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</si>
  <si>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</si>
  <si>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</si>
  <si>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</si>
  <si>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</si>
  <si>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</si>
  <si>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</si>
  <si>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</si>
  <si>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</si>
  <si>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</si>
  <si>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</si>
  <si>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</si>
  <si>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</si>
  <si>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</si>
  <si>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</si>
  <si>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</si>
  <si>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</si>
  <si>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</si>
  <si>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</si>
  <si>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</si>
  <si>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</si>
  <si>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</si>
  <si>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</si>
  <si>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</si>
  <si>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</si>
  <si>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</si>
  <si>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</si>
  <si>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</si>
  <si>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</si>
  <si>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</si>
  <si>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</si>
  <si>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</si>
  <si>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</si>
  <si>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</si>
  <si>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</si>
  <si>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</si>
  <si>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</si>
  <si>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</si>
  <si>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</si>
  <si>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</si>
  <si>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</si>
  <si>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</si>
  <si>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</si>
  <si>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</si>
  <si>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</si>
  <si>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</si>
  <si>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</si>
  <si>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</si>
  <si>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</si>
  <si>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</si>
  <si>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</si>
  <si>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</si>
  <si>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</si>
  <si>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</si>
  <si>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</si>
  <si>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</si>
  <si>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</si>
  <si>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</si>
  <si>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</si>
  <si>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</si>
  <si>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</si>
  <si>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</si>
  <si>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</si>
  <si>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</si>
  <si>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</si>
  <si>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</si>
  <si>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</si>
  <si>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</si>
  <si>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</si>
  <si>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</si>
  <si>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</si>
  <si>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</si>
  <si>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</si>
  <si>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</si>
  <si>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</si>
  <si>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</si>
  <si>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</si>
  <si>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</si>
  <si>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</si>
  <si>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</si>
  <si>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</si>
  <si>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</si>
  <si>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</si>
  <si>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</si>
  <si>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</si>
  <si>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</si>
  <si>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</si>
  <si>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</si>
  <si>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</si>
  <si>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</si>
  <si>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</si>
  <si>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</si>
  <si>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</si>
  <si>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</si>
  <si>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</si>
  <si>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</si>
  <si>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</si>
  <si>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</si>
  <si>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</si>
  <si>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</si>
  <si>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</si>
  <si>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</si>
  <si>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</si>
  <si>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</si>
  <si>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</si>
  <si>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</si>
  <si>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</si>
  <si>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</si>
  <si>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</si>
  <si>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</si>
  <si>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</si>
  <si>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</si>
  <si>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</si>
  <si>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</si>
  <si>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</si>
  <si>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</si>
  <si>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</si>
  <si>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</si>
  <si>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</si>
  <si>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</si>
  <si>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</si>
  <si>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</si>
  <si>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</si>
  <si>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</si>
  <si>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</si>
  <si>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</si>
  <si>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</si>
  <si>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</si>
  <si>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</si>
  <si>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</si>
  <si>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</si>
  <si>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</si>
  <si>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</si>
  <si>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</si>
  <si>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</si>
  <si>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</si>
  <si>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</si>
  <si>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</si>
  <si>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</si>
  <si>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</si>
  <si>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</si>
  <si>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</si>
  <si>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</si>
  <si>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</si>
  <si>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</si>
  <si>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</si>
  <si>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</si>
  <si>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</si>
  <si>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</si>
  <si>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</si>
  <si>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</si>
  <si>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</si>
  <si>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</si>
  <si>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</si>
  <si>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</si>
  <si>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</si>
  <si>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</si>
  <si>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</si>
  <si>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</si>
  <si>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</si>
  <si>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</si>
  <si>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</si>
  <si>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</si>
  <si>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</si>
  <si>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</si>
  <si>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</si>
  <si>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</si>
  <si>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</si>
  <si>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</si>
  <si>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</si>
  <si>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</si>
  <si>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</si>
  <si>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</si>
  <si>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</si>
  <si>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</si>
  <si>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</si>
  <si>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</si>
  <si>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</si>
  <si>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</si>
  <si>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</si>
  <si>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</si>
  <si>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</si>
  <si>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</si>
  <si>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</si>
  <si>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</si>
  <si>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</si>
  <si>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</si>
  <si>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</si>
  <si>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</si>
  <si>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</si>
  <si>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</si>
  <si>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</si>
  <si>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</si>
  <si>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</si>
  <si>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</si>
  <si>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</si>
  <si>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</si>
  <si>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</si>
  <si>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</si>
  <si>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</si>
  <si>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</si>
  <si>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</si>
  <si>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</si>
  <si>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</si>
  <si>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</si>
  <si>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</si>
  <si>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</si>
  <si>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</si>
  <si>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</si>
  <si>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</si>
  <si>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</si>
  <si>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</si>
  <si>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</si>
  <si>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</si>
  <si>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</si>
  <si>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</si>
  <si>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</si>
  <si>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</si>
  <si>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</si>
  <si>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</si>
  <si>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</si>
  <si>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Scenario</t>
  </si>
  <si>
    <t>50/50-noDPS</t>
  </si>
  <si>
    <t>iii. check CSI for contract rolls</t>
  </si>
  <si>
    <t>iv.  Open futuresATR</t>
  </si>
  <si>
    <t>v. copy over SIG/ACT/SEA/vStart/Safef cols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</si>
  <si>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</si>
  <si>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</si>
  <si>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</si>
  <si>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</si>
  <si>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</si>
  <si>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</si>
  <si>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</si>
  <si>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</si>
  <si>
    <t>yoko</t>
  </si>
  <si>
    <t>hidemi</t>
  </si>
  <si>
    <t>Risk-Off</t>
  </si>
  <si>
    <t>Risk-On</t>
  </si>
  <si>
    <t>lowest eq</t>
  </si>
  <si>
    <t>highest eq</t>
  </si>
  <si>
    <t>Avg Vol</t>
  </si>
  <si>
    <t>AvgVol Est.</t>
  </si>
  <si>
    <t>Total-Vol Est.</t>
  </si>
  <si>
    <t>Avg.Vol Act</t>
  </si>
  <si>
    <t>Prev</t>
  </si>
  <si>
    <t>Previous</t>
  </si>
  <si>
    <t>toshi</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</si>
</sst>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1">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7">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40" fontId="0" fillId="0" borderId="15" xfId="0" applyNumberFormat="1" applyBorder="1"/>
    <xf numFmtId="40" fontId="0" fillId="19" borderId="0" xfId="0" applyNumberFormat="1" applyFill="1"/>
    <xf numFmtId="40" fontId="0" fillId="21" borderId="0" xfId="0" applyNumberFormat="1" applyFill="1"/>
    <xf numFmtId="40" fontId="0" fillId="30" borderId="0" xfId="0" applyNumberFormat="1"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PC2016-07-11 00:00:00</v>
          </cell>
        </row>
        <row r="2">
          <cell r="A2" t="str">
            <v>AC</v>
          </cell>
          <cell r="B2" t="str">
            <v>@ACQ6</v>
          </cell>
          <cell r="C2">
            <v>1.579</v>
          </cell>
          <cell r="D2">
            <v>4.0070290500000001E-2</v>
          </cell>
          <cell r="E2">
            <v>-5.6675062972300003E-3</v>
          </cell>
          <cell r="F2">
            <v>-1</v>
          </cell>
        </row>
        <row r="3">
          <cell r="A3" t="str">
            <v>AD</v>
          </cell>
          <cell r="B3" t="str">
            <v>@ADU6</v>
          </cell>
          <cell r="C3">
            <v>0.75160000000000005</v>
          </cell>
          <cell r="D3">
            <v>1.021E-2</v>
          </cell>
          <cell r="E3">
            <v>-4.63514766256E-3</v>
          </cell>
          <cell r="F3">
            <v>-1</v>
          </cell>
        </row>
        <row r="4">
          <cell r="A4" t="str">
            <v>AEX</v>
          </cell>
          <cell r="B4" t="str">
            <v>AEXN6</v>
          </cell>
          <cell r="C4">
            <v>440.65</v>
          </cell>
          <cell r="D4">
            <v>11.937888261499999</v>
          </cell>
          <cell r="E4">
            <v>1.5907780979800001E-2</v>
          </cell>
          <cell r="F4">
            <v>1</v>
          </cell>
        </row>
        <row r="5">
          <cell r="A5" t="str">
            <v>BO</v>
          </cell>
          <cell r="B5" t="str">
            <v>@BOZ6</v>
          </cell>
          <cell r="C5">
            <v>30.75</v>
          </cell>
          <cell r="D5">
            <v>0.71699999999999997</v>
          </cell>
          <cell r="E5">
            <v>-9.7465886939599995E-4</v>
          </cell>
          <cell r="F5">
            <v>-1</v>
          </cell>
        </row>
        <row r="6">
          <cell r="A6" t="str">
            <v>BP</v>
          </cell>
          <cell r="B6" t="str">
            <v>@BPU6</v>
          </cell>
          <cell r="C6">
            <v>1.3013999999999999</v>
          </cell>
          <cell r="D6">
            <v>2.9204999999999998E-2</v>
          </cell>
          <cell r="E6">
            <v>4.2441546415600004E-3</v>
          </cell>
          <cell r="F6">
            <v>1</v>
          </cell>
        </row>
        <row r="7">
          <cell r="A7" t="str">
            <v>C</v>
          </cell>
          <cell r="B7" t="str">
            <v>@CU6</v>
          </cell>
          <cell r="C7">
            <v>348.25</v>
          </cell>
          <cell r="D7">
            <v>13.6625</v>
          </cell>
          <cell r="E7">
            <v>-1.9014084507000002E-2</v>
          </cell>
          <cell r="F7">
            <v>-1</v>
          </cell>
        </row>
        <row r="8">
          <cell r="A8" t="str">
            <v>CC</v>
          </cell>
          <cell r="B8" t="str">
            <v>@CCU6</v>
          </cell>
          <cell r="C8">
            <v>3101</v>
          </cell>
          <cell r="D8">
            <v>58.15</v>
          </cell>
          <cell r="E8">
            <v>1.29157248951E-3</v>
          </cell>
          <cell r="F8">
            <v>1</v>
          </cell>
        </row>
        <row r="9">
          <cell r="A9" t="str">
            <v>CD</v>
          </cell>
          <cell r="B9" t="str">
            <v>@CDU6</v>
          </cell>
          <cell r="C9">
            <v>0.76154999999999995</v>
          </cell>
          <cell r="D9">
            <v>7.7299999999999999E-3</v>
          </cell>
          <cell r="E9">
            <v>-6.5875293503800001E-3</v>
          </cell>
          <cell r="F9">
            <v>-1</v>
          </cell>
        </row>
        <row r="10">
          <cell r="A10" t="str">
            <v>CGB</v>
          </cell>
          <cell r="B10" t="str">
            <v>CBU6</v>
          </cell>
          <cell r="C10">
            <v>149.05000000000001</v>
          </cell>
          <cell r="D10">
            <v>0.82550000000000001</v>
          </cell>
          <cell r="E10">
            <v>-1.60760935093E-3</v>
          </cell>
          <cell r="F10">
            <v>-1</v>
          </cell>
        </row>
        <row r="11">
          <cell r="A11" t="str">
            <v>CL</v>
          </cell>
          <cell r="B11" t="str">
            <v>QCLQ6</v>
          </cell>
          <cell r="C11">
            <v>44.76</v>
          </cell>
          <cell r="D11">
            <v>1.8647292225000001</v>
          </cell>
          <cell r="E11">
            <v>-1.43140277472E-2</v>
          </cell>
          <cell r="F11">
            <v>-1</v>
          </cell>
        </row>
        <row r="12">
          <cell r="A12" t="str">
            <v>CT</v>
          </cell>
          <cell r="B12" t="str">
            <v>@CTZ6</v>
          </cell>
          <cell r="C12">
            <v>67.78</v>
          </cell>
          <cell r="D12">
            <v>1.446</v>
          </cell>
          <cell r="E12">
            <v>2.9934660386000001E-2</v>
          </cell>
          <cell r="F12">
            <v>1</v>
          </cell>
        </row>
        <row r="13">
          <cell r="A13" t="str">
            <v>CU</v>
          </cell>
          <cell r="B13" t="str">
            <v>@EUU6</v>
          </cell>
          <cell r="C13">
            <v>1.1085</v>
          </cell>
          <cell r="D13">
            <v>1.21E-2</v>
          </cell>
          <cell r="E13">
            <v>6.7704807041299995E-4</v>
          </cell>
          <cell r="F13">
            <v>1</v>
          </cell>
        </row>
        <row r="14">
          <cell r="A14" t="str">
            <v>DX</v>
          </cell>
          <cell r="B14" t="str">
            <v>@DXU6</v>
          </cell>
          <cell r="C14">
            <v>96.59</v>
          </cell>
          <cell r="D14">
            <v>0.84819999999999995</v>
          </cell>
          <cell r="E14">
            <v>2.73028330582E-3</v>
          </cell>
          <cell r="F14">
            <v>1</v>
          </cell>
        </row>
        <row r="15">
          <cell r="A15" t="str">
            <v>EBL</v>
          </cell>
          <cell r="B15" t="str">
            <v>BDU6</v>
          </cell>
          <cell r="C15">
            <v>167.58</v>
          </cell>
          <cell r="D15">
            <v>0.93</v>
          </cell>
          <cell r="E15">
            <v>-1.2515644555700001E-3</v>
          </cell>
          <cell r="F15">
            <v>-1</v>
          </cell>
        </row>
        <row r="16">
          <cell r="A16" t="str">
            <v>EBM</v>
          </cell>
          <cell r="B16" t="str">
            <v>BLU6</v>
          </cell>
          <cell r="C16">
            <v>133.91999999999999</v>
          </cell>
          <cell r="D16">
            <v>0.26100000000000001</v>
          </cell>
          <cell r="E16">
            <v>-2.23964165733E-4</v>
          </cell>
          <cell r="F16">
            <v>-1</v>
          </cell>
        </row>
        <row r="17">
          <cell r="A17" t="str">
            <v>EBS</v>
          </cell>
          <cell r="B17" t="str">
            <v>EZU6</v>
          </cell>
          <cell r="C17">
            <v>112.145</v>
          </cell>
          <cell r="D17">
            <v>6.9750000000000006E-2</v>
          </cell>
          <cell r="E17">
            <v>4.4587123238800002E-5</v>
          </cell>
          <cell r="F17">
            <v>1</v>
          </cell>
        </row>
        <row r="18">
          <cell r="A18" t="str">
            <v>ED</v>
          </cell>
          <cell r="B18" t="str">
            <v>@EDZ6</v>
          </cell>
          <cell r="C18">
            <v>99.245000000000005</v>
          </cell>
          <cell r="D18">
            <v>4.5999999999999999E-2</v>
          </cell>
          <cell r="E18">
            <v>-3.0219088390799999E-4</v>
          </cell>
          <cell r="F18">
            <v>-1</v>
          </cell>
        </row>
        <row r="19">
          <cell r="A19" t="str">
            <v>EMD</v>
          </cell>
          <cell r="B19" t="str">
            <v>@EMDU6</v>
          </cell>
          <cell r="C19">
            <v>1525.5</v>
          </cell>
          <cell r="D19">
            <v>26.453026494</v>
          </cell>
          <cell r="E19">
            <v>5.7357594936699998E-3</v>
          </cell>
          <cell r="F19">
            <v>1</v>
          </cell>
        </row>
        <row r="20">
          <cell r="A20" t="str">
            <v>ES</v>
          </cell>
          <cell r="B20" t="str">
            <v>@ESU6</v>
          </cell>
          <cell r="C20">
            <v>2130.25</v>
          </cell>
          <cell r="D20">
            <v>31.9713165195</v>
          </cell>
          <cell r="E20">
            <v>4.5979721763699999E-3</v>
          </cell>
          <cell r="F20">
            <v>1</v>
          </cell>
        </row>
        <row r="21">
          <cell r="A21" t="str">
            <v>FC</v>
          </cell>
          <cell r="B21" t="str">
            <v>@GFQ6</v>
          </cell>
          <cell r="C21">
            <v>139.44999999999999</v>
          </cell>
          <cell r="D21">
            <v>3.0375000000000001</v>
          </cell>
          <cell r="E21">
            <v>-2.7884280237E-2</v>
          </cell>
          <cell r="F21">
            <v>-1</v>
          </cell>
        </row>
        <row r="22">
          <cell r="A22" t="str">
            <v>FCH</v>
          </cell>
          <cell r="B22" t="str">
            <v>MTN6</v>
          </cell>
          <cell r="C22">
            <v>4264.5</v>
          </cell>
          <cell r="D22">
            <v>116.64092850599999</v>
          </cell>
          <cell r="E22">
            <v>1.76589905739E-2</v>
          </cell>
          <cell r="F22">
            <v>1</v>
          </cell>
        </row>
        <row r="23">
          <cell r="A23" t="str">
            <v>FDX</v>
          </cell>
          <cell r="B23" t="str">
            <v>DXMU6</v>
          </cell>
          <cell r="C23">
            <v>9822.5</v>
          </cell>
          <cell r="D23">
            <v>256.97243300899999</v>
          </cell>
          <cell r="E23">
            <v>2.00425774962E-2</v>
          </cell>
          <cell r="F23">
            <v>1</v>
          </cell>
        </row>
        <row r="24">
          <cell r="A24" t="str">
            <v>FEI</v>
          </cell>
          <cell r="B24" t="str">
            <v>IEZ6</v>
          </cell>
          <cell r="C24">
            <v>100.37</v>
          </cell>
          <cell r="D24">
            <v>2.5999999999999999E-2</v>
          </cell>
          <cell r="E24">
            <v>-4.9813200498100001E-5</v>
          </cell>
          <cell r="F24">
            <v>-1</v>
          </cell>
        </row>
        <row r="25">
          <cell r="A25" t="str">
            <v>FFI</v>
          </cell>
          <cell r="B25" t="str">
            <v>LFU6</v>
          </cell>
          <cell r="C25">
            <v>6630.5</v>
          </cell>
          <cell r="D25">
            <v>167.23342206800001</v>
          </cell>
          <cell r="E25">
            <v>1.24446480379E-2</v>
          </cell>
          <cell r="F25">
            <v>1</v>
          </cell>
        </row>
        <row r="26">
          <cell r="A26" t="str">
            <v>FLG</v>
          </cell>
          <cell r="B26" t="str">
            <v>LGU6</v>
          </cell>
          <cell r="C26">
            <v>130.16999999999999</v>
          </cell>
          <cell r="D26">
            <v>1.008</v>
          </cell>
          <cell r="E26">
            <v>-8.4433527786299996E-4</v>
          </cell>
          <cell r="F26">
            <v>-1</v>
          </cell>
        </row>
        <row r="27">
          <cell r="A27" t="str">
            <v>FSS</v>
          </cell>
          <cell r="B27" t="str">
            <v>LLZ6</v>
          </cell>
          <cell r="C27">
            <v>99.71</v>
          </cell>
          <cell r="D27">
            <v>5.7000000000000002E-2</v>
          </cell>
          <cell r="E27">
            <v>1.00300902708E-4</v>
          </cell>
          <cell r="F27">
            <v>1</v>
          </cell>
        </row>
        <row r="28">
          <cell r="A28" t="str">
            <v>FV</v>
          </cell>
          <cell r="B28" t="str">
            <v>@FVU6</v>
          </cell>
          <cell r="C28">
            <v>122.03125</v>
          </cell>
          <cell r="D28">
            <v>0.45039062499999999</v>
          </cell>
          <cell r="E28">
            <v>-2.9999361715699999E-3</v>
          </cell>
          <cell r="F28">
            <v>-1</v>
          </cell>
        </row>
        <row r="29">
          <cell r="A29" t="str">
            <v>GC</v>
          </cell>
          <cell r="B29" t="str">
            <v>QGCQ6</v>
          </cell>
          <cell r="C29">
            <v>1356.6</v>
          </cell>
          <cell r="D29">
            <v>24.995000000000001</v>
          </cell>
          <cell r="E29">
            <v>-1.3250883392200001E-3</v>
          </cell>
          <cell r="F29">
            <v>-1</v>
          </cell>
        </row>
        <row r="30">
          <cell r="A30" t="str">
            <v>HCM</v>
          </cell>
          <cell r="B30" t="str">
            <v>HHIN6</v>
          </cell>
          <cell r="C30">
            <v>8714</v>
          </cell>
          <cell r="D30">
            <v>204.451728989</v>
          </cell>
          <cell r="E30">
            <v>2.1570926143000001E-2</v>
          </cell>
          <cell r="F30">
            <v>1</v>
          </cell>
        </row>
        <row r="31">
          <cell r="A31" t="str">
            <v>HG</v>
          </cell>
          <cell r="B31" t="str">
            <v>QHGU6</v>
          </cell>
          <cell r="C31">
            <v>214.75</v>
          </cell>
          <cell r="D31">
            <v>5.0278523760000002</v>
          </cell>
          <cell r="E31">
            <v>1.34497404436E-2</v>
          </cell>
          <cell r="F31">
            <v>1</v>
          </cell>
        </row>
        <row r="32">
          <cell r="A32" t="str">
            <v>HIC</v>
          </cell>
          <cell r="B32" t="str">
            <v>HSIN6</v>
          </cell>
          <cell r="C32">
            <v>20875</v>
          </cell>
          <cell r="D32">
            <v>447.09716939399999</v>
          </cell>
          <cell r="E32">
            <v>1.53703973929E-2</v>
          </cell>
          <cell r="F32">
            <v>1</v>
          </cell>
        </row>
        <row r="33">
          <cell r="A33" t="str">
            <v>HO</v>
          </cell>
          <cell r="B33" t="str">
            <v>QHOQ6</v>
          </cell>
          <cell r="C33">
            <v>1.4162999999999999</v>
          </cell>
          <cell r="D33">
            <v>5.3917885499999998E-2</v>
          </cell>
          <cell r="E33">
            <v>2.83225943496E-3</v>
          </cell>
          <cell r="F33">
            <v>1</v>
          </cell>
        </row>
        <row r="34">
          <cell r="A34" t="str">
            <v>JY</v>
          </cell>
          <cell r="B34" t="str">
            <v>@JYU6</v>
          </cell>
          <cell r="C34">
            <v>0.97514999999999996</v>
          </cell>
          <cell r="D34">
            <v>1.43775E-2</v>
          </cell>
          <cell r="E34">
            <v>-2.27978755386E-2</v>
          </cell>
          <cell r="F34">
            <v>-1</v>
          </cell>
        </row>
        <row r="35">
          <cell r="A35" t="str">
            <v>KC</v>
          </cell>
          <cell r="B35" t="str">
            <v>@KCU6</v>
          </cell>
          <cell r="C35">
            <v>149.30000000000001</v>
          </cell>
          <cell r="D35">
            <v>4.1574999999999998</v>
          </cell>
          <cell r="E35">
            <v>3.6086051353199998E-2</v>
          </cell>
          <cell r="F35">
            <v>1</v>
          </cell>
        </row>
        <row r="36">
          <cell r="A36" t="str">
            <v>KW</v>
          </cell>
          <cell r="B36" t="str">
            <v>@KWU6</v>
          </cell>
          <cell r="C36">
            <v>416.75</v>
          </cell>
          <cell r="D36">
            <v>11.59977422</v>
          </cell>
          <cell r="E36">
            <v>-1.0682492581600001E-2</v>
          </cell>
          <cell r="F36">
            <v>-1</v>
          </cell>
        </row>
        <row r="37">
          <cell r="A37" t="str">
            <v>LB</v>
          </cell>
          <cell r="B37" t="str">
            <v>@LBU6</v>
          </cell>
          <cell r="C37">
            <v>322.2</v>
          </cell>
          <cell r="D37">
            <v>6.9331659979999998</v>
          </cell>
          <cell r="E37">
            <v>9.3984962405999992E-3</v>
          </cell>
          <cell r="F37">
            <v>1</v>
          </cell>
        </row>
        <row r="38">
          <cell r="A38" t="str">
            <v>LC</v>
          </cell>
          <cell r="B38" t="str">
            <v>@LEQ6</v>
          </cell>
          <cell r="C38">
            <v>109.35</v>
          </cell>
          <cell r="D38">
            <v>2.1575000000000002</v>
          </cell>
          <cell r="E38">
            <v>-2.5618177767899999E-2</v>
          </cell>
          <cell r="F38">
            <v>-1</v>
          </cell>
        </row>
        <row r="39">
          <cell r="A39" t="str">
            <v>LCO</v>
          </cell>
          <cell r="B39" t="str">
            <v>EBZ6</v>
          </cell>
          <cell r="C39">
            <v>48.19</v>
          </cell>
          <cell r="D39">
            <v>1.77</v>
          </cell>
          <cell r="E39">
            <v>-7.2105480016500002E-3</v>
          </cell>
          <cell r="F39">
            <v>-1</v>
          </cell>
        </row>
        <row r="40">
          <cell r="A40" t="str">
            <v>LGO</v>
          </cell>
          <cell r="B40" t="str">
            <v>GASQ6</v>
          </cell>
          <cell r="C40">
            <v>415.25</v>
          </cell>
          <cell r="D40">
            <v>16.399999999999999</v>
          </cell>
          <cell r="E40">
            <v>2.4140012069999999E-3</v>
          </cell>
          <cell r="F40">
            <v>1</v>
          </cell>
        </row>
        <row r="41">
          <cell r="A41" t="str">
            <v>LH</v>
          </cell>
          <cell r="B41" t="str">
            <v>@HEQ6</v>
          </cell>
          <cell r="C41">
            <v>78.349999999999994</v>
          </cell>
          <cell r="D41">
            <v>1.53125</v>
          </cell>
          <cell r="E41">
            <v>-6.0260069774800001E-3</v>
          </cell>
          <cell r="F41">
            <v>-1</v>
          </cell>
        </row>
        <row r="42">
          <cell r="A42" t="str">
            <v>LRC</v>
          </cell>
          <cell r="B42" t="str">
            <v>LRCU6</v>
          </cell>
          <cell r="C42">
            <v>1829</v>
          </cell>
          <cell r="D42">
            <v>31.05</v>
          </cell>
          <cell r="E42">
            <v>1.7807456872599998E-2</v>
          </cell>
          <cell r="F42">
            <v>1</v>
          </cell>
        </row>
        <row r="43">
          <cell r="A43" t="str">
            <v>LSU</v>
          </cell>
          <cell r="B43" t="str">
            <v>QWV6</v>
          </cell>
          <cell r="C43">
            <v>556.29999999999995</v>
          </cell>
          <cell r="D43">
            <v>12.545</v>
          </cell>
          <cell r="E43">
            <v>2.86612426036E-2</v>
          </cell>
          <cell r="F43">
            <v>1</v>
          </cell>
        </row>
        <row r="44">
          <cell r="A44" t="str">
            <v>MEM</v>
          </cell>
          <cell r="B44" t="str">
            <v>@MMEU6</v>
          </cell>
          <cell r="C44">
            <v>846.2</v>
          </cell>
          <cell r="D44">
            <v>19.805</v>
          </cell>
          <cell r="E44">
            <v>9.6647178141000007E-3</v>
          </cell>
          <cell r="F44">
            <v>1</v>
          </cell>
        </row>
        <row r="45">
          <cell r="A45" t="str">
            <v>MFX</v>
          </cell>
          <cell r="B45" t="str">
            <v>IBN6</v>
          </cell>
          <cell r="C45">
            <v>8304</v>
          </cell>
          <cell r="D45">
            <v>278.32880590100001</v>
          </cell>
          <cell r="E45">
            <v>1.4910779760400001E-2</v>
          </cell>
          <cell r="F45">
            <v>1</v>
          </cell>
        </row>
        <row r="46">
          <cell r="A46" t="str">
            <v>MP</v>
          </cell>
          <cell r="B46" t="str">
            <v>@PXU6</v>
          </cell>
          <cell r="C46">
            <v>5.3769999999999998E-2</v>
          </cell>
          <cell r="D46">
            <v>9.8850000000000001E-4</v>
          </cell>
          <cell r="E46">
            <v>1.8632383081800001E-3</v>
          </cell>
          <cell r="F46">
            <v>1</v>
          </cell>
        </row>
        <row r="47">
          <cell r="A47" t="str">
            <v>MW</v>
          </cell>
          <cell r="B47" t="str">
            <v>@MWU6</v>
          </cell>
          <cell r="C47">
            <v>499.75</v>
          </cell>
          <cell r="D47">
            <v>9.9793280585000002</v>
          </cell>
          <cell r="E47">
            <v>-2.49500998004E-3</v>
          </cell>
          <cell r="F47">
            <v>-1</v>
          </cell>
        </row>
        <row r="48">
          <cell r="A48" t="str">
            <v>NE</v>
          </cell>
          <cell r="B48" t="str">
            <v>@NEU6</v>
          </cell>
          <cell r="C48">
            <v>0.71919999999999995</v>
          </cell>
          <cell r="D48">
            <v>9.7549999999999998E-3</v>
          </cell>
          <cell r="E48">
            <v>-1.0592928876E-2</v>
          </cell>
          <cell r="F48">
            <v>-1</v>
          </cell>
        </row>
        <row r="49">
          <cell r="A49" t="str">
            <v>NG</v>
          </cell>
          <cell r="B49" t="str">
            <v>QNGU6</v>
          </cell>
          <cell r="C49">
            <v>2.6840000000000002</v>
          </cell>
          <cell r="D49">
            <v>0.1003358765</v>
          </cell>
          <cell r="E49">
            <v>-3.7302725968400001E-2</v>
          </cell>
          <cell r="F49">
            <v>-1</v>
          </cell>
        </row>
        <row r="50">
          <cell r="A50" t="str">
            <v>NIY</v>
          </cell>
          <cell r="B50" t="str">
            <v>@NKDU6</v>
          </cell>
          <cell r="C50">
            <v>16070</v>
          </cell>
          <cell r="D50">
            <v>474.5</v>
          </cell>
          <cell r="E50">
            <v>4.7588005215100003E-2</v>
          </cell>
          <cell r="F50">
            <v>1</v>
          </cell>
        </row>
        <row r="51">
          <cell r="A51" t="str">
            <v>NQ</v>
          </cell>
          <cell r="B51" t="str">
            <v>@NQU6</v>
          </cell>
          <cell r="C51">
            <v>4549.5</v>
          </cell>
          <cell r="D51">
            <v>74.670995269499997</v>
          </cell>
          <cell r="E51">
            <v>7.13929935248E-3</v>
          </cell>
          <cell r="F51">
            <v>1</v>
          </cell>
        </row>
        <row r="52">
          <cell r="A52" t="str">
            <v>O</v>
          </cell>
          <cell r="B52" t="str">
            <v>@OZ6</v>
          </cell>
          <cell r="C52">
            <v>205.75</v>
          </cell>
          <cell r="D52">
            <v>6.3823529409999997</v>
          </cell>
          <cell r="E52">
            <v>4.1772151898699997E-2</v>
          </cell>
          <cell r="F52">
            <v>1</v>
          </cell>
        </row>
        <row r="53">
          <cell r="A53" t="str">
            <v>OJ</v>
          </cell>
          <cell r="B53" t="str">
            <v>@OJU6</v>
          </cell>
          <cell r="C53">
            <v>178</v>
          </cell>
          <cell r="D53">
            <v>5.4201574800000003</v>
          </cell>
          <cell r="E53">
            <v>-5.29396115988E-2</v>
          </cell>
          <cell r="F53">
            <v>-1</v>
          </cell>
        </row>
        <row r="54">
          <cell r="A54" t="str">
            <v>PA</v>
          </cell>
          <cell r="B54" t="str">
            <v>QPAU6</v>
          </cell>
          <cell r="C54">
            <v>625.75</v>
          </cell>
          <cell r="D54">
            <v>16.295000000000002</v>
          </cell>
          <cell r="E54">
            <v>1.40171771188E-2</v>
          </cell>
          <cell r="F54">
            <v>1</v>
          </cell>
        </row>
        <row r="55">
          <cell r="A55" t="str">
            <v>PL</v>
          </cell>
          <cell r="B55" t="str">
            <v>QPLV6</v>
          </cell>
          <cell r="C55">
            <v>1108.0999999999999</v>
          </cell>
          <cell r="D55">
            <v>23.358665480500001</v>
          </cell>
          <cell r="E55">
            <v>7.1805126340699996E-3</v>
          </cell>
          <cell r="F55">
            <v>1</v>
          </cell>
        </row>
        <row r="56">
          <cell r="A56" t="str">
            <v>RB</v>
          </cell>
          <cell r="B56" t="str">
            <v>QRBQ6</v>
          </cell>
          <cell r="C56">
            <v>1.3835</v>
          </cell>
          <cell r="D56">
            <v>5.6732385000000003E-2</v>
          </cell>
          <cell r="E56">
            <v>9.26466297053E-3</v>
          </cell>
          <cell r="F56">
            <v>1</v>
          </cell>
        </row>
        <row r="57">
          <cell r="A57" t="str">
            <v>RR</v>
          </cell>
          <cell r="B57" t="str">
            <v>@RRU6</v>
          </cell>
          <cell r="C57">
            <v>10.685</v>
          </cell>
          <cell r="D57">
            <v>0.27213826299999999</v>
          </cell>
          <cell r="E57">
            <v>5.6470588235300002E-3</v>
          </cell>
          <cell r="F57">
            <v>1</v>
          </cell>
        </row>
        <row r="58">
          <cell r="A58" t="str">
            <v>RS</v>
          </cell>
          <cell r="B58" t="str">
            <v>@RSX6</v>
          </cell>
          <cell r="C58">
            <v>470.5</v>
          </cell>
          <cell r="D58">
            <v>11.49</v>
          </cell>
          <cell r="E58">
            <v>1.06382978723E-3</v>
          </cell>
          <cell r="F58">
            <v>1</v>
          </cell>
        </row>
        <row r="59">
          <cell r="A59" t="str">
            <v>S</v>
          </cell>
          <cell r="B59" t="str">
            <v>@SX6</v>
          </cell>
          <cell r="C59">
            <v>1055</v>
          </cell>
          <cell r="D59">
            <v>32.8125</v>
          </cell>
          <cell r="E59">
            <v>-2.5998581895499999E-3</v>
          </cell>
          <cell r="F59">
            <v>-1</v>
          </cell>
        </row>
        <row r="60">
          <cell r="A60" t="str">
            <v>SB</v>
          </cell>
          <cell r="B60" t="str">
            <v>@SBV6</v>
          </cell>
          <cell r="C60">
            <v>20.28</v>
          </cell>
          <cell r="D60">
            <v>0.66049999999999998</v>
          </cell>
          <cell r="E60">
            <v>3.6280020439399999E-2</v>
          </cell>
          <cell r="F60">
            <v>1</v>
          </cell>
        </row>
        <row r="61">
          <cell r="A61" t="str">
            <v>SF</v>
          </cell>
          <cell r="B61" t="str">
            <v>@SFU6</v>
          </cell>
          <cell r="C61">
            <v>1.0213000000000001</v>
          </cell>
          <cell r="D61">
            <v>8.6199999999999992E-3</v>
          </cell>
          <cell r="E61">
            <v>9.7924010967499999E-5</v>
          </cell>
          <cell r="F61">
            <v>1</v>
          </cell>
        </row>
        <row r="62">
          <cell r="A62" t="str">
            <v>SI</v>
          </cell>
          <cell r="B62" t="str">
            <v>QSIU6</v>
          </cell>
          <cell r="C62">
            <v>2030.4</v>
          </cell>
          <cell r="D62">
            <v>62.193801935499998</v>
          </cell>
          <cell r="E62">
            <v>1.0199512413600001E-2</v>
          </cell>
          <cell r="F62">
            <v>1</v>
          </cell>
        </row>
        <row r="63">
          <cell r="A63" t="str">
            <v>SIN</v>
          </cell>
          <cell r="B63" t="str">
            <v>INN6</v>
          </cell>
          <cell r="C63">
            <v>8488</v>
          </cell>
          <cell r="D63">
            <v>124.96372617</v>
          </cell>
          <cell r="E63">
            <v>1.8356328734300001E-2</v>
          </cell>
          <cell r="F63">
            <v>1</v>
          </cell>
        </row>
        <row r="64">
          <cell r="A64" t="str">
            <v>SJB</v>
          </cell>
          <cell r="B64" t="str">
            <v>BBU6</v>
          </cell>
          <cell r="C64">
            <v>153.56</v>
          </cell>
          <cell r="D64">
            <v>0.32600000000000001</v>
          </cell>
          <cell r="E64">
            <v>-7.8084331077600002E-4</v>
          </cell>
          <cell r="F64">
            <v>-1</v>
          </cell>
        </row>
        <row r="65">
          <cell r="A65" t="str">
            <v>SM</v>
          </cell>
          <cell r="B65" t="str">
            <v>@SMZ6</v>
          </cell>
          <cell r="C65">
            <v>367.4</v>
          </cell>
          <cell r="D65">
            <v>12.34</v>
          </cell>
          <cell r="E65">
            <v>-7.8314879827200007E-3</v>
          </cell>
          <cell r="F65">
            <v>-1</v>
          </cell>
        </row>
        <row r="66">
          <cell r="A66" t="str">
            <v>SMI</v>
          </cell>
          <cell r="B66" t="str">
            <v>SWU6</v>
          </cell>
          <cell r="C66">
            <v>8106</v>
          </cell>
          <cell r="D66">
            <v>167.42718491299999</v>
          </cell>
          <cell r="E66">
            <v>1.27436281859E-2</v>
          </cell>
          <cell r="F66">
            <v>1</v>
          </cell>
        </row>
        <row r="67">
          <cell r="A67" t="str">
            <v>SSG</v>
          </cell>
          <cell r="B67" t="str">
            <v>SSN6</v>
          </cell>
          <cell r="C67">
            <v>319.85000000000002</v>
          </cell>
          <cell r="D67">
            <v>5.5270625994999998</v>
          </cell>
          <cell r="E67">
            <v>1.18633343879E-2</v>
          </cell>
          <cell r="F67">
            <v>1</v>
          </cell>
        </row>
        <row r="68">
          <cell r="A68" t="str">
            <v>STW</v>
          </cell>
          <cell r="B68" t="str">
            <v>TWN6</v>
          </cell>
          <cell r="C68">
            <v>325.3</v>
          </cell>
          <cell r="D68">
            <v>5.6198883300000002</v>
          </cell>
          <cell r="E68">
            <v>2.2634391700700002E-2</v>
          </cell>
          <cell r="F68">
            <v>1</v>
          </cell>
        </row>
        <row r="69">
          <cell r="A69" t="str">
            <v>SXE</v>
          </cell>
          <cell r="B69" t="str">
            <v>EXU6</v>
          </cell>
          <cell r="C69">
            <v>2878</v>
          </cell>
          <cell r="D69">
            <v>84.839085754999999</v>
          </cell>
          <cell r="E69">
            <v>1.6242937853099999E-2</v>
          </cell>
          <cell r="F69">
            <v>1</v>
          </cell>
        </row>
        <row r="70">
          <cell r="A70" t="str">
            <v>TF</v>
          </cell>
          <cell r="B70" t="str">
            <v>@TFSU6</v>
          </cell>
          <cell r="C70">
            <v>1187.5</v>
          </cell>
          <cell r="D70">
            <v>24.475000000000001</v>
          </cell>
          <cell r="E70">
            <v>1.1930123561999999E-2</v>
          </cell>
          <cell r="F70">
            <v>1</v>
          </cell>
        </row>
        <row r="71">
          <cell r="A71" t="str">
            <v>TU</v>
          </cell>
          <cell r="B71" t="str">
            <v>@TUU6</v>
          </cell>
          <cell r="C71">
            <v>109.5078125</v>
          </cell>
          <cell r="D71">
            <v>0.15234375</v>
          </cell>
          <cell r="E71">
            <v>-7.8414599372699997E-4</v>
          </cell>
          <cell r="F71">
            <v>-1</v>
          </cell>
        </row>
        <row r="72">
          <cell r="A72" t="str">
            <v>TY</v>
          </cell>
          <cell r="B72" t="str">
            <v>@TYU6</v>
          </cell>
          <cell r="C72">
            <v>133.15625</v>
          </cell>
          <cell r="D72">
            <v>0.78828125000000004</v>
          </cell>
          <cell r="E72">
            <v>-4.7880415742099997E-3</v>
          </cell>
          <cell r="F72">
            <v>-1</v>
          </cell>
        </row>
        <row r="73">
          <cell r="A73" t="str">
            <v>US</v>
          </cell>
          <cell r="B73" t="str">
            <v>@USU6</v>
          </cell>
          <cell r="C73">
            <v>175.6875</v>
          </cell>
          <cell r="D73">
            <v>2.0546875</v>
          </cell>
          <cell r="E73">
            <v>-7.0646414694499997E-3</v>
          </cell>
          <cell r="F73">
            <v>-1</v>
          </cell>
        </row>
        <row r="74">
          <cell r="A74" t="str">
            <v>VX</v>
          </cell>
          <cell r="B74" t="str">
            <v>@VXQ6</v>
          </cell>
          <cell r="C74">
            <v>16.725000000000001</v>
          </cell>
          <cell r="D74">
            <v>2.4204331639999999</v>
          </cell>
          <cell r="E74">
            <v>-2.9806259314499998E-3</v>
          </cell>
          <cell r="F74">
            <v>-1</v>
          </cell>
        </row>
        <row r="75">
          <cell r="A75" t="str">
            <v>W</v>
          </cell>
          <cell r="B75" t="str">
            <v>@WU6</v>
          </cell>
          <cell r="C75">
            <v>430.5</v>
          </cell>
          <cell r="D75">
            <v>12.87789267</v>
          </cell>
          <cell r="E75">
            <v>-1.0344827586199999E-2</v>
          </cell>
          <cell r="F75">
            <v>-1</v>
          </cell>
        </row>
        <row r="76">
          <cell r="A76" t="str">
            <v>YA</v>
          </cell>
          <cell r="B76" t="str">
            <v>APU6</v>
          </cell>
          <cell r="C76">
            <v>5301</v>
          </cell>
          <cell r="D76">
            <v>89.600539499500002</v>
          </cell>
          <cell r="E76">
            <v>2.1584120254399999E-2</v>
          </cell>
          <cell r="F76">
            <v>1</v>
          </cell>
        </row>
        <row r="77">
          <cell r="A77" t="str">
            <v>YB</v>
          </cell>
          <cell r="B77" t="str">
            <v>HBSU6</v>
          </cell>
          <cell r="C77">
            <v>98.13</v>
          </cell>
          <cell r="D77">
            <v>4.1000000000000002E-2</v>
          </cell>
          <cell r="E77">
            <v>0</v>
          </cell>
          <cell r="F77">
            <v>1</v>
          </cell>
        </row>
        <row r="78">
          <cell r="A78" t="str">
            <v>YM</v>
          </cell>
          <cell r="B78" t="str">
            <v>@YMU6</v>
          </cell>
          <cell r="C78">
            <v>18147</v>
          </cell>
          <cell r="D78">
            <v>251.80525331499999</v>
          </cell>
          <cell r="E78">
            <v>6.0427985364199998E-3</v>
          </cell>
          <cell r="F78">
            <v>1</v>
          </cell>
        </row>
        <row r="79">
          <cell r="A79" t="str">
            <v>YT2</v>
          </cell>
          <cell r="B79" t="str">
            <v>HTSU6</v>
          </cell>
          <cell r="C79">
            <v>98.52</v>
          </cell>
          <cell r="D79">
            <v>7.85E-2</v>
          </cell>
          <cell r="E79">
            <v>-2.02963263649E-4</v>
          </cell>
          <cell r="F79">
            <v>-1</v>
          </cell>
        </row>
        <row r="80">
          <cell r="A80" t="str">
            <v>YT3</v>
          </cell>
          <cell r="B80" t="str">
            <v>HXSU6</v>
          </cell>
          <cell r="C80">
            <v>98.09</v>
          </cell>
          <cell r="D80">
            <v>9.7350000000000006E-2</v>
          </cell>
          <cell r="E80">
            <v>-2.03852818265E-4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42562</v>
          </cell>
          <cell r="C1" t="str">
            <v>ATR20</v>
          </cell>
        </row>
        <row r="2">
          <cell r="B2">
            <v>1.0428999999999999</v>
          </cell>
          <cell r="C2">
            <v>7.26E-3</v>
          </cell>
        </row>
        <row r="3">
          <cell r="B3">
            <v>1.72446498</v>
          </cell>
          <cell r="C3">
            <v>3.1344172500000003E-2</v>
          </cell>
        </row>
        <row r="4">
          <cell r="B4">
            <v>77.463999999999999</v>
          </cell>
          <cell r="C4">
            <v>1.72685</v>
          </cell>
        </row>
        <row r="5">
          <cell r="B5">
            <v>0.74039999999999995</v>
          </cell>
          <cell r="C5">
            <v>9.0100000000000006E-3</v>
          </cell>
        </row>
        <row r="6">
          <cell r="B6">
            <v>0.75329999999999997</v>
          </cell>
          <cell r="C6">
            <v>1.01E-2</v>
          </cell>
        </row>
        <row r="7">
          <cell r="B7">
            <v>0.98860000000000003</v>
          </cell>
          <cell r="C7">
            <v>9.8300000000000002E-3</v>
          </cell>
        </row>
        <row r="8">
          <cell r="B8">
            <v>0.94740000000000002</v>
          </cell>
          <cell r="C8">
            <v>1.035E-2</v>
          </cell>
        </row>
        <row r="9">
          <cell r="B9">
            <v>0.74900756000000002</v>
          </cell>
          <cell r="C9">
            <v>6.8064225000000001E-3</v>
          </cell>
        </row>
        <row r="10">
          <cell r="B10">
            <v>0.70967283999999997</v>
          </cell>
          <cell r="C10">
            <v>8.4231199999999992E-3</v>
          </cell>
        </row>
        <row r="11">
          <cell r="B11">
            <v>1.7987</v>
          </cell>
          <cell r="C11">
            <v>3.3529999999999997E-2</v>
          </cell>
        </row>
        <row r="12">
          <cell r="B12">
            <v>1.2769999999999999</v>
          </cell>
          <cell r="C12">
            <v>2.7E-2</v>
          </cell>
        </row>
        <row r="13">
          <cell r="B13">
            <v>1.2990999999999999</v>
          </cell>
          <cell r="C13">
            <v>2.8830000000000001E-2</v>
          </cell>
        </row>
        <row r="14">
          <cell r="B14">
            <v>133.57</v>
          </cell>
          <cell r="C14">
            <v>4.1535500000000001</v>
          </cell>
        </row>
        <row r="15">
          <cell r="B15">
            <v>1.7051000000000001</v>
          </cell>
          <cell r="C15">
            <v>3.1550000000000002E-2</v>
          </cell>
        </row>
        <row r="16">
          <cell r="B16">
            <v>1.5311999999999999</v>
          </cell>
          <cell r="C16">
            <v>1.7925E-2</v>
          </cell>
        </row>
        <row r="17">
          <cell r="B17">
            <v>1.4679</v>
          </cell>
          <cell r="C17">
            <v>1.536E-2</v>
          </cell>
        </row>
        <row r="18">
          <cell r="B18">
            <v>1.4513</v>
          </cell>
          <cell r="C18">
            <v>1.2995E-2</v>
          </cell>
        </row>
        <row r="19">
          <cell r="B19">
            <v>113.69</v>
          </cell>
          <cell r="C19">
            <v>2.1619999999999999</v>
          </cell>
        </row>
        <row r="20">
          <cell r="B20">
            <v>1.0868</v>
          </cell>
          <cell r="C20">
            <v>7.9299999999999995E-3</v>
          </cell>
        </row>
        <row r="21">
          <cell r="B21">
            <v>0.85121999999999998</v>
          </cell>
          <cell r="C21">
            <v>1.3502E-2</v>
          </cell>
        </row>
        <row r="22">
          <cell r="B22">
            <v>1.1057999999999999</v>
          </cell>
          <cell r="C22">
            <v>1.1639999999999999E-2</v>
          </cell>
        </row>
        <row r="23">
          <cell r="B23">
            <v>78.353940420000001</v>
          </cell>
          <cell r="C23">
            <v>1.529440704</v>
          </cell>
        </row>
        <row r="24">
          <cell r="B24">
            <v>74.239049739999999</v>
          </cell>
          <cell r="C24">
            <v>1.5969215640000001</v>
          </cell>
        </row>
        <row r="25">
          <cell r="B25">
            <v>104.61345329</v>
          </cell>
          <cell r="C25">
            <v>1.7370720715000001</v>
          </cell>
        </row>
        <row r="26">
          <cell r="B26">
            <v>0.72228241000000004</v>
          </cell>
          <cell r="C26">
            <v>9.7032119999999993E-3</v>
          </cell>
        </row>
        <row r="27">
          <cell r="B27">
            <v>0.98280000000000001</v>
          </cell>
          <cell r="C27">
            <v>7.9050000000000006E-3</v>
          </cell>
        </row>
        <row r="28">
          <cell r="B28">
            <v>1.3124</v>
          </cell>
          <cell r="C28">
            <v>1.3165E-2</v>
          </cell>
        </row>
        <row r="29">
          <cell r="B29">
            <v>102.83</v>
          </cell>
          <cell r="C29">
            <v>1.4930000000000001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4" workbookViewId="0">
      <selection activeCell="I29" sqref="I29"/>
    </sheetView>
  </sheetViews>
  <sheetFormatPr defaultRowHeight="15" x14ac:dyDescent="0.25"/>
  <cols>
    <col min="1" max="1" width="13.140625" customWidth="1"/>
    <col min="2" max="2" width="13.7109375" customWidth="1"/>
    <col min="3" max="3" width="11.42578125" customWidth="1"/>
    <col min="4" max="10" width="12.7109375" customWidth="1"/>
    <col min="11" max="11" width="14.28515625" bestFit="1" customWidth="1"/>
    <col min="12" max="12" width="13.42578125" bestFit="1" customWidth="1"/>
    <col min="13"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3" x14ac:dyDescent="0.25">
      <c r="A1" s="202">
        <f ca="1">TODAY()</f>
        <v>42563</v>
      </c>
      <c r="B1" t="s">
        <v>1230</v>
      </c>
    </row>
    <row r="2" spans="1:3" x14ac:dyDescent="0.25">
      <c r="A2" s="202">
        <f>MARGIN!G12</f>
        <v>42562</v>
      </c>
      <c r="B2" t="s">
        <v>1144</v>
      </c>
    </row>
    <row r="3" spans="1:3" x14ac:dyDescent="0.25">
      <c r="A3" t="str">
        <f>'FuturesInfo (3)'!N1</f>
        <v>PC2016-07-11 00:00:00</v>
      </c>
      <c r="B3" t="s">
        <v>1145</v>
      </c>
    </row>
    <row r="5" spans="1:3" x14ac:dyDescent="0.25">
      <c r="B5" t="s">
        <v>1149</v>
      </c>
    </row>
    <row r="6" spans="1:3" x14ac:dyDescent="0.25">
      <c r="A6" t="s">
        <v>1178</v>
      </c>
      <c r="B6" t="s">
        <v>1197</v>
      </c>
    </row>
    <row r="7" spans="1:3" x14ac:dyDescent="0.25">
      <c r="A7" s="105"/>
      <c r="B7" t="s">
        <v>1199</v>
      </c>
      <c r="C7" t="s">
        <v>1200</v>
      </c>
    </row>
    <row r="8" spans="1:3" x14ac:dyDescent="0.25">
      <c r="A8" s="105" t="s">
        <v>1178</v>
      </c>
      <c r="C8" t="s">
        <v>1227</v>
      </c>
    </row>
    <row r="9" spans="1:3" x14ac:dyDescent="0.25">
      <c r="A9" s="105" t="s">
        <v>1178</v>
      </c>
      <c r="C9" t="s">
        <v>1228</v>
      </c>
    </row>
    <row r="10" spans="1:3" x14ac:dyDescent="0.25">
      <c r="A10" s="105" t="s">
        <v>1178</v>
      </c>
      <c r="C10" t="s">
        <v>1229</v>
      </c>
    </row>
    <row r="11" spans="1:3" x14ac:dyDescent="0.25">
      <c r="A11" s="105" t="s">
        <v>1178</v>
      </c>
      <c r="C11" t="s">
        <v>1201</v>
      </c>
    </row>
    <row r="12" spans="1:3" x14ac:dyDescent="0.25">
      <c r="A12" s="105"/>
      <c r="C12" t="s">
        <v>1231</v>
      </c>
    </row>
    <row r="13" spans="1:3" x14ac:dyDescent="0.25">
      <c r="A13" s="105"/>
    </row>
    <row r="14" spans="1:3" x14ac:dyDescent="0.25">
      <c r="B14" t="s">
        <v>1218</v>
      </c>
    </row>
    <row r="15" spans="1:3" x14ac:dyDescent="0.25">
      <c r="A15" s="105" t="s">
        <v>1178</v>
      </c>
      <c r="C15" t="s">
        <v>1198</v>
      </c>
    </row>
    <row r="16" spans="1:3" x14ac:dyDescent="0.25">
      <c r="A16" s="105" t="s">
        <v>1178</v>
      </c>
      <c r="C16" t="s">
        <v>1182</v>
      </c>
    </row>
    <row r="17" spans="1:15" x14ac:dyDescent="0.25">
      <c r="A17" s="105" t="s">
        <v>1178</v>
      </c>
      <c r="C17" t="s">
        <v>1224</v>
      </c>
    </row>
    <row r="18" spans="1:15" x14ac:dyDescent="0.25">
      <c r="A18" s="105" t="s">
        <v>1178</v>
      </c>
      <c r="C18" t="s">
        <v>1225</v>
      </c>
    </row>
    <row r="19" spans="1:15" x14ac:dyDescent="0.25">
      <c r="A19" s="105" t="s">
        <v>1178</v>
      </c>
      <c r="C19" t="s">
        <v>1226</v>
      </c>
    </row>
    <row r="20" spans="1:15" x14ac:dyDescent="0.25">
      <c r="A20" s="105" t="s">
        <v>1178</v>
      </c>
      <c r="C20" t="s">
        <v>1234</v>
      </c>
    </row>
    <row r="21" spans="1:15" x14ac:dyDescent="0.25">
      <c r="A21" s="105"/>
    </row>
    <row r="22" spans="1:15" x14ac:dyDescent="0.25">
      <c r="B22" t="s">
        <v>1232</v>
      </c>
    </row>
    <row r="23" spans="1:15" x14ac:dyDescent="0.25">
      <c r="B23" t="s">
        <v>1233</v>
      </c>
    </row>
    <row r="24" spans="1:15" x14ac:dyDescent="0.25">
      <c r="B24" t="s">
        <v>1148</v>
      </c>
    </row>
    <row r="25" spans="1:15" x14ac:dyDescent="0.25">
      <c r="C25" t="s">
        <v>1195</v>
      </c>
    </row>
    <row r="26" spans="1:15" x14ac:dyDescent="0.25">
      <c r="C26" t="s">
        <v>1203</v>
      </c>
      <c r="J26" t="s">
        <v>1237</v>
      </c>
      <c r="K26" s="284">
        <f>sym!N1</f>
        <v>0.27848101265822783</v>
      </c>
    </row>
    <row r="27" spans="1:15" x14ac:dyDescent="0.25">
      <c r="J27" t="s">
        <v>1238</v>
      </c>
      <c r="K27" s="284">
        <f>sym!O1</f>
        <v>0.72151898734177211</v>
      </c>
    </row>
    <row r="28" spans="1:15" ht="15.75" thickBot="1" x14ac:dyDescent="0.3">
      <c r="F28" t="s">
        <v>1235</v>
      </c>
      <c r="H28" t="s">
        <v>1247</v>
      </c>
      <c r="I28" t="s">
        <v>1236</v>
      </c>
    </row>
    <row r="29" spans="1:15" ht="15.75" thickBot="1" x14ac:dyDescent="0.3">
      <c r="B29" t="s">
        <v>1221</v>
      </c>
      <c r="C29" s="282">
        <f>SUM(C31:C1000)</f>
        <v>-16659.52013671102</v>
      </c>
      <c r="D29" s="282">
        <f t="shared" ref="D29:K29" si="0">SUM(D31:D1000)</f>
        <v>-826.80228839114955</v>
      </c>
      <c r="E29" s="282">
        <f t="shared" si="0"/>
        <v>86568.164866091553</v>
      </c>
      <c r="F29" s="282">
        <f t="shared" si="0"/>
        <v>-86568.164866091553</v>
      </c>
      <c r="G29" s="282">
        <f t="shared" si="0"/>
        <v>34204.327630658045</v>
      </c>
      <c r="H29" s="282">
        <f t="shared" si="0"/>
        <v>27123.655198468921</v>
      </c>
      <c r="I29" s="282">
        <f t="shared" si="0"/>
        <v>-26380.217264216895</v>
      </c>
      <c r="J29" s="282">
        <f t="shared" si="0"/>
        <v>-24085.985081725565</v>
      </c>
      <c r="K29" s="289">
        <f t="shared" si="0"/>
        <v>24085.985081725565</v>
      </c>
      <c r="L29" t="s">
        <v>1243</v>
      </c>
      <c r="M29" s="138">
        <f>SUM('FuturesInfo (3)'!W2:W80)</f>
        <v>185920.87226466602</v>
      </c>
      <c r="N29" t="s">
        <v>1242</v>
      </c>
      <c r="O29" s="138">
        <f>AVERAGE('FuturesInfo (3)'!W2:W80)</f>
        <v>2353.4287628438738</v>
      </c>
    </row>
    <row r="30" spans="1:15" x14ac:dyDescent="0.25">
      <c r="B30" t="s">
        <v>1222</v>
      </c>
      <c r="C30" s="194" t="s">
        <v>1223</v>
      </c>
      <c r="D30" s="113" t="s">
        <v>1246</v>
      </c>
      <c r="E30" s="273" t="s">
        <v>1113</v>
      </c>
      <c r="F30" s="272" t="s">
        <v>1211</v>
      </c>
      <c r="G30" s="270" t="s">
        <v>1209</v>
      </c>
      <c r="H30" s="280" t="s">
        <v>1239</v>
      </c>
      <c r="I30" s="292" t="s">
        <v>1240</v>
      </c>
      <c r="J30" s="290" t="s">
        <v>1213</v>
      </c>
      <c r="K30" s="291" t="s">
        <v>1212</v>
      </c>
      <c r="L30" s="283" t="s">
        <v>1215</v>
      </c>
      <c r="M30" s="283" t="s">
        <v>1216</v>
      </c>
      <c r="N30" s="283" t="s">
        <v>1217</v>
      </c>
      <c r="O30" s="283" t="s">
        <v>1244</v>
      </c>
    </row>
    <row r="31" spans="1:15" x14ac:dyDescent="0.25">
      <c r="A31" s="194">
        <f>MAX(C31:K31)</f>
        <v>22016.342196629197</v>
      </c>
      <c r="B31">
        <f>SIGNALS!QI12</f>
        <v>20160629</v>
      </c>
      <c r="C31" s="287">
        <f>SIGNALS!RC13</f>
        <v>10320.701441179261</v>
      </c>
      <c r="D31" s="194"/>
      <c r="E31" s="285">
        <f>SIGNALS!RE13</f>
        <v>22016.342196629197</v>
      </c>
      <c r="F31" s="194">
        <f>SIGNALS!RF13</f>
        <v>-22016.342196629197</v>
      </c>
      <c r="G31" s="194">
        <f>SIGNALS!RG13</f>
        <v>-1802.2842120044415</v>
      </c>
      <c r="H31" s="194">
        <f>SIGNALS!RH13</f>
        <v>8799.8353434053806</v>
      </c>
      <c r="I31" s="194">
        <f>SIGNALS!RI13</f>
        <v>0</v>
      </c>
      <c r="J31" s="194">
        <f>SIGNALS!RJ13</f>
        <v>20410.988150789821</v>
      </c>
      <c r="K31" s="194">
        <f>SIGNALS!RK13</f>
        <v>-20410.988150789821</v>
      </c>
      <c r="L31" s="194">
        <f>SIGNALS!RL13</f>
        <v>-78284.028995627057</v>
      </c>
      <c r="M31" s="194">
        <f>SIGNALS!RM13</f>
        <v>78284.028995627057</v>
      </c>
      <c r="N31" s="284">
        <f>SIGNALS!QO13</f>
        <v>0.73417721518987344</v>
      </c>
    </row>
    <row r="32" spans="1:15" x14ac:dyDescent="0.25">
      <c r="A32" s="194">
        <f t="shared" ref="A32:A40" si="1">MAX(C32:K32)</f>
        <v>14477.812354592679</v>
      </c>
      <c r="B32">
        <f>SIGNALS!RP12</f>
        <v>20160630</v>
      </c>
      <c r="C32" s="287">
        <f>SIGNALS!SK13</f>
        <v>-185.74391967023473</v>
      </c>
      <c r="D32" s="194"/>
      <c r="E32" s="285">
        <f>SIGNALS!SM13</f>
        <v>14477.812354592679</v>
      </c>
      <c r="F32" s="194">
        <f>SIGNALS!SN13</f>
        <v>-14477.812354592679</v>
      </c>
      <c r="G32" s="194">
        <f>SIGNALS!SO13</f>
        <v>-14621.311775368318</v>
      </c>
      <c r="H32" s="194">
        <f>SIGNALS!SP13</f>
        <v>-16760.115288284433</v>
      </c>
      <c r="I32" s="194">
        <f>SIGNALS!SQ13</f>
        <v>715.64138303623315</v>
      </c>
      <c r="J32" s="194">
        <f>SIGNALS!SR13</f>
        <v>-1550.8270559324883</v>
      </c>
      <c r="K32" s="194">
        <f>SIGNALS!SS13</f>
        <v>1550.8270559324883</v>
      </c>
      <c r="L32" s="194">
        <f>SIGNALS!ST13</f>
        <v>-72162.799869859591</v>
      </c>
      <c r="M32" s="194">
        <f>SIGNALS!SU13</f>
        <v>72162.799869859591</v>
      </c>
      <c r="N32" s="284">
        <f>SIGNALS!RW13</f>
        <v>0.70886075949367089</v>
      </c>
    </row>
    <row r="33" spans="1:15" x14ac:dyDescent="0.25">
      <c r="A33" s="194">
        <f t="shared" si="1"/>
        <v>5127.0540824589871</v>
      </c>
      <c r="B33">
        <f>SIGNALS!SX12</f>
        <v>20160701</v>
      </c>
      <c r="C33" s="287">
        <f>SIGNALS!TS13</f>
        <v>-5230.2361036355696</v>
      </c>
      <c r="D33" s="194"/>
      <c r="E33" s="194">
        <f>SIGNALS!TU13</f>
        <v>3123.8906142981177</v>
      </c>
      <c r="F33" s="194">
        <f>SIGNALS!TV13</f>
        <v>-3123.8906142981177</v>
      </c>
      <c r="G33" s="194">
        <f>SIGNALS!TW13</f>
        <v>2903.4877059248529</v>
      </c>
      <c r="H33" s="285">
        <f>SIGNALS!TX13</f>
        <v>5127.0540824589871</v>
      </c>
      <c r="I33" s="194">
        <f>SIGNALS!TY13</f>
        <v>-1942.7805709255354</v>
      </c>
      <c r="J33" s="194">
        <f>SIGNALS!TZ13</f>
        <v>3539.3243547223628</v>
      </c>
      <c r="K33" s="194">
        <f>SIGNALS!UA13</f>
        <v>-3539.3243547223628</v>
      </c>
      <c r="L33" s="194">
        <f>SIGNALS!UB13</f>
        <v>-17202.866277856876</v>
      </c>
      <c r="M33" s="194">
        <f>SIGNALS!UC13</f>
        <v>17202.866277856876</v>
      </c>
      <c r="N33" s="284">
        <f>SIGNALS!TE13</f>
        <v>0.63291139240506333</v>
      </c>
    </row>
    <row r="34" spans="1:15" x14ac:dyDescent="0.25">
      <c r="A34" s="194">
        <f t="shared" si="1"/>
        <v>94078.91454640853</v>
      </c>
      <c r="B34">
        <f>SIGNALS!UF12</f>
        <v>20160704</v>
      </c>
      <c r="C34" s="287">
        <f>SIGNALS!VA13</f>
        <v>-11969.804178746746</v>
      </c>
      <c r="D34" s="194"/>
      <c r="E34" s="194">
        <f>SIGNALS!VC13</f>
        <v>14283.773277967919</v>
      </c>
      <c r="F34" s="194">
        <f>SIGNALS!VD13</f>
        <v>-14283.773277967919</v>
      </c>
      <c r="G34" s="194">
        <f>SIGNALS!VE13</f>
        <v>8232.0806462246474</v>
      </c>
      <c r="H34" s="194">
        <f>SIGNALS!VF13</f>
        <v>42853.770333542925</v>
      </c>
      <c r="I34" s="194">
        <f>SIGNALS!VG13</f>
        <v>-32771.270227728186</v>
      </c>
      <c r="J34" s="194">
        <f>SIGNALS!VH13</f>
        <v>-94078.91454640853</v>
      </c>
      <c r="K34" s="285">
        <f>SIGNALS!VI13</f>
        <v>94078.91454640853</v>
      </c>
      <c r="L34" s="194">
        <f>SIGNALS!VJ13</f>
        <v>-125039.53332099751</v>
      </c>
      <c r="M34" s="194">
        <f>SIGNALS!VK13</f>
        <v>125039.53332099751</v>
      </c>
      <c r="N34" s="201">
        <f>SIGNALS!UM13</f>
        <v>0.44303797468354428</v>
      </c>
    </row>
    <row r="35" spans="1:15" x14ac:dyDescent="0.25">
      <c r="A35" s="194">
        <f t="shared" si="1"/>
        <v>24471.628211817722</v>
      </c>
      <c r="B35">
        <f>SIGNALS!VN12</f>
        <v>20160705</v>
      </c>
      <c r="C35" s="287">
        <f>SIGNALS!WI13</f>
        <v>-4437.6510063115629</v>
      </c>
      <c r="D35" s="194"/>
      <c r="E35" s="194">
        <f>SIGNALS!WK13</f>
        <v>24471.628211817722</v>
      </c>
      <c r="F35" s="194">
        <f>SIGNALS!WL13</f>
        <v>-24471.628211817722</v>
      </c>
      <c r="G35" s="194">
        <f>SIGNALS!WM13</f>
        <v>20341.244671467579</v>
      </c>
      <c r="H35" s="194">
        <f>SIGNALS!WN13</f>
        <v>-3100.8691747080147</v>
      </c>
      <c r="I35" s="194">
        <f>SIGNALS!WO13</f>
        <v>2448.6700672231527</v>
      </c>
      <c r="J35" s="194">
        <f>SIGNALS!WP13</f>
        <v>-23064.113871430502</v>
      </c>
      <c r="K35" s="194">
        <f>SIGNALS!WQ13</f>
        <v>23064.113871430502</v>
      </c>
      <c r="L35" s="194">
        <f>SIGNALS!WR13</f>
        <v>-70175.6018297017</v>
      </c>
      <c r="M35" s="194">
        <f>SIGNALS!WS13</f>
        <v>70175.6018297017</v>
      </c>
      <c r="N35" s="284">
        <f>SIGNALS!VU13</f>
        <v>0.41772151898734178</v>
      </c>
    </row>
    <row r="36" spans="1:15" x14ac:dyDescent="0.25">
      <c r="A36" s="194">
        <f t="shared" si="1"/>
        <v>25682.698963517327</v>
      </c>
      <c r="B36">
        <f>SIGNALS!WV12</f>
        <v>20160706</v>
      </c>
      <c r="C36" s="194">
        <f>SIGNALS!XQ13</f>
        <v>6154.92968889863</v>
      </c>
      <c r="D36" s="194"/>
      <c r="E36" s="194">
        <f>SIGNALS!XS13</f>
        <v>4240.1177712936224</v>
      </c>
      <c r="F36" s="194">
        <f>SIGNALS!XT13</f>
        <v>-4240.1177712936224</v>
      </c>
      <c r="G36" s="194">
        <f>SIGNALS!XU13</f>
        <v>8698.6730734290541</v>
      </c>
      <c r="H36" s="194">
        <f>SIGNALS!XV13</f>
        <v>-9978.2981744579956</v>
      </c>
      <c r="I36" s="194">
        <f>SIGNALS!XW13</f>
        <v>15176.57133445279</v>
      </c>
      <c r="J36" s="194">
        <f>SIGNALS!XX13</f>
        <v>-25682.698963517327</v>
      </c>
      <c r="K36" s="194">
        <f>SIGNALS!XY13</f>
        <v>25682.698963517327</v>
      </c>
      <c r="L36" s="194">
        <f>SIGNALS!XZ13</f>
        <v>-80775.730635117245</v>
      </c>
      <c r="M36" s="194">
        <f>SIGNALS!YA13</f>
        <v>80775.730635117245</v>
      </c>
      <c r="N36" s="284">
        <f>SIGNALS!XC13</f>
        <v>0.45569620253164556</v>
      </c>
    </row>
    <row r="37" spans="1:15" x14ac:dyDescent="0.25">
      <c r="A37" s="194">
        <f t="shared" si="1"/>
        <v>45530.878061724761</v>
      </c>
      <c r="B37">
        <f>SIGNALS!YD12</f>
        <v>20160707</v>
      </c>
      <c r="C37" s="194">
        <f>SIGNALS!YY13</f>
        <v>7044.7145301923119</v>
      </c>
      <c r="D37" s="194"/>
      <c r="E37" s="194">
        <f>SIGNALS!ZA13</f>
        <v>10952.982153208502</v>
      </c>
      <c r="F37" s="194">
        <f>SIGNALS!ZB13</f>
        <v>-10952.982153208502</v>
      </c>
      <c r="G37" s="194">
        <f>SIGNALS!ZC13</f>
        <v>18796.356755101406</v>
      </c>
      <c r="H37" s="194">
        <f>SIGNALS!ZD13</f>
        <v>-3315.8446972954089</v>
      </c>
      <c r="I37" s="194">
        <f>SIGNALS!ZE13</f>
        <v>488.88592953376781</v>
      </c>
      <c r="J37" s="194">
        <f>SIGNALS!ZF13</f>
        <v>45530.878061724761</v>
      </c>
      <c r="K37" s="194">
        <f>SIGNALS!ZG13</f>
        <v>-45530.878061724761</v>
      </c>
      <c r="L37" s="194">
        <f>SIGNALS!ZH13</f>
        <v>-85336.302190161354</v>
      </c>
      <c r="M37" s="194">
        <f>SIGNALS!ZI13</f>
        <v>85336.302190161354</v>
      </c>
      <c r="N37" s="284">
        <f>SIGNALS!YK13</f>
        <v>0.69620253164556967</v>
      </c>
      <c r="O37" s="111">
        <f>SIGNALS!YM10</f>
        <v>1984.5651672130543</v>
      </c>
    </row>
    <row r="38" spans="1:15" x14ac:dyDescent="0.25">
      <c r="A38" s="194">
        <f t="shared" si="1"/>
        <v>50809.378788326329</v>
      </c>
      <c r="B38">
        <f>SIGNALS!ZL12</f>
        <v>20160708</v>
      </c>
      <c r="C38" s="194">
        <f>SIGNALS!AAG13</f>
        <v>-18356.43058861711</v>
      </c>
      <c r="D38" s="194">
        <f>SIGNALS!AAH13</f>
        <v>-826.80228839114955</v>
      </c>
      <c r="E38" s="194">
        <f>SIGNALS!AAI13</f>
        <v>-6998.381713716195</v>
      </c>
      <c r="F38" s="194">
        <f>SIGNALS!AAJ13</f>
        <v>6998.381713716195</v>
      </c>
      <c r="G38" s="194">
        <f>SIGNALS!AAK13</f>
        <v>-8343.9192341167345</v>
      </c>
      <c r="H38" s="194">
        <f>SIGNALS!AAL13</f>
        <v>3498.122773807479</v>
      </c>
      <c r="I38" s="194">
        <f>SIGNALS!AAM13</f>
        <v>-10495.935179809116</v>
      </c>
      <c r="J38" s="194">
        <f>SIGNALS!AAN13</f>
        <v>50809.378788326329</v>
      </c>
      <c r="K38" s="194">
        <f>SIGNALS!AAO13</f>
        <v>-50809.378788326329</v>
      </c>
      <c r="L38" s="194">
        <f>SIGNALS!AAP13</f>
        <v>-105529.38666803343</v>
      </c>
      <c r="M38" s="194">
        <f>SIGNALS!AAQ13</f>
        <v>105529.38666803343</v>
      </c>
      <c r="N38" s="284">
        <f>SIGNALS!ZS13</f>
        <v>0.569620253164557</v>
      </c>
      <c r="O38">
        <f>SIGNALS!ZU10</f>
        <v>2852.1455856225234</v>
      </c>
    </row>
    <row r="39" spans="1:15" x14ac:dyDescent="0.25">
      <c r="A39" s="194">
        <f t="shared" si="1"/>
        <v>0</v>
      </c>
      <c r="B39">
        <f>SIGNALS!AAT12</f>
        <v>20160711</v>
      </c>
      <c r="C39" s="194">
        <f>SIGNALS!ABO13</f>
        <v>0</v>
      </c>
      <c r="D39" s="194">
        <f>SIGNALS!ABP13</f>
        <v>0</v>
      </c>
      <c r="E39" s="194">
        <f>SIGNALS!ABQ13</f>
        <v>0</v>
      </c>
      <c r="F39" s="194">
        <f>SIGNALS!ABR13</f>
        <v>0</v>
      </c>
      <c r="G39" s="194">
        <f>SIGNALS!ABS13</f>
        <v>0</v>
      </c>
      <c r="H39" s="194">
        <f>SIGNALS!ABT13</f>
        <v>0</v>
      </c>
      <c r="I39" s="194">
        <f>SIGNALS!ABU13</f>
        <v>0</v>
      </c>
      <c r="J39" s="194">
        <f>SIGNALS!ABV13</f>
        <v>0</v>
      </c>
      <c r="K39" s="194">
        <f>SIGNALS!ABW13</f>
        <v>0</v>
      </c>
      <c r="L39" s="194">
        <f>SIGNALS!ABX13</f>
        <v>0</v>
      </c>
      <c r="M39" s="194">
        <f>SIGNALS!ABY13</f>
        <v>0</v>
      </c>
      <c r="N39" s="284">
        <f>SIGNALS!ABA13</f>
        <v>0</v>
      </c>
      <c r="O39" t="e">
        <f>SIGNALS!ABC10</f>
        <v>#DIV/0!</v>
      </c>
    </row>
    <row r="40" spans="1:15" x14ac:dyDescent="0.25">
      <c r="A40" s="194">
        <f t="shared" si="1"/>
        <v>0</v>
      </c>
      <c r="B40">
        <f>SIGNALS!ACB12</f>
        <v>20160712</v>
      </c>
      <c r="C40" s="194">
        <f>SIGNALS!ACW13</f>
        <v>0</v>
      </c>
      <c r="D40" s="194">
        <f>SIGNALS!ACX13</f>
        <v>0</v>
      </c>
      <c r="E40" s="194">
        <f>SIGNALS!ACY13</f>
        <v>0</v>
      </c>
      <c r="F40" s="194">
        <f>SIGNALS!ACZ13</f>
        <v>0</v>
      </c>
      <c r="G40" s="194">
        <f>SIGNALS!ADA13</f>
        <v>0</v>
      </c>
      <c r="H40" s="194">
        <f>SIGNALS!ADB13</f>
        <v>0</v>
      </c>
      <c r="I40" s="194">
        <f>SIGNALS!ADC13</f>
        <v>0</v>
      </c>
      <c r="J40" s="194">
        <f>SIGNALS!ADD13</f>
        <v>0</v>
      </c>
      <c r="K40" s="194">
        <f>SIGNALS!ADE13</f>
        <v>0</v>
      </c>
      <c r="L40" s="194">
        <f>SIGNALS!ADF13</f>
        <v>0</v>
      </c>
      <c r="M40" s="194">
        <f>SIGNALS!ADG13</f>
        <v>0</v>
      </c>
      <c r="N40" s="284">
        <f>SIGNALS!ACI13</f>
        <v>0</v>
      </c>
      <c r="O40">
        <f>SIGNALS!ACK10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G128"/>
  <sheetViews>
    <sheetView tabSelected="1" zoomScale="85" zoomScaleNormal="85" workbookViewId="0">
      <pane xSplit="4" ySplit="12" topLeftCell="AAO13" activePane="bottomRight" state="frozen"/>
      <selection pane="topRight" activeCell="BZ1" sqref="BZ1"/>
      <selection pane="bottomLeft" activeCell="A2" sqref="A2"/>
      <selection pane="bottomRight" activeCell="ABB23" sqref="ABB23"/>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hidden="1" customWidth="1"/>
    <col min="518" max="520" width="10" hidden="1" customWidth="1"/>
    <col min="521" max="522" width="5.28515625" hidden="1" customWidth="1"/>
    <col min="523" max="523" width="9.28515625" hidden="1" customWidth="1"/>
    <col min="524" max="524" width="6.140625" hidden="1" customWidth="1"/>
    <col min="525" max="525" width="9" hidden="1" customWidth="1"/>
    <col min="526" max="527" width="12.85546875" hidden="1" customWidth="1"/>
    <col min="528" max="529" width="5.5703125" hidden="1" customWidth="1"/>
    <col min="530" max="530" width="13.7109375" hidden="1" customWidth="1"/>
    <col min="531" max="531" width="13.28515625" hidden="1" customWidth="1"/>
    <col min="532" max="533" width="7.28515625" hidden="1" customWidth="1"/>
    <col min="534" max="535" width="5.7109375" hidden="1" customWidth="1"/>
    <col min="536" max="536" width="6.140625" hidden="1" customWidth="1"/>
    <col min="537" max="538" width="14.28515625" hidden="1" customWidth="1"/>
    <col min="539" max="539" width="14.42578125" style="194" hidden="1" customWidth="1"/>
    <col min="540" max="540" width="11.85546875" style="194" hidden="1" customWidth="1"/>
    <col min="541" max="549" width="10.7109375" style="194" hidden="1" customWidth="1"/>
    <col min="550" max="550" width="1.5703125" hidden="1" customWidth="1"/>
    <col min="551" max="551" width="8.5703125" hidden="1" customWidth="1"/>
    <col min="552" max="554" width="10" hidden="1" customWidth="1"/>
    <col min="555" max="556" width="5.28515625" hidden="1" customWidth="1"/>
    <col min="557" max="557" width="9.28515625" hidden="1" customWidth="1"/>
    <col min="558" max="558" width="6.140625" hidden="1" customWidth="1"/>
    <col min="559" max="559" width="9" hidden="1" customWidth="1"/>
    <col min="560" max="561" width="12.85546875" hidden="1" customWidth="1"/>
    <col min="562" max="563" width="5.5703125" hidden="1" customWidth="1"/>
    <col min="564" max="564" width="13.7109375" hidden="1" customWidth="1"/>
    <col min="565" max="565" width="13.28515625" hidden="1" customWidth="1"/>
    <col min="566" max="567" width="7.28515625" hidden="1" customWidth="1"/>
    <col min="568" max="569" width="5.7109375" hidden="1" customWidth="1"/>
    <col min="570" max="570" width="6.140625" hidden="1" customWidth="1"/>
    <col min="571" max="572" width="14.28515625" hidden="1" customWidth="1"/>
    <col min="573" max="573" width="14.42578125" style="194" hidden="1" customWidth="1"/>
    <col min="574" max="574" width="11.85546875" style="194" hidden="1" customWidth="1"/>
    <col min="575" max="583" width="10.7109375" style="194" hidden="1" customWidth="1"/>
    <col min="584" max="584" width="2.140625" hidden="1" customWidth="1"/>
    <col min="585" max="585" width="8.5703125" hidden="1" customWidth="1"/>
    <col min="586" max="588" width="10" hidden="1" customWidth="1"/>
    <col min="589" max="590" width="5.28515625" hidden="1" customWidth="1"/>
    <col min="591" max="591" width="9.28515625" hidden="1" customWidth="1"/>
    <col min="592" max="592" width="6.140625" hidden="1" customWidth="1"/>
    <col min="593" max="593" width="9" hidden="1" customWidth="1"/>
    <col min="594" max="595" width="12.85546875" hidden="1" customWidth="1"/>
    <col min="596" max="597" width="5.5703125" hidden="1" customWidth="1"/>
    <col min="598" max="598" width="13.7109375" hidden="1" customWidth="1"/>
    <col min="599" max="599" width="13.28515625" hidden="1" customWidth="1"/>
    <col min="600" max="601" width="7.28515625" hidden="1" customWidth="1"/>
    <col min="602" max="603" width="5.7109375" hidden="1" customWidth="1"/>
    <col min="604" max="604" width="6.140625" hidden="1" customWidth="1"/>
    <col min="605" max="606" width="14.28515625" hidden="1" customWidth="1"/>
    <col min="607" max="607" width="14.42578125" style="194" hidden="1" customWidth="1"/>
    <col min="608" max="608" width="11.85546875" style="194" hidden="1" customWidth="1"/>
    <col min="609" max="617" width="10.7109375" style="194" hidden="1" customWidth="1"/>
    <col min="618" max="618" width="1.7109375" hidden="1" customWidth="1"/>
    <col min="619" max="619" width="8.5703125" hidden="1" customWidth="1"/>
    <col min="620" max="622" width="10" hidden="1" customWidth="1"/>
    <col min="623" max="624" width="5.28515625" hidden="1" customWidth="1"/>
    <col min="625" max="625" width="9.28515625" hidden="1" customWidth="1"/>
    <col min="626" max="626" width="6.140625" hidden="1" customWidth="1"/>
    <col min="627" max="627" width="9" hidden="1" customWidth="1"/>
    <col min="628" max="629" width="12.85546875" hidden="1" customWidth="1"/>
    <col min="630" max="631" width="5.5703125" hidden="1" customWidth="1"/>
    <col min="632" max="632" width="13.7109375" hidden="1" customWidth="1"/>
    <col min="633" max="633" width="13.28515625" hidden="1" customWidth="1"/>
    <col min="634" max="635" width="7.28515625" hidden="1" customWidth="1"/>
    <col min="636" max="637" width="5.7109375" hidden="1" customWidth="1"/>
    <col min="638" max="638" width="6.140625" hidden="1" customWidth="1"/>
    <col min="639" max="640" width="14.28515625" hidden="1" customWidth="1"/>
    <col min="641" max="641" width="14.42578125" style="194" hidden="1" customWidth="1"/>
    <col min="642" max="642" width="11.85546875" style="194" hidden="1" customWidth="1"/>
    <col min="643" max="651" width="10.7109375" style="194" hidden="1" customWidth="1"/>
    <col min="652" max="652" width="2.140625" hidden="1" customWidth="1"/>
    <col min="653" max="653" width="8.5703125" hidden="1" customWidth="1"/>
    <col min="654" max="656" width="10" hidden="1" customWidth="1"/>
    <col min="657" max="658" width="5.28515625" hidden="1" customWidth="1"/>
    <col min="659" max="659" width="9.28515625" hidden="1" customWidth="1"/>
    <col min="660" max="660" width="6.140625" hidden="1" customWidth="1"/>
    <col min="661" max="661" width="9" hidden="1" customWidth="1"/>
    <col min="662" max="663" width="12.85546875" hidden="1" customWidth="1"/>
    <col min="664" max="665" width="5.5703125" hidden="1" customWidth="1"/>
    <col min="666" max="666" width="13.7109375" hidden="1" customWidth="1"/>
    <col min="667" max="667" width="13.28515625" hidden="1" customWidth="1"/>
    <col min="668" max="669" width="7.28515625" hidden="1" customWidth="1"/>
    <col min="670" max="671" width="5.7109375" hidden="1" customWidth="1"/>
    <col min="672" max="672" width="6.140625" hidden="1" customWidth="1"/>
    <col min="673" max="674" width="14.28515625" hidden="1" customWidth="1"/>
    <col min="675" max="675" width="14.42578125" style="194" hidden="1" customWidth="1"/>
    <col min="676" max="676" width="11.85546875" style="194" hidden="1" customWidth="1"/>
    <col min="677" max="685" width="10.7109375" style="194" hidden="1" customWidth="1"/>
    <col min="686" max="686" width="1.5703125" hidden="1" customWidth="1"/>
    <col min="687" max="687" width="8.5703125" bestFit="1" customWidth="1"/>
    <col min="688" max="688" width="10" bestFit="1" customWidth="1"/>
    <col min="689" max="690" width="10" customWidth="1"/>
    <col min="691" max="691" width="5.28515625" bestFit="1" customWidth="1"/>
    <col min="692" max="692" width="5.28515625" customWidth="1"/>
    <col min="693" max="693" width="9.28515625" bestFit="1" customWidth="1"/>
    <col min="694" max="694" width="6.140625" customWidth="1"/>
    <col min="695" max="695" width="9" bestFit="1" customWidth="1"/>
    <col min="696" max="697" width="12.85546875" customWidth="1"/>
    <col min="698" max="698" width="5.5703125" bestFit="1" customWidth="1"/>
    <col min="699" max="699" width="5.5703125" customWidth="1"/>
    <col min="700" max="700" width="13.7109375" customWidth="1"/>
    <col min="701" max="701" width="13.28515625" customWidth="1"/>
    <col min="702" max="703" width="7.28515625" bestFit="1" customWidth="1"/>
    <col min="704" max="704" width="5.7109375" bestFit="1" customWidth="1"/>
    <col min="705" max="705" width="5.7109375" customWidth="1"/>
    <col min="706" max="706" width="6.140625" bestFit="1" customWidth="1"/>
    <col min="707" max="707" width="14.28515625" bestFit="1" customWidth="1"/>
    <col min="708" max="708" width="14.28515625" customWidth="1"/>
    <col min="709" max="709" width="14.42578125" style="194" bestFit="1" customWidth="1"/>
    <col min="710" max="710" width="11.85546875" style="194" bestFit="1" customWidth="1"/>
    <col min="711" max="719" width="10.7109375" style="194" customWidth="1"/>
    <col min="720" max="720" width="2.5703125" customWidth="1"/>
    <col min="721" max="721" width="8.5703125" bestFit="1" customWidth="1"/>
    <col min="722" max="722" width="10" bestFit="1" customWidth="1"/>
    <col min="723" max="724" width="10" customWidth="1"/>
    <col min="725" max="725" width="5.28515625" bestFit="1" customWidth="1"/>
    <col min="726" max="726" width="5.28515625" customWidth="1"/>
    <col min="727" max="727" width="9.28515625" bestFit="1" customWidth="1"/>
    <col min="728" max="728" width="6.140625" customWidth="1"/>
    <col min="729" max="729" width="9" bestFit="1" customWidth="1"/>
    <col min="730" max="731" width="12.85546875" customWidth="1"/>
    <col min="732" max="732" width="5.5703125" bestFit="1" customWidth="1"/>
    <col min="733" max="733" width="5.5703125" customWidth="1"/>
    <col min="734" max="734" width="13.7109375" customWidth="1"/>
    <col min="735" max="735" width="13.28515625" customWidth="1"/>
    <col min="736" max="737" width="7.28515625" bestFit="1" customWidth="1"/>
    <col min="738" max="738" width="5.7109375" bestFit="1" customWidth="1"/>
    <col min="739" max="739" width="5.7109375" customWidth="1"/>
    <col min="740" max="740" width="6.140625" bestFit="1" customWidth="1"/>
    <col min="741" max="741" width="14.28515625" bestFit="1" customWidth="1"/>
    <col min="742" max="742" width="14.28515625" customWidth="1"/>
    <col min="743" max="743" width="14.42578125" style="194" bestFit="1" customWidth="1"/>
    <col min="744" max="744" width="11.85546875" style="194" bestFit="1" customWidth="1"/>
    <col min="745" max="753" width="10.7109375" style="194" customWidth="1"/>
    <col min="754" max="754" width="2.28515625" customWidth="1"/>
    <col min="755" max="755" width="8.5703125" bestFit="1" customWidth="1"/>
    <col min="756" max="756" width="10" bestFit="1" customWidth="1"/>
    <col min="757" max="758" width="10" customWidth="1"/>
    <col min="759" max="759" width="5.28515625" bestFit="1" customWidth="1"/>
    <col min="760" max="760" width="5.28515625" customWidth="1"/>
    <col min="761" max="761" width="9.28515625" bestFit="1" customWidth="1"/>
    <col min="762" max="762" width="6.140625" customWidth="1"/>
    <col min="763" max="763" width="9" bestFit="1" customWidth="1"/>
    <col min="764" max="765" width="12.85546875" customWidth="1"/>
    <col min="766" max="766" width="5.5703125" bestFit="1" customWidth="1"/>
    <col min="767" max="767" width="5.5703125" customWidth="1"/>
    <col min="768" max="768" width="13.7109375" customWidth="1"/>
    <col min="769" max="769" width="13.28515625" customWidth="1"/>
    <col min="770" max="771" width="7.28515625" bestFit="1" customWidth="1"/>
    <col min="772" max="772" width="5.7109375" bestFit="1" customWidth="1"/>
    <col min="773" max="773" width="5.7109375" customWidth="1"/>
    <col min="774" max="774" width="6.140625" bestFit="1" customWidth="1"/>
    <col min="775" max="775" width="14.28515625" bestFit="1" customWidth="1"/>
    <col min="776" max="776" width="14.28515625" customWidth="1"/>
    <col min="777" max="777" width="14.42578125" style="194" bestFit="1" customWidth="1"/>
    <col min="778" max="778" width="11.85546875" style="194" bestFit="1" customWidth="1"/>
    <col min="779" max="787" width="10.7109375" style="194" customWidth="1"/>
  </cols>
  <sheetData>
    <row r="1" spans="1:787" outlineLevel="1" x14ac:dyDescent="0.25">
      <c r="AP1">
        <v>20160606</v>
      </c>
      <c r="AQ1" t="s">
        <v>1143</v>
      </c>
      <c r="AT1" t="s">
        <v>1079</v>
      </c>
      <c r="AU1" t="s">
        <v>1143</v>
      </c>
      <c r="BG1">
        <v>20160607</v>
      </c>
      <c r="BH1" t="s">
        <v>1143</v>
      </c>
      <c r="BK1" t="s">
        <v>1079</v>
      </c>
      <c r="BL1" t="s">
        <v>1143</v>
      </c>
      <c r="BM1" s="205" t="s">
        <v>1152</v>
      </c>
      <c r="BO1" s="211" t="s">
        <v>1153</v>
      </c>
      <c r="BP1" s="211" t="s">
        <v>1154</v>
      </c>
      <c r="BQ1" s="211" t="s">
        <v>1155</v>
      </c>
      <c r="BV1" s="206" t="s">
        <v>1150</v>
      </c>
      <c r="BW1" s="206" t="s">
        <v>1151</v>
      </c>
      <c r="BX1" s="206"/>
      <c r="BY1" s="205"/>
      <c r="BZ1" s="205">
        <v>20160608</v>
      </c>
      <c r="CA1" s="205" t="s">
        <v>1143</v>
      </c>
      <c r="CB1" s="205"/>
      <c r="CC1" s="205"/>
      <c r="CD1" s="205" t="s">
        <v>1158</v>
      </c>
      <c r="CE1" s="205" t="s">
        <v>1143</v>
      </c>
      <c r="CF1" s="205" t="s">
        <v>1152</v>
      </c>
      <c r="CH1" s="212" t="s">
        <v>1153</v>
      </c>
      <c r="CI1" s="212" t="s">
        <v>1154</v>
      </c>
      <c r="CJ1" s="212" t="s">
        <v>1155</v>
      </c>
      <c r="CP1" s="206" t="s">
        <v>1150</v>
      </c>
      <c r="CQ1" s="206" t="s">
        <v>1151</v>
      </c>
      <c r="CR1" s="206"/>
      <c r="CS1" s="205"/>
      <c r="CT1" s="205">
        <v>20160609</v>
      </c>
      <c r="CU1" s="205" t="s">
        <v>1143</v>
      </c>
      <c r="CV1" s="205"/>
      <c r="CW1" s="205"/>
      <c r="CX1" s="205" t="s">
        <v>1158</v>
      </c>
      <c r="CY1" s="205" t="s">
        <v>1143</v>
      </c>
      <c r="CZ1" s="205" t="s">
        <v>1152</v>
      </c>
      <c r="DB1" s="212" t="s">
        <v>1153</v>
      </c>
      <c r="DC1" s="212" t="s">
        <v>1154</v>
      </c>
      <c r="DD1" s="212" t="s">
        <v>1155</v>
      </c>
      <c r="DJ1" s="206" t="s">
        <v>1150</v>
      </c>
      <c r="DK1" s="206" t="s">
        <v>1151</v>
      </c>
      <c r="DL1" s="206"/>
      <c r="DM1" s="206"/>
      <c r="DN1" s="205"/>
      <c r="DO1" s="205"/>
      <c r="DP1" s="205">
        <v>20160610</v>
      </c>
      <c r="DQ1" s="205" t="s">
        <v>1143</v>
      </c>
      <c r="DR1" s="205"/>
      <c r="DS1" s="205"/>
      <c r="DT1" s="205" t="s">
        <v>1158</v>
      </c>
      <c r="DU1" s="205" t="s">
        <v>1143</v>
      </c>
      <c r="DV1" s="205" t="s">
        <v>1152</v>
      </c>
      <c r="DY1" s="258" t="s">
        <v>1153</v>
      </c>
      <c r="DZ1" s="259"/>
      <c r="EA1" s="254" t="s">
        <v>1154</v>
      </c>
      <c r="EB1" s="255"/>
      <c r="EC1" s="212" t="s">
        <v>1155</v>
      </c>
      <c r="EH1" s="206" t="s">
        <v>1150</v>
      </c>
      <c r="EI1" s="206" t="s">
        <v>1151</v>
      </c>
      <c r="EJ1" s="206"/>
      <c r="EK1" s="206"/>
      <c r="EL1" s="205"/>
      <c r="EM1" s="205"/>
      <c r="EN1" s="205">
        <v>20160613</v>
      </c>
      <c r="EO1" s="205" t="s">
        <v>1143</v>
      </c>
      <c r="EP1" s="205"/>
      <c r="EQ1" s="205"/>
      <c r="ER1" s="205" t="s">
        <v>1158</v>
      </c>
      <c r="ES1" s="205" t="s">
        <v>1143</v>
      </c>
      <c r="ET1" s="205" t="s">
        <v>1152</v>
      </c>
      <c r="EW1" s="258" t="s">
        <v>1153</v>
      </c>
      <c r="EX1" s="259"/>
      <c r="EY1" s="254" t="s">
        <v>1154</v>
      </c>
      <c r="EZ1" s="255"/>
      <c r="FA1" s="212" t="s">
        <v>1155</v>
      </c>
      <c r="FF1" s="206" t="s">
        <v>1150</v>
      </c>
      <c r="FG1" s="206" t="s">
        <v>1151</v>
      </c>
      <c r="FH1" s="206"/>
      <c r="FI1" s="206"/>
      <c r="FJ1" s="205"/>
      <c r="FK1" s="205"/>
      <c r="FL1" s="205">
        <v>20160614</v>
      </c>
      <c r="FM1" s="205" t="s">
        <v>1143</v>
      </c>
      <c r="FN1" s="205"/>
      <c r="FO1" s="205"/>
      <c r="FP1" s="274" t="s">
        <v>1158</v>
      </c>
      <c r="FQ1" s="205" t="s">
        <v>1143</v>
      </c>
      <c r="FR1" s="205" t="s">
        <v>1152</v>
      </c>
      <c r="FT1" s="259" t="s">
        <v>1153</v>
      </c>
      <c r="FU1" s="259"/>
      <c r="FV1" s="259" t="s">
        <v>1191</v>
      </c>
      <c r="FW1" s="259"/>
      <c r="FX1" s="254" t="s">
        <v>1154</v>
      </c>
      <c r="FY1" s="254"/>
      <c r="FZ1" s="254" t="s">
        <v>1192</v>
      </c>
      <c r="GA1" s="254"/>
      <c r="GB1" s="212" t="s">
        <v>1193</v>
      </c>
      <c r="GC1" s="212" t="s">
        <v>1194</v>
      </c>
      <c r="GF1" s="206" t="s">
        <v>1150</v>
      </c>
      <c r="GG1" s="206" t="s">
        <v>1151</v>
      </c>
      <c r="GH1" s="206"/>
      <c r="GI1" s="206"/>
      <c r="GJ1" s="205"/>
      <c r="GK1" s="205"/>
      <c r="GL1" s="205">
        <v>20160615</v>
      </c>
      <c r="GM1" s="205" t="s">
        <v>1143</v>
      </c>
      <c r="GN1" s="205"/>
      <c r="GO1" s="205"/>
      <c r="GP1" s="274" t="s">
        <v>1158</v>
      </c>
      <c r="GQ1" s="205" t="s">
        <v>1143</v>
      </c>
      <c r="GR1" s="205" t="s">
        <v>1152</v>
      </c>
      <c r="GT1" s="259" t="s">
        <v>1153</v>
      </c>
      <c r="GU1" s="259"/>
      <c r="GV1" s="259" t="s">
        <v>1191</v>
      </c>
      <c r="GW1" s="259"/>
      <c r="GX1" s="254" t="s">
        <v>1154</v>
      </c>
      <c r="GY1" s="254"/>
      <c r="GZ1" s="254" t="s">
        <v>1192</v>
      </c>
      <c r="HA1" s="254"/>
      <c r="HB1" s="212" t="s">
        <v>1193</v>
      </c>
      <c r="HC1" s="212" t="s">
        <v>1194</v>
      </c>
      <c r="HF1" s="206" t="s">
        <v>1150</v>
      </c>
      <c r="HG1" s="206" t="s">
        <v>1151</v>
      </c>
      <c r="HH1" s="206"/>
      <c r="HI1" s="206"/>
      <c r="HJ1" s="205"/>
      <c r="HK1" s="205"/>
      <c r="HL1" s="205">
        <v>20160616</v>
      </c>
      <c r="HM1" s="205" t="s">
        <v>1143</v>
      </c>
      <c r="HN1" s="205"/>
      <c r="HO1" s="205"/>
      <c r="HP1" s="274" t="s">
        <v>1158</v>
      </c>
      <c r="HQ1" s="205" t="s">
        <v>1143</v>
      </c>
      <c r="HR1" s="205" t="s">
        <v>1152</v>
      </c>
      <c r="HT1" s="259" t="s">
        <v>1153</v>
      </c>
      <c r="HU1" s="259"/>
      <c r="HV1" s="259" t="s">
        <v>1191</v>
      </c>
      <c r="HW1" s="259"/>
      <c r="HX1" s="254" t="s">
        <v>1154</v>
      </c>
      <c r="HY1" s="254"/>
      <c r="HZ1" s="254" t="s">
        <v>1192</v>
      </c>
      <c r="IA1" s="254"/>
      <c r="IB1" s="212" t="s">
        <v>1193</v>
      </c>
      <c r="IC1" s="212" t="s">
        <v>1194</v>
      </c>
      <c r="IF1" s="206" t="s">
        <v>1150</v>
      </c>
      <c r="IG1" s="206" t="s">
        <v>1151</v>
      </c>
      <c r="IH1" s="206"/>
      <c r="II1" s="206"/>
      <c r="IJ1" s="205"/>
      <c r="IK1" s="205"/>
      <c r="IL1" s="205">
        <v>20160617</v>
      </c>
      <c r="IM1" s="205" t="s">
        <v>1143</v>
      </c>
      <c r="IN1" s="205"/>
      <c r="IO1" s="205"/>
      <c r="IP1" s="274" t="s">
        <v>1158</v>
      </c>
      <c r="IQ1" s="205" t="s">
        <v>1143</v>
      </c>
      <c r="IR1" s="205" t="s">
        <v>1152</v>
      </c>
      <c r="IT1" s="259" t="s">
        <v>1153</v>
      </c>
      <c r="IU1" s="259"/>
      <c r="IV1" s="259" t="s">
        <v>1191</v>
      </c>
      <c r="IW1" s="259"/>
      <c r="IX1" s="254" t="s">
        <v>1154</v>
      </c>
      <c r="IY1" s="254"/>
      <c r="IZ1" s="254" t="s">
        <v>1192</v>
      </c>
      <c r="JA1" s="254"/>
      <c r="JB1" s="212" t="s">
        <v>1193</v>
      </c>
      <c r="JC1" s="212" t="s">
        <v>1194</v>
      </c>
      <c r="JF1" s="206" t="s">
        <v>1150</v>
      </c>
      <c r="JG1" s="206" t="s">
        <v>1151</v>
      </c>
      <c r="JH1" s="206"/>
      <c r="JI1" s="206"/>
      <c r="JJ1" s="205"/>
      <c r="JK1" s="205"/>
      <c r="JL1" s="205">
        <v>20160620</v>
      </c>
      <c r="JM1" s="205" t="s">
        <v>1143</v>
      </c>
      <c r="JN1" s="205"/>
      <c r="JO1" s="205"/>
      <c r="JP1" s="274" t="s">
        <v>1158</v>
      </c>
      <c r="JQ1" s="205" t="s">
        <v>1143</v>
      </c>
      <c r="JR1" s="205" t="s">
        <v>1152</v>
      </c>
      <c r="JT1" s="259" t="s">
        <v>1153</v>
      </c>
      <c r="JU1" s="259"/>
      <c r="JV1" s="259" t="s">
        <v>1191</v>
      </c>
      <c r="JW1" s="259"/>
      <c r="JX1" s="254" t="s">
        <v>1154</v>
      </c>
      <c r="JY1" s="254"/>
      <c r="JZ1" s="254" t="s">
        <v>1192</v>
      </c>
      <c r="KA1" s="254"/>
      <c r="KB1" s="212" t="s">
        <v>1193</v>
      </c>
      <c r="KC1" s="212" t="s">
        <v>1194</v>
      </c>
      <c r="KF1" s="206" t="s">
        <v>1150</v>
      </c>
      <c r="KG1" s="206" t="s">
        <v>1151</v>
      </c>
      <c r="KH1" s="206"/>
      <c r="KI1" s="206"/>
      <c r="KJ1" s="205"/>
      <c r="KK1" s="205"/>
      <c r="KL1" s="205">
        <v>20160621</v>
      </c>
      <c r="KM1" s="205" t="s">
        <v>1143</v>
      </c>
      <c r="KN1" s="205"/>
      <c r="KO1" s="205"/>
      <c r="KP1" s="274" t="s">
        <v>1158</v>
      </c>
      <c r="KQ1" s="205" t="s">
        <v>1143</v>
      </c>
      <c r="KR1" s="205" t="s">
        <v>1152</v>
      </c>
      <c r="KT1" s="259" t="s">
        <v>1153</v>
      </c>
      <c r="KU1" s="259"/>
      <c r="KV1" s="259" t="s">
        <v>1191</v>
      </c>
      <c r="KW1" s="259"/>
      <c r="KX1" s="254" t="s">
        <v>1154</v>
      </c>
      <c r="KY1" s="254"/>
      <c r="KZ1" s="254" t="s">
        <v>1192</v>
      </c>
      <c r="LA1" s="254"/>
      <c r="LB1" s="212" t="s">
        <v>1193</v>
      </c>
      <c r="LC1" s="212" t="s">
        <v>1194</v>
      </c>
      <c r="LF1" s="206" t="s">
        <v>1150</v>
      </c>
      <c r="LG1" s="206" t="s">
        <v>1151</v>
      </c>
      <c r="LH1" s="206"/>
      <c r="LI1" s="206"/>
      <c r="LJ1" s="205"/>
      <c r="LK1" s="205"/>
      <c r="LL1" s="205">
        <v>20160622</v>
      </c>
      <c r="LM1" s="205" t="s">
        <v>1143</v>
      </c>
      <c r="LN1" s="205"/>
      <c r="LO1" s="205"/>
      <c r="LP1" s="274" t="s">
        <v>1158</v>
      </c>
      <c r="LQ1" s="205" t="s">
        <v>1143</v>
      </c>
      <c r="LR1" s="205" t="s">
        <v>1152</v>
      </c>
      <c r="LT1" s="259" t="s">
        <v>1153</v>
      </c>
      <c r="LU1" s="259"/>
      <c r="LV1" s="259" t="s">
        <v>1191</v>
      </c>
      <c r="LW1" s="259"/>
      <c r="LX1" s="254" t="s">
        <v>1154</v>
      </c>
      <c r="LY1" s="254"/>
      <c r="LZ1" s="254" t="s">
        <v>1192</v>
      </c>
      <c r="MA1" s="254"/>
      <c r="MB1" s="212" t="s">
        <v>1193</v>
      </c>
      <c r="MC1" s="212" t="s">
        <v>1194</v>
      </c>
      <c r="MF1" s="206" t="s">
        <v>1150</v>
      </c>
      <c r="MG1" s="206" t="s">
        <v>1151</v>
      </c>
      <c r="MH1" s="206"/>
      <c r="MI1" s="206"/>
      <c r="MJ1" s="205"/>
      <c r="MK1" s="205"/>
      <c r="ML1" s="205">
        <v>20160623</v>
      </c>
      <c r="MM1" s="205" t="s">
        <v>1143</v>
      </c>
      <c r="MN1" s="205"/>
      <c r="MO1" s="205"/>
      <c r="MP1" s="274" t="s">
        <v>1158</v>
      </c>
      <c r="MQ1" s="205" t="s">
        <v>1143</v>
      </c>
      <c r="MR1" s="205" t="s">
        <v>1152</v>
      </c>
      <c r="MT1" s="259" t="s">
        <v>1153</v>
      </c>
      <c r="MU1" s="259"/>
      <c r="MV1" s="259" t="s">
        <v>1191</v>
      </c>
      <c r="MW1" s="259"/>
      <c r="MX1" s="254" t="s">
        <v>1154</v>
      </c>
      <c r="MY1" s="254"/>
      <c r="MZ1" s="254" t="s">
        <v>1192</v>
      </c>
      <c r="NA1" s="254"/>
      <c r="NB1" s="212" t="s">
        <v>1193</v>
      </c>
      <c r="NC1" s="212" t="s">
        <v>1194</v>
      </c>
      <c r="NF1" s="206" t="s">
        <v>1150</v>
      </c>
      <c r="NG1" s="206" t="s">
        <v>1151</v>
      </c>
      <c r="NH1" s="206"/>
      <c r="NI1" s="206"/>
      <c r="NJ1" s="205"/>
      <c r="NK1" s="205"/>
      <c r="NL1" s="205">
        <v>20160624</v>
      </c>
      <c r="NM1" s="205" t="s">
        <v>1143</v>
      </c>
      <c r="NN1" s="205"/>
      <c r="NO1" s="205"/>
      <c r="NP1" s="274" t="s">
        <v>1158</v>
      </c>
      <c r="NQ1" s="205" t="s">
        <v>1143</v>
      </c>
      <c r="NR1" s="205" t="s">
        <v>1152</v>
      </c>
      <c r="NT1" s="259" t="s">
        <v>1153</v>
      </c>
      <c r="NU1" s="259"/>
      <c r="NV1" s="259" t="s">
        <v>1191</v>
      </c>
      <c r="NW1" s="259"/>
      <c r="NX1" s="254" t="s">
        <v>1154</v>
      </c>
      <c r="NY1" s="254"/>
      <c r="NZ1" s="254" t="s">
        <v>1192</v>
      </c>
      <c r="OA1" s="254"/>
      <c r="OB1" s="212" t="s">
        <v>1193</v>
      </c>
      <c r="OC1" s="212" t="s">
        <v>1194</v>
      </c>
      <c r="OF1" s="206" t="s">
        <v>1150</v>
      </c>
      <c r="OG1" s="206" t="s">
        <v>1151</v>
      </c>
      <c r="OH1" s="206"/>
      <c r="OI1" s="206"/>
      <c r="OJ1" s="205"/>
      <c r="OK1" s="205"/>
      <c r="OL1" s="205">
        <v>20160627</v>
      </c>
      <c r="OM1" s="205" t="s">
        <v>1143</v>
      </c>
      <c r="ON1" s="205"/>
      <c r="OO1" s="205"/>
      <c r="OP1" s="274" t="s">
        <v>1158</v>
      </c>
      <c r="OQ1" s="205" t="s">
        <v>1143</v>
      </c>
      <c r="OR1" s="205" t="s">
        <v>1152</v>
      </c>
      <c r="OT1" s="259" t="s">
        <v>1153</v>
      </c>
      <c r="OU1" s="259"/>
      <c r="OV1" s="259" t="s">
        <v>1191</v>
      </c>
      <c r="OW1" s="259"/>
      <c r="OX1" s="254" t="s">
        <v>1154</v>
      </c>
      <c r="OY1" s="254"/>
      <c r="OZ1" s="254" t="s">
        <v>1192</v>
      </c>
      <c r="PA1" s="254"/>
      <c r="PB1" s="212" t="s">
        <v>1193</v>
      </c>
      <c r="PC1" s="212" t="s">
        <v>1194</v>
      </c>
      <c r="PF1" s="206" t="s">
        <v>1150</v>
      </c>
      <c r="PG1" s="206" t="s">
        <v>1151</v>
      </c>
      <c r="PH1" s="206"/>
      <c r="PI1" s="206"/>
      <c r="PJ1" s="206"/>
      <c r="PK1" s="205"/>
      <c r="PL1" s="205"/>
      <c r="PM1" s="205">
        <v>20160628</v>
      </c>
      <c r="PN1" s="205" t="s">
        <v>1143</v>
      </c>
      <c r="PO1" s="205"/>
      <c r="PP1" s="205"/>
      <c r="PQ1" s="274" t="s">
        <v>1158</v>
      </c>
      <c r="PR1" s="205" t="s">
        <v>1143</v>
      </c>
      <c r="PS1" s="205" t="s">
        <v>1152</v>
      </c>
      <c r="PU1" s="259" t="s">
        <v>1153</v>
      </c>
      <c r="PV1" s="259"/>
      <c r="PW1" s="259" t="s">
        <v>1191</v>
      </c>
      <c r="PX1" s="259"/>
      <c r="PY1" s="254" t="s">
        <v>1154</v>
      </c>
      <c r="PZ1" s="254"/>
      <c r="QA1" s="254" t="s">
        <v>1192</v>
      </c>
      <c r="QB1" s="254"/>
      <c r="QC1" s="212" t="s">
        <v>1193</v>
      </c>
      <c r="QD1" s="212" t="s">
        <v>1194</v>
      </c>
      <c r="QH1" s="206" t="s">
        <v>1150</v>
      </c>
      <c r="QI1" s="206" t="s">
        <v>1151</v>
      </c>
      <c r="QJ1" s="206"/>
      <c r="QK1" s="206"/>
      <c r="QL1" s="206"/>
      <c r="QM1" s="205">
        <v>20160629</v>
      </c>
      <c r="QN1" t="s">
        <v>1075</v>
      </c>
      <c r="QO1" s="205" t="s">
        <v>1143</v>
      </c>
      <c r="QQ1" s="205"/>
      <c r="QR1" s="274" t="s">
        <v>1158</v>
      </c>
      <c r="QS1" t="s">
        <v>1075</v>
      </c>
      <c r="QT1" s="205" t="s">
        <v>1143</v>
      </c>
      <c r="QU1" s="205" t="s">
        <v>1152</v>
      </c>
      <c r="QW1" s="259" t="s">
        <v>1153</v>
      </c>
      <c r="QX1" s="259"/>
      <c r="QY1" s="259" t="s">
        <v>1191</v>
      </c>
      <c r="QZ1" s="259"/>
      <c r="RA1" s="254" t="s">
        <v>1154</v>
      </c>
      <c r="RB1" s="254"/>
      <c r="RC1" s="254" t="s">
        <v>1192</v>
      </c>
      <c r="RD1" s="254"/>
      <c r="RE1" s="212" t="s">
        <v>1193</v>
      </c>
      <c r="RF1" s="212" t="s">
        <v>1194</v>
      </c>
      <c r="RO1" s="206" t="s">
        <v>1150</v>
      </c>
      <c r="RP1" s="206" t="s">
        <v>1151</v>
      </c>
      <c r="RQ1" s="206"/>
      <c r="RR1" s="206"/>
      <c r="RS1" s="206"/>
      <c r="RT1" s="206"/>
      <c r="RU1" s="205">
        <v>20160630</v>
      </c>
      <c r="RV1" s="205" t="s">
        <v>1075</v>
      </c>
      <c r="RW1" s="205" t="s">
        <v>1143</v>
      </c>
      <c r="RY1" s="205"/>
      <c r="RZ1" s="274" t="s">
        <v>1158</v>
      </c>
      <c r="SA1" t="s">
        <v>1075</v>
      </c>
      <c r="SB1" s="205" t="s">
        <v>1143</v>
      </c>
      <c r="SC1" s="205" t="s">
        <v>1152</v>
      </c>
      <c r="SE1" s="259" t="s">
        <v>1153</v>
      </c>
      <c r="SF1" s="259"/>
      <c r="SG1" s="259" t="s">
        <v>1191</v>
      </c>
      <c r="SH1" s="259"/>
      <c r="SI1" s="254" t="s">
        <v>1154</v>
      </c>
      <c r="SJ1" s="254"/>
      <c r="SK1" s="254" t="s">
        <v>1192</v>
      </c>
      <c r="SL1" s="254"/>
      <c r="SM1" s="212" t="s">
        <v>1193</v>
      </c>
      <c r="SN1" s="212" t="s">
        <v>1194</v>
      </c>
      <c r="SW1" s="206" t="s">
        <v>1150</v>
      </c>
      <c r="SX1" s="206" t="s">
        <v>1151</v>
      </c>
      <c r="SY1" s="206"/>
      <c r="SZ1" s="206"/>
      <c r="TA1" s="206"/>
      <c r="TB1" s="206"/>
      <c r="TC1" s="205">
        <v>20160701</v>
      </c>
      <c r="TD1" s="205" t="s">
        <v>1075</v>
      </c>
      <c r="TE1" s="205" t="s">
        <v>1143</v>
      </c>
      <c r="TG1" s="205"/>
      <c r="TH1" s="274" t="s">
        <v>1158</v>
      </c>
      <c r="TI1" t="s">
        <v>1075</v>
      </c>
      <c r="TJ1" s="205" t="s">
        <v>1143</v>
      </c>
      <c r="TK1" s="205" t="s">
        <v>1152</v>
      </c>
      <c r="TM1" s="259" t="s">
        <v>1153</v>
      </c>
      <c r="TN1" s="259"/>
      <c r="TO1" s="259" t="s">
        <v>1191</v>
      </c>
      <c r="TP1" s="259"/>
      <c r="TQ1" s="254" t="s">
        <v>1154</v>
      </c>
      <c r="TR1" s="254"/>
      <c r="TS1" s="254" t="s">
        <v>1192</v>
      </c>
      <c r="TT1" s="254"/>
      <c r="TU1" s="212" t="s">
        <v>1193</v>
      </c>
      <c r="TV1" s="212" t="s">
        <v>1194</v>
      </c>
      <c r="UE1" s="206" t="s">
        <v>1150</v>
      </c>
      <c r="UF1" s="206" t="s">
        <v>1151</v>
      </c>
      <c r="UG1" s="206"/>
      <c r="UH1" s="206"/>
      <c r="UI1" s="206"/>
      <c r="UJ1" s="206"/>
      <c r="UK1" s="205">
        <v>20160704</v>
      </c>
      <c r="UL1" s="205" t="s">
        <v>1075</v>
      </c>
      <c r="UM1" s="205" t="s">
        <v>1143</v>
      </c>
      <c r="UO1" s="205"/>
      <c r="UP1" s="274" t="s">
        <v>1158</v>
      </c>
      <c r="UQ1" t="s">
        <v>1075</v>
      </c>
      <c r="UR1" s="205" t="s">
        <v>1143</v>
      </c>
      <c r="US1" s="205" t="s">
        <v>1152</v>
      </c>
      <c r="UU1" s="259" t="s">
        <v>1153</v>
      </c>
      <c r="UV1" s="259"/>
      <c r="UW1" s="259" t="s">
        <v>1191</v>
      </c>
      <c r="UX1" s="259"/>
      <c r="UY1" s="254" t="s">
        <v>1154</v>
      </c>
      <c r="UZ1" s="254"/>
      <c r="VA1" s="254" t="s">
        <v>1192</v>
      </c>
      <c r="VB1" s="254"/>
      <c r="VC1" s="212" t="s">
        <v>1193</v>
      </c>
      <c r="VD1" s="212" t="s">
        <v>1194</v>
      </c>
      <c r="VM1" s="206" t="s">
        <v>1150</v>
      </c>
      <c r="VN1" s="206" t="s">
        <v>1151</v>
      </c>
      <c r="VO1" s="206"/>
      <c r="VP1" s="206"/>
      <c r="VQ1" s="206"/>
      <c r="VR1" s="206"/>
      <c r="VS1" s="205">
        <v>20160705</v>
      </c>
      <c r="VT1" s="205" t="s">
        <v>1075</v>
      </c>
      <c r="VU1" s="205" t="s">
        <v>1143</v>
      </c>
      <c r="VV1" t="s">
        <v>1069</v>
      </c>
      <c r="VW1" s="205"/>
      <c r="VX1" s="274" t="s">
        <v>1158</v>
      </c>
      <c r="VY1" t="s">
        <v>1075</v>
      </c>
      <c r="VZ1" s="205" t="s">
        <v>1143</v>
      </c>
      <c r="WA1" s="205" t="s">
        <v>1152</v>
      </c>
      <c r="WC1" s="259" t="s">
        <v>1153</v>
      </c>
      <c r="WD1" s="259"/>
      <c r="WE1" s="259" t="s">
        <v>1191</v>
      </c>
      <c r="WF1" s="259"/>
      <c r="WG1" s="254" t="s">
        <v>1154</v>
      </c>
      <c r="WH1" s="254"/>
      <c r="WI1" s="254" t="s">
        <v>1192</v>
      </c>
      <c r="WJ1" s="254"/>
      <c r="WK1" s="212" t="s">
        <v>1193</v>
      </c>
      <c r="WL1" s="212" t="s">
        <v>1194</v>
      </c>
      <c r="WU1" s="206" t="s">
        <v>1150</v>
      </c>
      <c r="WV1" s="206" t="s">
        <v>1151</v>
      </c>
      <c r="WW1" s="206"/>
      <c r="WX1" s="206"/>
      <c r="WY1" s="206"/>
      <c r="WZ1" s="206"/>
      <c r="XA1" s="205">
        <v>20160706</v>
      </c>
      <c r="XB1" s="205" t="s">
        <v>1075</v>
      </c>
      <c r="XC1" s="205" t="s">
        <v>1143</v>
      </c>
      <c r="XD1" t="s">
        <v>1069</v>
      </c>
      <c r="XE1" s="205"/>
      <c r="XF1" s="274" t="s">
        <v>1158</v>
      </c>
      <c r="XG1" t="s">
        <v>1075</v>
      </c>
      <c r="XH1" s="205" t="s">
        <v>1143</v>
      </c>
      <c r="XI1" s="205" t="s">
        <v>1152</v>
      </c>
      <c r="XK1" s="259" t="s">
        <v>1153</v>
      </c>
      <c r="XL1" s="259"/>
      <c r="XM1" s="259" t="s">
        <v>1191</v>
      </c>
      <c r="XN1" s="259"/>
      <c r="XO1" s="254" t="s">
        <v>1154</v>
      </c>
      <c r="XP1" s="254"/>
      <c r="XQ1" s="254" t="s">
        <v>1192</v>
      </c>
      <c r="XR1" s="254"/>
      <c r="XS1" s="212" t="s">
        <v>1193</v>
      </c>
      <c r="XT1" s="212" t="s">
        <v>1194</v>
      </c>
      <c r="YC1" s="206" t="s">
        <v>1150</v>
      </c>
      <c r="YD1" s="206" t="s">
        <v>1151</v>
      </c>
      <c r="YE1" s="206"/>
      <c r="YF1" s="206"/>
      <c r="YG1" s="206"/>
      <c r="YH1" s="206"/>
      <c r="YI1" s="205">
        <v>20160707</v>
      </c>
      <c r="YJ1" s="205" t="s">
        <v>1075</v>
      </c>
      <c r="YK1" s="205" t="s">
        <v>1143</v>
      </c>
      <c r="YL1" t="s">
        <v>1069</v>
      </c>
      <c r="YM1" s="205" t="s">
        <v>1241</v>
      </c>
      <c r="YN1" s="274" t="s">
        <v>1158</v>
      </c>
      <c r="YO1" t="s">
        <v>1075</v>
      </c>
      <c r="YP1" s="205" t="s">
        <v>1143</v>
      </c>
      <c r="YQ1" s="205" t="s">
        <v>1152</v>
      </c>
      <c r="YS1" s="259" t="s">
        <v>1153</v>
      </c>
      <c r="YT1" s="259"/>
      <c r="YU1" s="259" t="s">
        <v>1191</v>
      </c>
      <c r="YV1" s="259"/>
      <c r="YW1" s="254" t="s">
        <v>1154</v>
      </c>
      <c r="YX1" s="254"/>
      <c r="YY1" s="254" t="s">
        <v>1192</v>
      </c>
      <c r="YZ1" s="254"/>
      <c r="ZA1" s="212" t="s">
        <v>1193</v>
      </c>
      <c r="ZB1" s="212" t="s">
        <v>1194</v>
      </c>
      <c r="ZK1" s="206" t="s">
        <v>1150</v>
      </c>
      <c r="ZL1" s="206" t="s">
        <v>1151</v>
      </c>
      <c r="ZM1" s="206"/>
      <c r="ZN1" s="206"/>
      <c r="ZO1" s="206"/>
      <c r="ZP1" s="206"/>
      <c r="ZQ1" s="205">
        <f>ZL12</f>
        <v>20160708</v>
      </c>
      <c r="ZR1" s="205" t="s">
        <v>1075</v>
      </c>
      <c r="ZS1" s="205" t="s">
        <v>1143</v>
      </c>
      <c r="ZT1" t="s">
        <v>1069</v>
      </c>
      <c r="ZU1" s="205" t="s">
        <v>1241</v>
      </c>
      <c r="ZV1" s="274" t="str">
        <f>ZO12</f>
        <v>SEA1</v>
      </c>
      <c r="ZW1" t="s">
        <v>1075</v>
      </c>
      <c r="ZX1" s="205" t="s">
        <v>1143</v>
      </c>
      <c r="ZY1" s="205" t="s">
        <v>1152</v>
      </c>
      <c r="AAA1" s="259" t="s">
        <v>1153</v>
      </c>
      <c r="AAB1" s="259"/>
      <c r="AAC1" s="259" t="s">
        <v>1191</v>
      </c>
      <c r="AAD1" s="259"/>
      <c r="AAE1" s="254" t="s">
        <v>1154</v>
      </c>
      <c r="AAF1" s="254"/>
      <c r="AAG1" s="254" t="s">
        <v>1192</v>
      </c>
      <c r="AAH1" s="254"/>
      <c r="AAI1" s="212" t="s">
        <v>1193</v>
      </c>
      <c r="AAJ1" s="212" t="s">
        <v>1194</v>
      </c>
      <c r="AAS1" s="206" t="s">
        <v>1150</v>
      </c>
      <c r="AAT1" s="206" t="s">
        <v>1151</v>
      </c>
      <c r="AAU1" s="206"/>
      <c r="AAV1" s="206"/>
      <c r="AAW1" s="206"/>
      <c r="AAX1" s="206"/>
      <c r="AAY1" s="205">
        <f>AAT12</f>
        <v>20160711</v>
      </c>
      <c r="AAZ1" s="205" t="s">
        <v>1075</v>
      </c>
      <c r="ABA1" s="205" t="s">
        <v>1143</v>
      </c>
      <c r="ABB1" t="s">
        <v>1069</v>
      </c>
      <c r="ABC1" s="205" t="s">
        <v>1241</v>
      </c>
      <c r="ABD1" s="274" t="str">
        <f>AAW12</f>
        <v>SEA1</v>
      </c>
      <c r="ABE1" t="s">
        <v>1075</v>
      </c>
      <c r="ABF1" s="205" t="s">
        <v>1143</v>
      </c>
      <c r="ABG1" s="205" t="s">
        <v>1152</v>
      </c>
      <c r="ABI1" s="259" t="s">
        <v>1153</v>
      </c>
      <c r="ABJ1" s="259"/>
      <c r="ABK1" s="259" t="s">
        <v>1191</v>
      </c>
      <c r="ABL1" s="259"/>
      <c r="ABM1" s="254" t="s">
        <v>1154</v>
      </c>
      <c r="ABN1" s="254"/>
      <c r="ABO1" s="254" t="s">
        <v>1192</v>
      </c>
      <c r="ABP1" s="254"/>
      <c r="ABQ1" s="212" t="s">
        <v>1193</v>
      </c>
      <c r="ABR1" s="212" t="s">
        <v>1194</v>
      </c>
      <c r="ACA1" s="206" t="s">
        <v>1150</v>
      </c>
      <c r="ACB1" s="206" t="s">
        <v>1151</v>
      </c>
      <c r="ACC1" s="206"/>
      <c r="ACD1" s="206"/>
      <c r="ACE1" s="206"/>
      <c r="ACF1" s="206"/>
      <c r="ACG1" s="205">
        <f>ACB12</f>
        <v>20160712</v>
      </c>
      <c r="ACH1" s="205" t="s">
        <v>1075</v>
      </c>
      <c r="ACI1" s="205" t="s">
        <v>1143</v>
      </c>
      <c r="ACJ1" t="s">
        <v>1069</v>
      </c>
      <c r="ACK1" s="205" t="s">
        <v>1241</v>
      </c>
      <c r="ACL1" s="274" t="str">
        <f>ACE12</f>
        <v>SEA1</v>
      </c>
      <c r="ACM1" t="s">
        <v>1075</v>
      </c>
      <c r="ACN1" s="205" t="s">
        <v>1143</v>
      </c>
      <c r="ACO1" s="205" t="s">
        <v>1152</v>
      </c>
      <c r="ACQ1" s="259" t="s">
        <v>1153</v>
      </c>
      <c r="ACR1" s="259"/>
      <c r="ACS1" s="259" t="s">
        <v>1191</v>
      </c>
      <c r="ACT1" s="259"/>
      <c r="ACU1" s="254" t="s">
        <v>1154</v>
      </c>
      <c r="ACV1" s="254"/>
      <c r="ACW1" s="254" t="s">
        <v>1192</v>
      </c>
      <c r="ACX1" s="254"/>
      <c r="ACY1" s="212" t="s">
        <v>1193</v>
      </c>
      <c r="ACZ1" s="212" t="s">
        <v>1194</v>
      </c>
    </row>
    <row r="2" spans="1:787"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1179</v>
      </c>
      <c r="BO2">
        <v>7</v>
      </c>
      <c r="BP2">
        <v>1</v>
      </c>
      <c r="BQ2">
        <v>8</v>
      </c>
      <c r="BV2" t="s">
        <v>1141</v>
      </c>
      <c r="BW2" t="s">
        <v>1179</v>
      </c>
      <c r="BY2" s="138">
        <v>2</v>
      </c>
      <c r="BZ2" s="201">
        <v>0.25</v>
      </c>
      <c r="CA2" s="138">
        <v>-884.02545027516817</v>
      </c>
      <c r="CB2" s="138"/>
      <c r="CC2" s="138">
        <v>3</v>
      </c>
      <c r="CD2" s="201">
        <v>0.375</v>
      </c>
      <c r="CE2" s="138">
        <v>-2010.865044068642</v>
      </c>
      <c r="CF2" t="s">
        <v>1180</v>
      </c>
      <c r="CH2">
        <v>2</v>
      </c>
      <c r="CI2">
        <v>6</v>
      </c>
      <c r="CJ2">
        <v>8</v>
      </c>
      <c r="CP2" t="s">
        <v>1141</v>
      </c>
      <c r="CQ2" t="s">
        <v>1180</v>
      </c>
      <c r="CS2" s="138">
        <v>0</v>
      </c>
      <c r="CT2" s="201">
        <v>0</v>
      </c>
      <c r="CU2" s="138">
        <v>-13982.19338059851</v>
      </c>
      <c r="CV2" s="138"/>
      <c r="CW2" s="138">
        <v>2</v>
      </c>
      <c r="CX2" s="201">
        <v>0.25</v>
      </c>
      <c r="CY2" s="138">
        <v>-11610.155933575272</v>
      </c>
      <c r="CZ2" t="s">
        <v>1180</v>
      </c>
      <c r="DB2">
        <v>1</v>
      </c>
      <c r="DC2">
        <v>7</v>
      </c>
      <c r="DD2">
        <v>8</v>
      </c>
      <c r="DJ2" t="s">
        <v>1141</v>
      </c>
      <c r="DK2" t="s">
        <v>1180</v>
      </c>
      <c r="DN2" s="138">
        <v>3</v>
      </c>
      <c r="DO2" s="138"/>
      <c r="DP2" s="201">
        <v>0.375</v>
      </c>
      <c r="DQ2" s="138">
        <v>-463.03789007705336</v>
      </c>
      <c r="DR2" s="138"/>
      <c r="DS2" s="138">
        <v>3</v>
      </c>
      <c r="DT2" s="201">
        <v>0.375</v>
      </c>
      <c r="DU2" s="138">
        <v>-3166.7029964791996</v>
      </c>
      <c r="DV2" t="s">
        <v>1180</v>
      </c>
      <c r="DX2" t="s">
        <v>1141</v>
      </c>
      <c r="DY2" s="259">
        <v>4</v>
      </c>
      <c r="DZ2" s="260">
        <v>0.5</v>
      </c>
      <c r="EA2" s="255">
        <v>4</v>
      </c>
      <c r="EB2" s="256">
        <v>0.5</v>
      </c>
      <c r="EC2">
        <v>8</v>
      </c>
      <c r="EH2" t="s">
        <v>1141</v>
      </c>
      <c r="EI2" s="267" t="s">
        <v>1180</v>
      </c>
      <c r="EL2" s="138">
        <v>4</v>
      </c>
      <c r="EM2" s="138"/>
      <c r="EN2" s="201">
        <v>0.5</v>
      </c>
      <c r="EO2" s="138">
        <v>-682.26383719488399</v>
      </c>
      <c r="EP2" s="138"/>
      <c r="EQ2" s="138">
        <v>2</v>
      </c>
      <c r="ER2" s="201">
        <v>0.25</v>
      </c>
      <c r="ES2" s="138">
        <v>-6998.6922275905818</v>
      </c>
      <c r="ET2" t="s">
        <v>1180</v>
      </c>
      <c r="EV2" t="s">
        <v>1141</v>
      </c>
      <c r="EW2" s="259">
        <v>2</v>
      </c>
      <c r="EX2" s="260">
        <v>0.25</v>
      </c>
      <c r="EY2" s="255">
        <v>6</v>
      </c>
      <c r="EZ2" s="256">
        <v>0.75</v>
      </c>
      <c r="FA2">
        <v>8</v>
      </c>
      <c r="FF2" t="s">
        <v>1141</v>
      </c>
      <c r="FG2" s="271" t="s">
        <v>1180</v>
      </c>
      <c r="FJ2" s="138">
        <v>5</v>
      </c>
      <c r="FK2" s="138"/>
      <c r="FL2" s="201">
        <v>0.625</v>
      </c>
      <c r="FM2" s="138">
        <v>2214.1332839529268</v>
      </c>
      <c r="FN2" s="138"/>
      <c r="FO2" s="138">
        <v>6</v>
      </c>
      <c r="FP2" s="201">
        <v>0.75</v>
      </c>
      <c r="FQ2" s="138">
        <v>5521.3355755931352</v>
      </c>
      <c r="FR2" t="s">
        <v>1179</v>
      </c>
      <c r="FS2" t="s">
        <v>1141</v>
      </c>
      <c r="FT2" s="259">
        <v>6</v>
      </c>
      <c r="FU2" s="260">
        <v>0.75</v>
      </c>
      <c r="FV2" s="259">
        <v>7</v>
      </c>
      <c r="FW2" s="260">
        <v>0.875</v>
      </c>
      <c r="FX2" s="255">
        <v>2</v>
      </c>
      <c r="FY2" s="256">
        <v>0.25</v>
      </c>
      <c r="FZ2" s="255">
        <v>1</v>
      </c>
      <c r="GA2" s="260">
        <v>0.125</v>
      </c>
      <c r="GB2">
        <v>8</v>
      </c>
      <c r="GC2" s="277">
        <v>8</v>
      </c>
      <c r="GF2" t="s">
        <v>1141</v>
      </c>
      <c r="GG2" s="271" t="s">
        <v>1179</v>
      </c>
      <c r="GJ2" s="138">
        <v>3</v>
      </c>
      <c r="GK2" s="138"/>
      <c r="GL2" s="201">
        <v>0.375</v>
      </c>
      <c r="GM2" s="138">
        <v>831.63452425305456</v>
      </c>
      <c r="GN2" s="138"/>
      <c r="GO2" s="138">
        <v>3</v>
      </c>
      <c r="GP2" s="201">
        <v>0.375</v>
      </c>
      <c r="GQ2" s="138">
        <v>292.07918351334217</v>
      </c>
      <c r="GR2" t="s">
        <v>1179</v>
      </c>
      <c r="GS2" t="s">
        <v>1141</v>
      </c>
      <c r="GT2" s="259">
        <v>3</v>
      </c>
      <c r="GU2" s="260">
        <v>0.375</v>
      </c>
      <c r="GV2" s="259">
        <v>6</v>
      </c>
      <c r="GW2" s="260">
        <v>0.75</v>
      </c>
      <c r="GX2" s="255">
        <v>5</v>
      </c>
      <c r="GY2" s="256">
        <v>0.625</v>
      </c>
      <c r="GZ2" s="255">
        <v>2</v>
      </c>
      <c r="HA2" s="260">
        <v>0.25</v>
      </c>
      <c r="HB2">
        <v>8</v>
      </c>
      <c r="HC2" s="277">
        <v>8</v>
      </c>
      <c r="HF2" t="s">
        <v>1141</v>
      </c>
      <c r="HG2" s="271" t="s">
        <v>1179</v>
      </c>
      <c r="HJ2" s="138">
        <v>6</v>
      </c>
      <c r="HK2" s="138"/>
      <c r="HL2" s="201">
        <v>0.75</v>
      </c>
      <c r="HM2" s="138">
        <v>2633.1677919387398</v>
      </c>
      <c r="HN2" s="138"/>
      <c r="HO2" s="138">
        <v>6</v>
      </c>
      <c r="HP2" s="201">
        <v>0.75</v>
      </c>
      <c r="HQ2" s="138">
        <v>4157.5947624039909</v>
      </c>
      <c r="HR2" t="s">
        <v>1179</v>
      </c>
      <c r="HS2" t="s">
        <v>1141</v>
      </c>
      <c r="HT2" s="259">
        <v>8</v>
      </c>
      <c r="HU2" s="260">
        <v>1</v>
      </c>
      <c r="HV2" s="259">
        <v>6</v>
      </c>
      <c r="HW2" s="260">
        <v>0.75</v>
      </c>
      <c r="HX2" s="255">
        <v>0</v>
      </c>
      <c r="HY2" s="256">
        <v>0</v>
      </c>
      <c r="HZ2" s="255">
        <v>2</v>
      </c>
      <c r="IA2" s="260">
        <v>0.25</v>
      </c>
      <c r="IB2">
        <v>8</v>
      </c>
      <c r="IC2" s="277">
        <v>8</v>
      </c>
      <c r="IF2" t="s">
        <v>1141</v>
      </c>
      <c r="IG2" s="271" t="s">
        <v>1179</v>
      </c>
      <c r="IJ2" s="138">
        <v>7</v>
      </c>
      <c r="IK2" s="138"/>
      <c r="IL2" s="201">
        <v>0.875</v>
      </c>
      <c r="IM2" s="138">
        <v>11680.029233498326</v>
      </c>
      <c r="IN2" s="138"/>
      <c r="IO2" s="138">
        <v>5</v>
      </c>
      <c r="IP2" s="201">
        <v>0.625</v>
      </c>
      <c r="IQ2" s="138">
        <v>4883.9824700782792</v>
      </c>
      <c r="IR2" t="s">
        <v>1179</v>
      </c>
      <c r="IS2" t="s">
        <v>1141</v>
      </c>
      <c r="IT2" s="259">
        <v>7</v>
      </c>
      <c r="IU2" s="260">
        <v>0.875</v>
      </c>
      <c r="IV2" s="259">
        <v>8</v>
      </c>
      <c r="IW2" s="260">
        <v>1</v>
      </c>
      <c r="IX2" s="255">
        <v>1</v>
      </c>
      <c r="IY2" s="256">
        <v>0.125</v>
      </c>
      <c r="IZ2" s="255">
        <v>0</v>
      </c>
      <c r="JA2" s="260">
        <v>0</v>
      </c>
      <c r="JB2">
        <v>8</v>
      </c>
      <c r="JC2" s="277">
        <v>8</v>
      </c>
      <c r="JF2" t="s">
        <v>1141</v>
      </c>
      <c r="JG2" s="271" t="s">
        <v>1179</v>
      </c>
      <c r="JJ2" s="138">
        <v>5</v>
      </c>
      <c r="JK2" s="138"/>
      <c r="JL2" s="201">
        <v>0.625</v>
      </c>
      <c r="JM2" s="138">
        <v>-1103.4403096854003</v>
      </c>
      <c r="JN2" s="138"/>
      <c r="JO2" s="138">
        <v>3</v>
      </c>
      <c r="JP2" s="201">
        <v>0.375</v>
      </c>
      <c r="JQ2" s="138">
        <v>-3541.3244501129984</v>
      </c>
      <c r="JR2" t="s">
        <v>1180</v>
      </c>
      <c r="JS2" t="s">
        <v>1141</v>
      </c>
      <c r="JT2" s="259">
        <v>5</v>
      </c>
      <c r="JU2" s="260">
        <v>0.625</v>
      </c>
      <c r="JV2" s="259">
        <v>8</v>
      </c>
      <c r="JW2" s="260">
        <v>1</v>
      </c>
      <c r="JX2" s="255">
        <v>3</v>
      </c>
      <c r="JY2" s="256">
        <v>0.375</v>
      </c>
      <c r="JZ2" s="255">
        <v>0</v>
      </c>
      <c r="KA2" s="260">
        <v>0</v>
      </c>
      <c r="KB2">
        <v>8</v>
      </c>
      <c r="KC2" s="277">
        <v>8</v>
      </c>
      <c r="KF2" t="s">
        <v>1141</v>
      </c>
      <c r="KG2" s="271" t="s">
        <v>1180</v>
      </c>
      <c r="KJ2" s="138">
        <v>7</v>
      </c>
      <c r="KK2" s="138"/>
      <c r="KL2" s="201">
        <v>0.875</v>
      </c>
      <c r="KM2" s="138">
        <v>5399.0570725259477</v>
      </c>
      <c r="KN2" s="138"/>
      <c r="KO2" s="138">
        <v>5</v>
      </c>
      <c r="KP2" s="201">
        <v>0.625</v>
      </c>
      <c r="KQ2" s="138">
        <v>1566.1273443567252</v>
      </c>
      <c r="KR2" t="s">
        <v>1179</v>
      </c>
      <c r="KS2" t="s">
        <v>1141</v>
      </c>
      <c r="KT2" s="259">
        <v>7</v>
      </c>
      <c r="KU2" s="260">
        <v>0.875</v>
      </c>
      <c r="KV2" s="259">
        <v>6</v>
      </c>
      <c r="KW2" s="260">
        <v>0.75</v>
      </c>
      <c r="KX2" s="255">
        <v>1</v>
      </c>
      <c r="KY2" s="256">
        <v>0.125</v>
      </c>
      <c r="KZ2" s="255">
        <v>2</v>
      </c>
      <c r="LA2" s="260">
        <v>0.25</v>
      </c>
      <c r="LB2">
        <v>8</v>
      </c>
      <c r="LC2" s="277">
        <v>8</v>
      </c>
      <c r="LF2" t="s">
        <v>1141</v>
      </c>
      <c r="LG2" s="271" t="s">
        <v>1179</v>
      </c>
      <c r="LJ2" s="138">
        <v>1</v>
      </c>
      <c r="LK2" s="138"/>
      <c r="LL2" s="201">
        <v>0.125</v>
      </c>
      <c r="LM2" s="138">
        <v>-8608.305530427544</v>
      </c>
      <c r="LN2" s="138"/>
      <c r="LO2" s="138">
        <v>6</v>
      </c>
      <c r="LP2" s="201">
        <v>0.75</v>
      </c>
      <c r="LQ2" s="138">
        <v>1622.4207450766426</v>
      </c>
      <c r="LR2" t="s">
        <v>1179</v>
      </c>
      <c r="LS2" t="s">
        <v>1141</v>
      </c>
      <c r="LT2" s="259">
        <v>7</v>
      </c>
      <c r="LU2" s="260">
        <v>0.875</v>
      </c>
      <c r="LV2" s="259">
        <v>2</v>
      </c>
      <c r="LW2" s="260">
        <v>0.25</v>
      </c>
      <c r="LX2" s="255">
        <v>1</v>
      </c>
      <c r="LY2" s="256">
        <v>0.125</v>
      </c>
      <c r="LZ2" s="255">
        <v>6</v>
      </c>
      <c r="MA2" s="260">
        <v>0.75</v>
      </c>
      <c r="MB2">
        <v>8</v>
      </c>
      <c r="MC2" s="277">
        <v>8</v>
      </c>
      <c r="MF2" t="s">
        <v>1141</v>
      </c>
      <c r="MG2" s="271" t="s">
        <v>1179</v>
      </c>
      <c r="MJ2" s="138">
        <v>2</v>
      </c>
      <c r="MK2" s="138"/>
      <c r="ML2" s="201">
        <v>0.25</v>
      </c>
      <c r="MM2" s="138">
        <v>-14475.333529040263</v>
      </c>
      <c r="MN2" s="138"/>
      <c r="MO2" s="138">
        <v>1</v>
      </c>
      <c r="MP2" s="201">
        <v>0.125</v>
      </c>
      <c r="MQ2" s="138">
        <v>-20229.12506583779</v>
      </c>
      <c r="MR2" t="s">
        <v>1180</v>
      </c>
      <c r="MS2" t="s">
        <v>1141</v>
      </c>
      <c r="MT2" s="259">
        <v>1</v>
      </c>
      <c r="MU2" s="260">
        <v>0.125</v>
      </c>
      <c r="MV2" s="259">
        <v>7</v>
      </c>
      <c r="MW2" s="260">
        <v>0.875</v>
      </c>
      <c r="MX2" s="255">
        <v>7</v>
      </c>
      <c r="MY2" s="256">
        <v>0.875</v>
      </c>
      <c r="MZ2" s="255">
        <v>1</v>
      </c>
      <c r="NA2" s="260">
        <v>0.125</v>
      </c>
      <c r="NB2">
        <v>8</v>
      </c>
      <c r="NC2" s="277">
        <v>8</v>
      </c>
      <c r="NF2" t="s">
        <v>1141</v>
      </c>
      <c r="NG2" s="271" t="s">
        <v>1180</v>
      </c>
      <c r="NJ2" s="138">
        <v>8</v>
      </c>
      <c r="NK2" s="138"/>
      <c r="NL2" s="201">
        <v>0.88888888888888884</v>
      </c>
      <c r="NM2" s="138">
        <v>12748.593636694653</v>
      </c>
      <c r="NN2" s="138"/>
      <c r="NO2" s="138">
        <v>1</v>
      </c>
      <c r="NP2" s="201">
        <v>0.1111111111111111</v>
      </c>
      <c r="NQ2" s="138">
        <v>-18326.859079777838</v>
      </c>
      <c r="NR2" t="s">
        <v>1180</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1180</v>
      </c>
      <c r="OJ2" s="138">
        <v>1</v>
      </c>
      <c r="OK2" s="138"/>
      <c r="OL2" s="201">
        <v>0.1111111111111111</v>
      </c>
      <c r="OM2" s="138">
        <v>-7108.6704694417504</v>
      </c>
      <c r="ON2" s="138"/>
      <c r="OO2" s="138">
        <v>6</v>
      </c>
      <c r="OP2" s="201">
        <v>0.66666666666666663</v>
      </c>
      <c r="OQ2" s="138">
        <v>3597.6238503833829</v>
      </c>
      <c r="OR2" t="s">
        <v>1179</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1179</v>
      </c>
      <c r="PH2" s="271"/>
      <c r="PK2" s="138">
        <v>7</v>
      </c>
      <c r="PL2" s="138"/>
      <c r="PM2" s="201">
        <v>0.77777777777777779</v>
      </c>
      <c r="PN2" s="138">
        <v>6456.7990716273525</v>
      </c>
      <c r="PO2" s="138"/>
      <c r="PP2" s="138">
        <v>8</v>
      </c>
      <c r="PQ2" s="201">
        <v>0.88888888888888884</v>
      </c>
      <c r="PR2" s="138">
        <v>6803.0770880650507</v>
      </c>
      <c r="PS2" t="s">
        <v>1179</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1180</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1180</v>
      </c>
      <c r="RQ2" s="271"/>
      <c r="RR2" s="271"/>
      <c r="RU2" s="138">
        <v>5</v>
      </c>
      <c r="RV2" s="201">
        <v>0.55555555555555558</v>
      </c>
      <c r="RW2" s="138">
        <v>1943.3319900935151</v>
      </c>
      <c r="RY2" s="138"/>
      <c r="RZ2" s="138">
        <v>7</v>
      </c>
      <c r="SA2" s="201">
        <v>0.77777777777777779</v>
      </c>
      <c r="SB2" s="138">
        <v>4238.4842968346693</v>
      </c>
      <c r="SC2" t="s">
        <v>1179</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1179</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
        <v>1141</v>
      </c>
      <c r="UG2" s="271"/>
      <c r="UH2" s="271"/>
      <c r="UK2" s="138">
        <v>4</v>
      </c>
      <c r="UL2" s="201">
        <v>0.44444444444444442</v>
      </c>
      <c r="UM2" s="138">
        <v>2706.3931602184075</v>
      </c>
      <c r="UO2" s="138"/>
      <c r="UP2" s="138">
        <v>2</v>
      </c>
      <c r="UQ2" s="201">
        <v>0.22222222222222221</v>
      </c>
      <c r="UR2" s="138">
        <v>-7916.6516563736004</v>
      </c>
      <c r="US2" t="s">
        <v>1180</v>
      </c>
      <c r="UT2" t="s">
        <v>1141</v>
      </c>
      <c r="UU2" s="259">
        <v>2</v>
      </c>
      <c r="UV2" s="260">
        <v>0.22222222222222221</v>
      </c>
      <c r="UW2" s="259">
        <v>7</v>
      </c>
      <c r="UX2" s="260">
        <v>0.77777777777777779</v>
      </c>
      <c r="UY2" s="255">
        <v>7</v>
      </c>
      <c r="UZ2" s="256">
        <v>0.77777777777777779</v>
      </c>
      <c r="VA2" s="255">
        <v>2</v>
      </c>
      <c r="VB2" s="260">
        <v>0.22222222222222221</v>
      </c>
      <c r="VC2">
        <v>9</v>
      </c>
      <c r="VD2" s="277">
        <v>9</v>
      </c>
      <c r="VM2" t="s">
        <v>1141</v>
      </c>
      <c r="VN2" s="271" t="s">
        <v>1141</v>
      </c>
      <c r="VO2" s="271"/>
      <c r="VP2" s="271"/>
      <c r="VS2" s="138">
        <v>5</v>
      </c>
      <c r="VT2" s="201">
        <v>0.55555555555555558</v>
      </c>
      <c r="VU2" s="138">
        <v>965.65511291076029</v>
      </c>
      <c r="VV2" s="138">
        <v>6085.4621007849828</v>
      </c>
      <c r="VW2" s="138"/>
      <c r="VX2" s="138">
        <v>6</v>
      </c>
      <c r="VY2" s="201">
        <v>0.66666666666666663</v>
      </c>
      <c r="VZ2" s="138">
        <v>1873.7313588816301</v>
      </c>
      <c r="WA2" t="s">
        <v>1179</v>
      </c>
      <c r="WB2" t="s">
        <v>1141</v>
      </c>
      <c r="WC2" s="259">
        <v>6</v>
      </c>
      <c r="WD2" s="260">
        <v>0.66666666666666663</v>
      </c>
      <c r="WE2" s="259">
        <v>2</v>
      </c>
      <c r="WF2" s="260">
        <v>0.22222222222222221</v>
      </c>
      <c r="WG2" s="255">
        <v>3</v>
      </c>
      <c r="WH2" s="256">
        <v>0.33333333333333331</v>
      </c>
      <c r="WI2" s="255">
        <v>7</v>
      </c>
      <c r="WJ2" s="260">
        <v>0.77777777777777779</v>
      </c>
      <c r="WK2">
        <v>9</v>
      </c>
      <c r="WL2" s="277">
        <v>9</v>
      </c>
      <c r="WU2" t="s">
        <v>1141</v>
      </c>
      <c r="WV2" s="271" t="s">
        <v>1179</v>
      </c>
      <c r="WW2" s="271"/>
      <c r="WX2" s="271"/>
      <c r="XA2" s="138">
        <v>6</v>
      </c>
      <c r="XB2" s="201">
        <v>0.66666666666666663</v>
      </c>
      <c r="XC2" s="138">
        <v>3319.1919241630048</v>
      </c>
      <c r="XD2" s="138">
        <v>10623.492771631401</v>
      </c>
      <c r="XE2" s="138"/>
      <c r="XF2" s="138">
        <v>3</v>
      </c>
      <c r="XG2" s="201">
        <v>0.33333333333333331</v>
      </c>
      <c r="XH2" s="138">
        <v>57.377413891524156</v>
      </c>
      <c r="XI2" t="s">
        <v>1179</v>
      </c>
      <c r="XJ2" t="s">
        <v>1141</v>
      </c>
      <c r="XK2" s="259">
        <v>3</v>
      </c>
      <c r="XL2" s="260">
        <v>0.33333333333333331</v>
      </c>
      <c r="XM2" s="259">
        <v>2</v>
      </c>
      <c r="XN2" s="260">
        <v>0.22222222222222221</v>
      </c>
      <c r="XO2" s="255">
        <v>6</v>
      </c>
      <c r="XP2" s="256">
        <v>0.66666666666666663</v>
      </c>
      <c r="XQ2" s="255">
        <v>7</v>
      </c>
      <c r="XR2" s="260">
        <v>0.77777777777777779</v>
      </c>
      <c r="XS2">
        <v>9</v>
      </c>
      <c r="XT2" s="277">
        <v>9</v>
      </c>
      <c r="YC2" t="s">
        <v>1141</v>
      </c>
      <c r="YD2" s="271" t="s">
        <v>1179</v>
      </c>
      <c r="YE2" s="271"/>
      <c r="YF2" s="271"/>
      <c r="YI2" s="138">
        <v>8</v>
      </c>
      <c r="YJ2" s="201">
        <v>0.88888888888888884</v>
      </c>
      <c r="YK2" s="138">
        <v>7316.5229092377904</v>
      </c>
      <c r="YL2" s="138">
        <v>10098.268076810897</v>
      </c>
      <c r="YM2" s="138">
        <v>1262.2835096013621</v>
      </c>
      <c r="YN2" s="138">
        <v>7</v>
      </c>
      <c r="YO2" s="201">
        <v>0.77777777777777779</v>
      </c>
      <c r="YP2" s="138">
        <v>7682.0601882078463</v>
      </c>
      <c r="YQ2" t="s">
        <v>1179</v>
      </c>
      <c r="YR2" t="s">
        <v>1141</v>
      </c>
      <c r="YS2" s="259">
        <v>5</v>
      </c>
      <c r="YT2" s="260">
        <v>0.55555555555555558</v>
      </c>
      <c r="YU2" s="259">
        <v>4</v>
      </c>
      <c r="YV2" s="260">
        <v>0.44444444444444442</v>
      </c>
      <c r="YW2" s="255">
        <v>4</v>
      </c>
      <c r="YX2" s="256">
        <v>0.44444444444444442</v>
      </c>
      <c r="YY2" s="255">
        <v>5</v>
      </c>
      <c r="YZ2" s="260">
        <v>0.55555555555555558</v>
      </c>
      <c r="ZA2">
        <v>9</v>
      </c>
      <c r="ZB2" s="277">
        <v>9</v>
      </c>
      <c r="ZK2" t="s">
        <v>1141</v>
      </c>
      <c r="ZL2" s="271" t="str">
        <f>YQ2</f>
        <v>normal</v>
      </c>
      <c r="ZM2" s="271"/>
      <c r="ZN2" s="271"/>
      <c r="ZQ2" s="138">
        <f>SUMIF($C$14:$C$92,ZK2,ZT$14:ZT$92)</f>
        <v>4</v>
      </c>
      <c r="ZR2" s="201">
        <f>ZQ2/$C2</f>
        <v>0.44444444444444442</v>
      </c>
      <c r="ZS2" s="138">
        <f t="shared" ref="ZS2" si="0">SUMIF($C$14:$C$92,ZK2,AAH$14:AAH$92)</f>
        <v>-7098.0028430017319</v>
      </c>
      <c r="ZT2" s="138">
        <f>SUMIF($C$14:$C$92,ZK2,AAQ$14:AAQ$92)</f>
        <v>11989.809960856604</v>
      </c>
      <c r="ZU2" s="138">
        <f>ZT2/ZQ2</f>
        <v>2997.4524902141511</v>
      </c>
      <c r="ZV2" s="138">
        <f t="shared" ref="ZV2:ZV9" si="1">SUMIF($C$14:$C$92,ZK2,ZU$14:ZU$92)</f>
        <v>5</v>
      </c>
      <c r="ZW2" s="201">
        <f t="shared" ref="ZW2:ZW10" si="2">ZV2/$C2</f>
        <v>0.55555555555555558</v>
      </c>
      <c r="ZX2" s="138">
        <f t="shared" ref="ZX2:ZX9" si="3">SUMIF($C$14:$C$92,ZK2,AAI$14:AAI$92)</f>
        <v>-6672.7440537747734</v>
      </c>
      <c r="ZY2" t="str">
        <f>IF(AND(ZW2&lt;0.5,ZX2&lt;0),"inverted","normal")</f>
        <v>normal</v>
      </c>
      <c r="ZZ2" t="str">
        <f>ZK2</f>
        <v>currency</v>
      </c>
      <c r="AAA2" s="259">
        <f t="shared" ref="AAA2:AAA9" si="4">SUMIFS(ZS$14:ZS$92,ZS$14:ZS$92,1,$C$14:$C$92,ZK2)</f>
        <v>5</v>
      </c>
      <c r="AAB2" s="260">
        <f t="shared" ref="AAB2:AAB10" si="5">AAA2/AAI2</f>
        <v>0.55555555555555558</v>
      </c>
      <c r="AAC2" s="259">
        <f>SUMIFS(ZL$14:ZL$92,ZL$14:ZL$92,1,$C$14:$C$92,ZK2)</f>
        <v>6</v>
      </c>
      <c r="AAD2" s="260">
        <f t="shared" ref="AAD2:AAD10" si="6">AAC2/AAI2</f>
        <v>0.66666666666666663</v>
      </c>
      <c r="AAE2" s="255">
        <f t="shared" ref="AAE2:AAE9" si="7">ABS(SUMIFS(ZS$14:ZS$92,ZS$14:ZS$92,-1,$C$14:$C$92,ZK2))</f>
        <v>4</v>
      </c>
      <c r="AAF2" s="256">
        <f t="shared" ref="AAF2:AAF10" si="8">AAE2/AAI2</f>
        <v>0.44444444444444442</v>
      </c>
      <c r="AAG2" s="255">
        <f t="shared" ref="AAG2:AAG9" si="9">ABS(SUMIFS(ZL$14:ZL$92,ZL$14:ZL$92,-1,$C$14:$C$92,ZK2))</f>
        <v>3</v>
      </c>
      <c r="AAH2" s="260">
        <f t="shared" ref="AAH2:AAH10" si="10">AAG2/AAI2</f>
        <v>0.33333333333333331</v>
      </c>
      <c r="AAI2">
        <f t="shared" ref="AAI2:AAI10" si="11">AAA2+AAE2</f>
        <v>9</v>
      </c>
      <c r="AAJ2" s="277">
        <f>AAG2+AAC2</f>
        <v>9</v>
      </c>
      <c r="AAS2" t="s">
        <v>1141</v>
      </c>
      <c r="AAT2" s="271" t="str">
        <f>ZY2</f>
        <v>normal</v>
      </c>
      <c r="AAU2" s="271"/>
      <c r="AAV2" s="271"/>
      <c r="AAY2" s="138">
        <f>SUMIF($C$14:$C$92,AAS2,ABB$14:ABB$92)</f>
        <v>0</v>
      </c>
      <c r="AAZ2" s="201">
        <f>AAY2/$C2</f>
        <v>0</v>
      </c>
      <c r="ABA2" s="138">
        <f t="shared" ref="ABA2" si="12">SUMIF($C$14:$C$92,AAS2,ABP$14:ABP$92)</f>
        <v>0</v>
      </c>
      <c r="ABB2" s="138">
        <f>SUMIF($C$14:$C$92,AAS2,ABY$14:ABY$92)</f>
        <v>0</v>
      </c>
      <c r="ABC2" s="138" t="e">
        <f>ABB2/AAY2</f>
        <v>#DIV/0!</v>
      </c>
      <c r="ABD2" s="138">
        <f t="shared" ref="ABD2:ABD9" si="13">SUMIF($C$14:$C$92,AAS2,ABC$14:ABC$92)</f>
        <v>0</v>
      </c>
      <c r="ABE2" s="201">
        <f t="shared" ref="ABE2:ABE10" si="14">ABD2/$C2</f>
        <v>0</v>
      </c>
      <c r="ABF2" s="138">
        <f t="shared" ref="ABF2:ABF9" si="15">SUMIF($C$14:$C$92,AAS2,ABQ$14:ABQ$92)</f>
        <v>0</v>
      </c>
      <c r="ABG2" t="str">
        <f>IF(AND(ABE2&lt;0.5,ABF2&lt;0),"inverted","normal")</f>
        <v>normal</v>
      </c>
      <c r="ABH2" t="str">
        <f>AAS2</f>
        <v>currency</v>
      </c>
      <c r="ABI2" s="259">
        <f t="shared" ref="ABI2:ABI9" si="16">SUMIFS(ABA$14:ABA$92,ABA$14:ABA$92,1,$C$14:$C$92,AAS2)</f>
        <v>0</v>
      </c>
      <c r="ABJ2" s="260" t="e">
        <f t="shared" ref="ABJ2:ABJ10" si="17">ABI2/ABQ2</f>
        <v>#DIV/0!</v>
      </c>
      <c r="ABK2" s="259">
        <f>SUMIFS(AAT$14:AAT$92,AAT$14:AAT$92,1,$C$14:$C$92,AAS2)</f>
        <v>6</v>
      </c>
      <c r="ABL2" s="260" t="e">
        <f t="shared" ref="ABL2:ABL10" si="18">ABK2/ABQ2</f>
        <v>#DIV/0!</v>
      </c>
      <c r="ABM2" s="255">
        <f t="shared" ref="ABM2:ABM9" si="19">ABS(SUMIFS(ABA$14:ABA$92,ABA$14:ABA$92,-1,$C$14:$C$92,AAS2))</f>
        <v>0</v>
      </c>
      <c r="ABN2" s="256" t="e">
        <f t="shared" ref="ABN2:ABN10" si="20">ABM2/ABQ2</f>
        <v>#DIV/0!</v>
      </c>
      <c r="ABO2" s="255">
        <f t="shared" ref="ABO2:ABO9" si="21">ABS(SUMIFS(AAT$14:AAT$92,AAT$14:AAT$92,-1,$C$14:$C$92,AAS2))</f>
        <v>3</v>
      </c>
      <c r="ABP2" s="260" t="e">
        <f t="shared" ref="ABP2:ABP10" si="22">ABO2/ABQ2</f>
        <v>#DIV/0!</v>
      </c>
      <c r="ABQ2">
        <f t="shared" ref="ABQ2:ABQ10" si="23">ABI2+ABM2</f>
        <v>0</v>
      </c>
      <c r="ABR2" s="277">
        <f>ABO2+ABK2</f>
        <v>9</v>
      </c>
      <c r="ACA2" t="s">
        <v>1141</v>
      </c>
      <c r="ACB2" s="271" t="str">
        <f>ABG2</f>
        <v>normal</v>
      </c>
      <c r="ACC2" s="271"/>
      <c r="ACD2" s="271"/>
      <c r="ACG2" s="138">
        <f>SUMIF($C$14:$C$92,ACA2,ACJ$14:ACJ$92)</f>
        <v>9</v>
      </c>
      <c r="ACH2" s="201">
        <f>ACG2/$C2</f>
        <v>1</v>
      </c>
      <c r="ACI2" s="138">
        <f t="shared" ref="ACI2" si="24">SUMIF($C$14:$C$92,ACA2,ACX$14:ACX$92)</f>
        <v>0</v>
      </c>
      <c r="ACJ2" s="138">
        <f>SUMIF($C$14:$C$92,ACA2,ADG$14:ADG$92)</f>
        <v>0</v>
      </c>
      <c r="ACK2" s="138">
        <f>ACJ2/ACG2</f>
        <v>0</v>
      </c>
      <c r="ACL2" s="138">
        <f t="shared" ref="ACL2:ACL9" si="25">SUMIF($C$14:$C$92,ACA2,ACK$14:ACK$92)</f>
        <v>9</v>
      </c>
      <c r="ACM2" s="201">
        <f t="shared" ref="ACM2:ACM10" si="26">ACL2/$C2</f>
        <v>1</v>
      </c>
      <c r="ACN2" s="138">
        <f t="shared" ref="ACN2:ACN9" si="27">SUMIF($C$14:$C$92,ACA2,ACY$14:ACY$92)</f>
        <v>0</v>
      </c>
      <c r="ACO2" t="str">
        <f>IF(AND(ACM2&lt;0.5,ACN2&lt;0),"inverted","normal")</f>
        <v>normal</v>
      </c>
      <c r="ACP2" t="str">
        <f>ACA2</f>
        <v>currency</v>
      </c>
      <c r="ACQ2" s="259">
        <f t="shared" ref="ACQ2:ACQ9" si="28">SUMIFS(ACI$14:ACI$92,ACI$14:ACI$92,1,$C$14:$C$92,ACA2)</f>
        <v>0</v>
      </c>
      <c r="ACR2" s="260" t="e">
        <f t="shared" ref="ACR2:ACR10" si="29">ACQ2/ACY2</f>
        <v>#DIV/0!</v>
      </c>
      <c r="ACS2" s="259">
        <f>SUMIFS(ACB$14:ACB$92,ACB$14:ACB$92,1,$C$14:$C$92,ACA2)</f>
        <v>0</v>
      </c>
      <c r="ACT2" s="260" t="e">
        <f t="shared" ref="ACT2:ACT10" si="30">ACS2/ACY2</f>
        <v>#DIV/0!</v>
      </c>
      <c r="ACU2" s="255">
        <f t="shared" ref="ACU2:ACU9" si="31">ABS(SUMIFS(ACI$14:ACI$92,ACI$14:ACI$92,-1,$C$14:$C$92,ACA2))</f>
        <v>0</v>
      </c>
      <c r="ACV2" s="256" t="e">
        <f t="shared" ref="ACV2:ACV10" si="32">ACU2/ACY2</f>
        <v>#DIV/0!</v>
      </c>
      <c r="ACW2" s="255">
        <f t="shared" ref="ACW2:ACW9" si="33">ABS(SUMIFS(ACB$14:ACB$92,ACB$14:ACB$92,-1,$C$14:$C$92,ACA2))</f>
        <v>0</v>
      </c>
      <c r="ACX2" s="260" t="e">
        <f t="shared" ref="ACX2:ACX10" si="34">ACW2/ACY2</f>
        <v>#DIV/0!</v>
      </c>
      <c r="ACY2">
        <f t="shared" ref="ACY2:ACY10" si="35">ACQ2+ACU2</f>
        <v>0</v>
      </c>
      <c r="ACZ2" s="277">
        <f>ACW2+ACS2</f>
        <v>0</v>
      </c>
    </row>
    <row r="3" spans="1:787"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1180</v>
      </c>
      <c r="BO3">
        <v>5</v>
      </c>
      <c r="BP3">
        <v>2</v>
      </c>
      <c r="BQ3">
        <v>7</v>
      </c>
      <c r="BV3" s="1" t="s">
        <v>291</v>
      </c>
      <c r="BW3" t="s">
        <v>1180</v>
      </c>
      <c r="BY3" s="138">
        <v>2</v>
      </c>
      <c r="BZ3" s="201">
        <v>0.2857142857142857</v>
      </c>
      <c r="CA3" s="138">
        <v>1143.0339381074466</v>
      </c>
      <c r="CB3" s="138"/>
      <c r="CC3" s="138">
        <v>4</v>
      </c>
      <c r="CD3" s="201">
        <v>0.5714285714285714</v>
      </c>
      <c r="CE3" s="138">
        <v>-2698.2546054922923</v>
      </c>
      <c r="CF3" t="s">
        <v>1179</v>
      </c>
      <c r="CH3">
        <v>1</v>
      </c>
      <c r="CI3">
        <v>6</v>
      </c>
      <c r="CJ3">
        <v>7</v>
      </c>
      <c r="CP3" s="1" t="s">
        <v>291</v>
      </c>
      <c r="CQ3" t="s">
        <v>1179</v>
      </c>
      <c r="CS3" s="138">
        <v>3</v>
      </c>
      <c r="CT3" s="201">
        <v>0.42857142857142855</v>
      </c>
      <c r="CU3" s="138">
        <v>-929.45592162278808</v>
      </c>
      <c r="CV3" s="138"/>
      <c r="CW3" s="138">
        <v>5</v>
      </c>
      <c r="CX3" s="201">
        <v>0.7142857142857143</v>
      </c>
      <c r="CY3" s="138">
        <v>7744.6072267181407</v>
      </c>
      <c r="CZ3" t="s">
        <v>1179</v>
      </c>
      <c r="DB3">
        <v>0</v>
      </c>
      <c r="DC3">
        <v>7</v>
      </c>
      <c r="DD3">
        <v>7</v>
      </c>
      <c r="DJ3" s="1" t="s">
        <v>291</v>
      </c>
      <c r="DK3" t="s">
        <v>1179</v>
      </c>
      <c r="DN3" s="138">
        <v>3</v>
      </c>
      <c r="DO3" s="138"/>
      <c r="DP3" s="201">
        <v>0.42857142857142855</v>
      </c>
      <c r="DQ3" s="138">
        <v>-1627.8992514218994</v>
      </c>
      <c r="DR3" s="138"/>
      <c r="DS3" s="138">
        <v>5</v>
      </c>
      <c r="DT3" s="201">
        <v>0.7142857142857143</v>
      </c>
      <c r="DU3" s="138">
        <v>5654.4330699593338</v>
      </c>
      <c r="DV3" t="s">
        <v>1179</v>
      </c>
      <c r="DX3" t="s">
        <v>291</v>
      </c>
      <c r="DY3" s="259">
        <v>3</v>
      </c>
      <c r="DZ3" s="260">
        <v>0.42857142857142855</v>
      </c>
      <c r="EA3" s="255">
        <v>4</v>
      </c>
      <c r="EB3" s="256">
        <v>0.5714285714285714</v>
      </c>
      <c r="EC3">
        <v>7</v>
      </c>
      <c r="EH3" s="1" t="s">
        <v>291</v>
      </c>
      <c r="EI3" s="267" t="s">
        <v>1179</v>
      </c>
      <c r="EL3" s="138">
        <v>2</v>
      </c>
      <c r="EM3" s="138"/>
      <c r="EN3" s="201">
        <v>0.2857142857142857</v>
      </c>
      <c r="EO3" s="138">
        <v>-1778.8955857065671</v>
      </c>
      <c r="EP3" s="138"/>
      <c r="EQ3" s="138">
        <v>5</v>
      </c>
      <c r="ER3" s="201">
        <v>0.7142857142857143</v>
      </c>
      <c r="ES3" s="138">
        <v>-633.33614702687134</v>
      </c>
      <c r="ET3" t="s">
        <v>1179</v>
      </c>
      <c r="EV3" t="s">
        <v>291</v>
      </c>
      <c r="EW3" s="259">
        <v>2</v>
      </c>
      <c r="EX3" s="260">
        <v>0.2857142857142857</v>
      </c>
      <c r="EY3" s="255">
        <v>5</v>
      </c>
      <c r="EZ3" s="256">
        <v>0.7142857142857143</v>
      </c>
      <c r="FA3">
        <v>7</v>
      </c>
      <c r="FF3" s="1" t="s">
        <v>291</v>
      </c>
      <c r="FG3" s="271" t="s">
        <v>1179</v>
      </c>
      <c r="FJ3" s="138">
        <v>2</v>
      </c>
      <c r="FK3" s="138"/>
      <c r="FL3" s="201">
        <v>0.2857142857142857</v>
      </c>
      <c r="FM3" s="138">
        <v>-4853.4281558318844</v>
      </c>
      <c r="FN3" s="138"/>
      <c r="FO3" s="138">
        <v>6</v>
      </c>
      <c r="FP3" s="201">
        <v>0.8571428571428571</v>
      </c>
      <c r="FQ3" s="138">
        <v>6779.1745739395601</v>
      </c>
      <c r="FR3" t="s">
        <v>1179</v>
      </c>
      <c r="FS3" t="s">
        <v>291</v>
      </c>
      <c r="FT3" s="259">
        <v>0</v>
      </c>
      <c r="FU3" s="260">
        <v>0</v>
      </c>
      <c r="FV3" s="259">
        <v>5</v>
      </c>
      <c r="FW3" s="260">
        <v>0.7142857142857143</v>
      </c>
      <c r="FX3" s="255">
        <v>7</v>
      </c>
      <c r="FY3" s="256">
        <v>1</v>
      </c>
      <c r="FZ3" s="255">
        <v>2</v>
      </c>
      <c r="GA3" s="260">
        <v>0.2857142857142857</v>
      </c>
      <c r="GB3">
        <v>7</v>
      </c>
      <c r="GC3" s="277">
        <v>7</v>
      </c>
      <c r="GF3" s="1" t="s">
        <v>291</v>
      </c>
      <c r="GG3" s="271" t="s">
        <v>1179</v>
      </c>
      <c r="GJ3" s="138">
        <v>4</v>
      </c>
      <c r="GK3" s="138"/>
      <c r="GL3" s="201">
        <v>0.5714285714285714</v>
      </c>
      <c r="GM3" s="138">
        <v>4897.8243454455624</v>
      </c>
      <c r="GN3" s="138"/>
      <c r="GO3" s="138">
        <v>6</v>
      </c>
      <c r="GP3" s="201">
        <v>0.8571428571428571</v>
      </c>
      <c r="GQ3" s="138">
        <v>9313.1316777727643</v>
      </c>
      <c r="GR3" t="s">
        <v>1179</v>
      </c>
      <c r="GS3" t="s">
        <v>291</v>
      </c>
      <c r="GT3" s="259">
        <v>0</v>
      </c>
      <c r="GU3" s="260">
        <v>0</v>
      </c>
      <c r="GV3" s="259">
        <v>3</v>
      </c>
      <c r="GW3" s="260">
        <v>0.42857142857142855</v>
      </c>
      <c r="GX3" s="255">
        <v>7</v>
      </c>
      <c r="GY3" s="256">
        <v>1</v>
      </c>
      <c r="GZ3" s="255">
        <v>4</v>
      </c>
      <c r="HA3" s="260">
        <v>0.5714285714285714</v>
      </c>
      <c r="HB3">
        <v>7</v>
      </c>
      <c r="HC3" s="277">
        <v>7</v>
      </c>
      <c r="HF3" s="1" t="s">
        <v>291</v>
      </c>
      <c r="HG3" s="271" t="s">
        <v>1179</v>
      </c>
      <c r="HJ3" s="138">
        <v>1</v>
      </c>
      <c r="HK3" s="138"/>
      <c r="HL3" s="201">
        <v>0.14285714285714285</v>
      </c>
      <c r="HM3" s="138">
        <v>-13908.386993628368</v>
      </c>
      <c r="HN3" s="138"/>
      <c r="HO3" s="138">
        <v>1</v>
      </c>
      <c r="HP3" s="201">
        <v>0.14285714285714285</v>
      </c>
      <c r="HQ3" s="138">
        <v>-12298.573665102949</v>
      </c>
      <c r="HR3" t="s">
        <v>1180</v>
      </c>
      <c r="HS3" t="s">
        <v>291</v>
      </c>
      <c r="HT3" s="259">
        <v>7</v>
      </c>
      <c r="HU3" s="260">
        <v>1</v>
      </c>
      <c r="HV3" s="259">
        <v>1</v>
      </c>
      <c r="HW3" s="260">
        <v>0.14285714285714285</v>
      </c>
      <c r="HX3" s="255">
        <v>0</v>
      </c>
      <c r="HY3" s="256">
        <v>0</v>
      </c>
      <c r="HZ3" s="255">
        <v>6</v>
      </c>
      <c r="IA3" s="260">
        <v>0.8571428571428571</v>
      </c>
      <c r="IB3">
        <v>7</v>
      </c>
      <c r="IC3" s="277">
        <v>7</v>
      </c>
      <c r="IF3" s="1" t="s">
        <v>291</v>
      </c>
      <c r="IG3" s="271" t="s">
        <v>1180</v>
      </c>
      <c r="IJ3" s="138">
        <v>5</v>
      </c>
      <c r="IK3" s="138"/>
      <c r="IL3" s="201">
        <v>0.7142857142857143</v>
      </c>
      <c r="IM3" s="138">
        <v>9044.9748698508283</v>
      </c>
      <c r="IN3" s="138"/>
      <c r="IO3" s="138">
        <v>2</v>
      </c>
      <c r="IP3" s="201">
        <v>0.2857142857142857</v>
      </c>
      <c r="IQ3" s="138">
        <v>-9044.9748698508283</v>
      </c>
      <c r="IR3" t="s">
        <v>1180</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1180</v>
      </c>
      <c r="JJ3" s="138">
        <v>2</v>
      </c>
      <c r="JK3" s="138"/>
      <c r="JL3" s="201">
        <v>0.2857142857142857</v>
      </c>
      <c r="JM3" s="138">
        <v>-4548.2366336355381</v>
      </c>
      <c r="JN3" s="138"/>
      <c r="JO3" s="138">
        <v>2</v>
      </c>
      <c r="JP3" s="201">
        <v>0.2857142857142857</v>
      </c>
      <c r="JQ3" s="138">
        <v>2181.6118807002877</v>
      </c>
      <c r="JR3" t="s">
        <v>1179</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1179</v>
      </c>
      <c r="KJ3" s="138">
        <v>3</v>
      </c>
      <c r="KK3" s="138"/>
      <c r="KL3" s="201">
        <v>0.42857142857142855</v>
      </c>
      <c r="KM3" s="138">
        <v>-1655.8520084267354</v>
      </c>
      <c r="KN3" s="138"/>
      <c r="KO3" s="138">
        <v>2</v>
      </c>
      <c r="KP3" s="201">
        <v>0.2857142857142857</v>
      </c>
      <c r="KQ3" s="138">
        <v>-1488.3157658525706</v>
      </c>
      <c r="KR3" t="s">
        <v>1180</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1180</v>
      </c>
      <c r="LJ3" s="138">
        <v>4</v>
      </c>
      <c r="LK3" s="138"/>
      <c r="LL3" s="201">
        <v>0.5714285714285714</v>
      </c>
      <c r="LM3" s="138">
        <v>1719.9770223185592</v>
      </c>
      <c r="LN3" s="138"/>
      <c r="LO3" s="138">
        <v>6</v>
      </c>
      <c r="LP3" s="201">
        <v>0.8571428571428571</v>
      </c>
      <c r="LQ3" s="138">
        <v>4724.628853064014</v>
      </c>
      <c r="LR3" t="s">
        <v>1179</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1179</v>
      </c>
      <c r="MJ3" s="138">
        <v>2</v>
      </c>
      <c r="MK3" s="138"/>
      <c r="ML3" s="201">
        <v>0.2857142857142857</v>
      </c>
      <c r="MM3" s="138">
        <v>-5329.5854455801818</v>
      </c>
      <c r="MN3" s="138"/>
      <c r="MO3" s="138">
        <v>1</v>
      </c>
      <c r="MP3" s="201">
        <v>0.14285714285714285</v>
      </c>
      <c r="MQ3" s="138">
        <v>-11549.298625027419</v>
      </c>
      <c r="MR3" t="s">
        <v>1180</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1180</v>
      </c>
      <c r="NJ3" s="138">
        <v>4</v>
      </c>
      <c r="NK3" s="138"/>
      <c r="NL3" s="201">
        <v>0.5714285714285714</v>
      </c>
      <c r="NM3" s="138">
        <v>2126.9500214577774</v>
      </c>
      <c r="NN3" s="138"/>
      <c r="NO3" s="138">
        <v>0</v>
      </c>
      <c r="NP3" s="201">
        <v>0</v>
      </c>
      <c r="NQ3" s="138">
        <v>-9228.7352175378801</v>
      </c>
      <c r="NR3" t="s">
        <v>1180</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1180</v>
      </c>
      <c r="OJ3" s="138">
        <v>1</v>
      </c>
      <c r="OK3" s="138"/>
      <c r="OL3" s="201">
        <v>0.14285714285714285</v>
      </c>
      <c r="OM3" s="138">
        <v>-4567.1823195783018</v>
      </c>
      <c r="ON3" s="138"/>
      <c r="OO3" s="138">
        <v>6</v>
      </c>
      <c r="OP3" s="201">
        <v>0.8571428571428571</v>
      </c>
      <c r="OQ3" s="138">
        <v>4567.1823195783018</v>
      </c>
      <c r="OR3" t="s">
        <v>1179</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1179</v>
      </c>
      <c r="PH3" s="271"/>
      <c r="PK3" s="138">
        <v>2</v>
      </c>
      <c r="PL3" s="138"/>
      <c r="PM3" s="201">
        <v>0.2857142857142857</v>
      </c>
      <c r="PN3" s="138">
        <v>-2815.3943206396916</v>
      </c>
      <c r="PO3" s="138"/>
      <c r="PP3" s="138">
        <v>7</v>
      </c>
      <c r="PQ3" s="201">
        <v>1</v>
      </c>
      <c r="PR3" s="138">
        <v>11069.472037586687</v>
      </c>
      <c r="PS3" t="s">
        <v>1179</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1180</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1180</v>
      </c>
      <c r="RQ3" s="271"/>
      <c r="RR3" s="271"/>
      <c r="RU3" s="138">
        <v>5</v>
      </c>
      <c r="RV3" s="201">
        <v>0.7142857142857143</v>
      </c>
      <c r="RW3" s="138">
        <v>3664.3816962503215</v>
      </c>
      <c r="RY3" s="138"/>
      <c r="RZ3" s="138">
        <v>4</v>
      </c>
      <c r="SA3" s="201">
        <v>0.5714285714285714</v>
      </c>
      <c r="SB3" s="138">
        <v>993.4348125173176</v>
      </c>
      <c r="SC3" t="s">
        <v>1179</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1179</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
        <v>291</v>
      </c>
      <c r="UG3" s="271"/>
      <c r="UH3" s="271"/>
      <c r="UK3" s="138">
        <v>1</v>
      </c>
      <c r="UL3" s="201">
        <v>0.14285714285714285</v>
      </c>
      <c r="UM3" s="138">
        <v>-16287.67586728539</v>
      </c>
      <c r="UO3" s="138"/>
      <c r="UP3" s="138">
        <v>2</v>
      </c>
      <c r="UQ3" s="201">
        <v>0.2857142857142857</v>
      </c>
      <c r="UR3" s="138">
        <v>-3698.3724275699201</v>
      </c>
      <c r="US3" t="s">
        <v>1180</v>
      </c>
      <c r="UT3" t="s">
        <v>291</v>
      </c>
      <c r="UU3" s="259">
        <v>0</v>
      </c>
      <c r="UV3" s="260">
        <v>0</v>
      </c>
      <c r="UW3" s="259">
        <v>6</v>
      </c>
      <c r="UX3" s="260">
        <v>0.8571428571428571</v>
      </c>
      <c r="UY3" s="255">
        <v>7</v>
      </c>
      <c r="UZ3" s="256">
        <v>1</v>
      </c>
      <c r="VA3" s="255">
        <v>1</v>
      </c>
      <c r="VB3" s="260">
        <v>0.14285714285714285</v>
      </c>
      <c r="VC3">
        <v>7</v>
      </c>
      <c r="VD3" s="277">
        <v>7</v>
      </c>
      <c r="VM3" s="1" t="s">
        <v>291</v>
      </c>
      <c r="VN3" s="271" t="s">
        <v>291</v>
      </c>
      <c r="VO3" s="271"/>
      <c r="VP3" s="271"/>
      <c r="VS3" s="138">
        <v>3</v>
      </c>
      <c r="VT3" s="201">
        <v>0.42857142857142855</v>
      </c>
      <c r="VU3" s="138">
        <v>-1539.5373024925671</v>
      </c>
      <c r="VV3" s="138">
        <v>5521.0707114383758</v>
      </c>
      <c r="VW3" s="138"/>
      <c r="VX3" s="138">
        <v>4</v>
      </c>
      <c r="VY3" s="201">
        <v>0.5714285714285714</v>
      </c>
      <c r="VZ3" s="138">
        <v>3974.1605906227655</v>
      </c>
      <c r="WA3" t="s">
        <v>1179</v>
      </c>
      <c r="WB3" t="s">
        <v>291</v>
      </c>
      <c r="WC3" s="259">
        <v>5</v>
      </c>
      <c r="WD3" s="260">
        <v>0.7142857142857143</v>
      </c>
      <c r="WE3" s="259">
        <v>1</v>
      </c>
      <c r="WF3" s="260">
        <v>0.14285714285714285</v>
      </c>
      <c r="WG3" s="255">
        <v>2</v>
      </c>
      <c r="WH3" s="256">
        <v>0.2857142857142857</v>
      </c>
      <c r="WI3" s="255">
        <v>6</v>
      </c>
      <c r="WJ3" s="260">
        <v>0.8571428571428571</v>
      </c>
      <c r="WK3">
        <v>7</v>
      </c>
      <c r="WL3" s="277">
        <v>7</v>
      </c>
      <c r="WU3" s="1" t="s">
        <v>291</v>
      </c>
      <c r="WV3" s="271" t="s">
        <v>1179</v>
      </c>
      <c r="WW3" s="271"/>
      <c r="WX3" s="271"/>
      <c r="XA3" s="138">
        <v>5</v>
      </c>
      <c r="XB3" s="201">
        <v>0.7142857142857143</v>
      </c>
      <c r="XC3" s="138">
        <v>5054.4374257934305</v>
      </c>
      <c r="XD3" s="138">
        <v>14617.634988381646</v>
      </c>
      <c r="XE3" s="138"/>
      <c r="XF3" s="138">
        <v>2</v>
      </c>
      <c r="XG3" s="201">
        <v>0.2857142857142857</v>
      </c>
      <c r="XH3" s="138">
        <v>-13440.340784303748</v>
      </c>
      <c r="XI3" t="s">
        <v>1180</v>
      </c>
      <c r="XJ3" t="s">
        <v>291</v>
      </c>
      <c r="XK3" s="259">
        <v>1</v>
      </c>
      <c r="XL3" s="260">
        <v>0.14285714285714285</v>
      </c>
      <c r="XM3" s="259">
        <v>1</v>
      </c>
      <c r="XN3" s="260">
        <v>0.14285714285714285</v>
      </c>
      <c r="XO3" s="255">
        <v>6</v>
      </c>
      <c r="XP3" s="256">
        <v>0.8571428571428571</v>
      </c>
      <c r="XQ3" s="255">
        <v>6</v>
      </c>
      <c r="XR3" s="260">
        <v>0.8571428571428571</v>
      </c>
      <c r="XS3">
        <v>7</v>
      </c>
      <c r="XT3" s="277">
        <v>7</v>
      </c>
      <c r="YC3" s="1" t="s">
        <v>291</v>
      </c>
      <c r="YD3" s="271" t="s">
        <v>1180</v>
      </c>
      <c r="YE3" s="271"/>
      <c r="YF3" s="271"/>
      <c r="YI3" s="138">
        <v>1</v>
      </c>
      <c r="YJ3" s="201">
        <v>0.14285714285714285</v>
      </c>
      <c r="YK3" s="138">
        <v>-4341.4387502501777</v>
      </c>
      <c r="YL3" s="138">
        <v>4398.3391056880109</v>
      </c>
      <c r="YM3" s="138">
        <v>4398.3391056880109</v>
      </c>
      <c r="YN3" s="138">
        <v>5</v>
      </c>
      <c r="YO3" s="201">
        <v>0.7142857142857143</v>
      </c>
      <c r="YP3" s="138">
        <v>-864.48290848937199</v>
      </c>
      <c r="YQ3" t="s">
        <v>1179</v>
      </c>
      <c r="YR3" t="s">
        <v>291</v>
      </c>
      <c r="YS3" s="259">
        <v>6</v>
      </c>
      <c r="YT3" s="260">
        <v>0.8571428571428571</v>
      </c>
      <c r="YU3" s="259">
        <v>2</v>
      </c>
      <c r="YV3" s="260">
        <v>0.2857142857142857</v>
      </c>
      <c r="YW3" s="255">
        <v>1</v>
      </c>
      <c r="YX3" s="256">
        <v>0.14285714285714285</v>
      </c>
      <c r="YY3" s="255">
        <v>5</v>
      </c>
      <c r="YZ3" s="260">
        <v>0.7142857142857143</v>
      </c>
      <c r="ZA3">
        <v>7</v>
      </c>
      <c r="ZB3" s="277">
        <v>7</v>
      </c>
      <c r="ZK3" s="1" t="s">
        <v>291</v>
      </c>
      <c r="ZL3" s="271" t="str">
        <f t="shared" ref="ZL3:ZL9" si="37">YQ3</f>
        <v>normal</v>
      </c>
      <c r="ZM3" s="271"/>
      <c r="ZN3" s="271"/>
      <c r="ZQ3" s="138">
        <f>SUMIF($C$14:$C$92,ZK3,ZT$14:ZT$92)</f>
        <v>1</v>
      </c>
      <c r="ZR3" s="201">
        <f t="shared" ref="ZR3:ZR10" si="38">ZQ3/$C3</f>
        <v>0.14285714285714285</v>
      </c>
      <c r="ZS3" s="138">
        <f>SUMIF($C$14:$C$92,ZK3,AAH$14:AAH$92)</f>
        <v>-3472.4199197400249</v>
      </c>
      <c r="ZT3" s="138">
        <f t="shared" ref="ZT3:ZT9" si="39">SUMIF($C$14:$C$92,ZK3,AAQ$14:AAQ$92)</f>
        <v>4886.055101366841</v>
      </c>
      <c r="ZU3" s="138">
        <f t="shared" ref="ZU3:ZU9" si="40">ZT3/ZQ3</f>
        <v>4886.055101366841</v>
      </c>
      <c r="ZV3" s="138">
        <f t="shared" si="1"/>
        <v>4</v>
      </c>
      <c r="ZW3" s="201">
        <f t="shared" si="2"/>
        <v>0.5714285714285714</v>
      </c>
      <c r="ZX3" s="138">
        <f t="shared" si="3"/>
        <v>933.36634071009928</v>
      </c>
      <c r="ZY3" t="str">
        <f>IF(AND(ZW3&lt;0.5,ZX3&lt;0),"inverted","normal")</f>
        <v>normal</v>
      </c>
      <c r="ZZ3" t="str">
        <f t="shared" ref="ZZ3:ZZ9" si="41">ZK3</f>
        <v>energy</v>
      </c>
      <c r="AAA3" s="259">
        <f t="shared" si="4"/>
        <v>3</v>
      </c>
      <c r="AAB3" s="260">
        <f t="shared" si="5"/>
        <v>0.42857142857142855</v>
      </c>
      <c r="AAC3" s="259">
        <f t="shared" ref="AAC3:AAC9" si="42">SUMIFS(ZL$14:ZL$92,ZL$14:ZL$92,1,$C$14:$C$92,ZK3)</f>
        <v>5</v>
      </c>
      <c r="AAD3" s="260">
        <f t="shared" si="6"/>
        <v>0.7142857142857143</v>
      </c>
      <c r="AAE3" s="255">
        <f t="shared" si="7"/>
        <v>4</v>
      </c>
      <c r="AAF3" s="256">
        <f t="shared" si="8"/>
        <v>0.5714285714285714</v>
      </c>
      <c r="AAG3" s="255">
        <f t="shared" si="9"/>
        <v>2</v>
      </c>
      <c r="AAH3" s="260">
        <f t="shared" si="10"/>
        <v>0.2857142857142857</v>
      </c>
      <c r="AAI3">
        <f t="shared" si="11"/>
        <v>7</v>
      </c>
      <c r="AAJ3" s="277">
        <f t="shared" ref="AAJ3:AAJ9" si="43">AAG3+AAC3</f>
        <v>7</v>
      </c>
      <c r="AAS3" s="1" t="s">
        <v>291</v>
      </c>
      <c r="AAT3" s="271" t="str">
        <f t="shared" ref="AAT3:AAT9" si="44">ZY3</f>
        <v>normal</v>
      </c>
      <c r="AAU3" s="271"/>
      <c r="AAV3" s="271"/>
      <c r="AAY3" s="138">
        <f>SUMIF($C$14:$C$92,AAS3,ABB$14:ABB$92)</f>
        <v>0</v>
      </c>
      <c r="AAZ3" s="201">
        <f t="shared" ref="AAZ3:AAZ10" si="45">AAY3/$C3</f>
        <v>0</v>
      </c>
      <c r="ABA3" s="138">
        <f>SUMIF($C$14:$C$92,AAS3,ABP$14:ABP$92)</f>
        <v>0</v>
      </c>
      <c r="ABB3" s="138">
        <f t="shared" ref="ABB3:ABB9" si="46">SUMIF($C$14:$C$92,AAS3,ABY$14:ABY$92)</f>
        <v>0</v>
      </c>
      <c r="ABC3" s="138" t="e">
        <f t="shared" ref="ABC3:ABC9" si="47">ABB3/AAY3</f>
        <v>#DIV/0!</v>
      </c>
      <c r="ABD3" s="138">
        <f t="shared" si="13"/>
        <v>0</v>
      </c>
      <c r="ABE3" s="201">
        <f t="shared" si="14"/>
        <v>0</v>
      </c>
      <c r="ABF3" s="138">
        <f t="shared" si="15"/>
        <v>0</v>
      </c>
      <c r="ABG3" t="str">
        <f>IF(AND(ABE3&lt;0.5,ABF3&lt;0),"inverted","normal")</f>
        <v>normal</v>
      </c>
      <c r="ABH3" t="str">
        <f t="shared" ref="ABH3:ABH9" si="48">AAS3</f>
        <v>energy</v>
      </c>
      <c r="ABI3" s="259">
        <f t="shared" si="16"/>
        <v>0</v>
      </c>
      <c r="ABJ3" s="260" t="e">
        <f t="shared" si="17"/>
        <v>#DIV/0!</v>
      </c>
      <c r="ABK3" s="259">
        <f t="shared" ref="ABK3:ABK9" si="49">SUMIFS(AAT$14:AAT$92,AAT$14:AAT$92,1,$C$14:$C$92,AAS3)</f>
        <v>5</v>
      </c>
      <c r="ABL3" s="260" t="e">
        <f t="shared" si="18"/>
        <v>#DIV/0!</v>
      </c>
      <c r="ABM3" s="255">
        <f t="shared" si="19"/>
        <v>0</v>
      </c>
      <c r="ABN3" s="256" t="e">
        <f t="shared" si="20"/>
        <v>#DIV/0!</v>
      </c>
      <c r="ABO3" s="255">
        <f t="shared" si="21"/>
        <v>2</v>
      </c>
      <c r="ABP3" s="260" t="e">
        <f t="shared" si="22"/>
        <v>#DIV/0!</v>
      </c>
      <c r="ABQ3">
        <f t="shared" si="23"/>
        <v>0</v>
      </c>
      <c r="ABR3" s="277">
        <f t="shared" ref="ABR3:ABR9" si="50">ABO3+ABK3</f>
        <v>7</v>
      </c>
      <c r="ACA3" s="1" t="s">
        <v>291</v>
      </c>
      <c r="ACB3" s="271" t="str">
        <f t="shared" ref="ACB3:ACB9" si="51">ABG3</f>
        <v>normal</v>
      </c>
      <c r="ACC3" s="271"/>
      <c r="ACD3" s="271"/>
      <c r="ACG3" s="138">
        <f>SUMIF($C$14:$C$92,ACA3,ACJ$14:ACJ$92)</f>
        <v>7</v>
      </c>
      <c r="ACH3" s="201">
        <f t="shared" ref="ACH3:ACH10" si="52">ACG3/$C3</f>
        <v>1</v>
      </c>
      <c r="ACI3" s="138">
        <f>SUMIF($C$14:$C$92,ACA3,ACX$14:ACX$92)</f>
        <v>0</v>
      </c>
      <c r="ACJ3" s="138">
        <f t="shared" ref="ACJ3:ACJ9" si="53">SUMIF($C$14:$C$92,ACA3,ADG$14:ADG$92)</f>
        <v>0</v>
      </c>
      <c r="ACK3" s="138">
        <f t="shared" ref="ACK3:ACK10" si="54">ACJ3/ACG3</f>
        <v>0</v>
      </c>
      <c r="ACL3" s="138">
        <f t="shared" si="25"/>
        <v>7</v>
      </c>
      <c r="ACM3" s="201">
        <f t="shared" si="26"/>
        <v>1</v>
      </c>
      <c r="ACN3" s="138">
        <f t="shared" si="27"/>
        <v>0</v>
      </c>
      <c r="ACO3" t="str">
        <f>IF(AND(ACM3&lt;0.5,ACN3&lt;0),"inverted","normal")</f>
        <v>normal</v>
      </c>
      <c r="ACP3" t="str">
        <f t="shared" ref="ACP3:ACP9" si="55">ACA3</f>
        <v>energy</v>
      </c>
      <c r="ACQ3" s="259">
        <f t="shared" si="28"/>
        <v>0</v>
      </c>
      <c r="ACR3" s="260" t="e">
        <f t="shared" si="29"/>
        <v>#DIV/0!</v>
      </c>
      <c r="ACS3" s="259">
        <f t="shared" ref="ACS3:ACS9" si="56">SUMIFS(ACB$14:ACB$92,ACB$14:ACB$92,1,$C$14:$C$92,ACA3)</f>
        <v>0</v>
      </c>
      <c r="ACT3" s="260" t="e">
        <f t="shared" si="30"/>
        <v>#DIV/0!</v>
      </c>
      <c r="ACU3" s="255">
        <f t="shared" si="31"/>
        <v>0</v>
      </c>
      <c r="ACV3" s="256" t="e">
        <f t="shared" si="32"/>
        <v>#DIV/0!</v>
      </c>
      <c r="ACW3" s="255">
        <f t="shared" si="33"/>
        <v>0</v>
      </c>
      <c r="ACX3" s="260" t="e">
        <f t="shared" si="34"/>
        <v>#DIV/0!</v>
      </c>
      <c r="ACY3">
        <f t="shared" si="35"/>
        <v>0</v>
      </c>
      <c r="ACZ3" s="277">
        <f t="shared" ref="ACZ3:ACZ9" si="57">ACW3+ACS3</f>
        <v>0</v>
      </c>
    </row>
    <row r="4" spans="1:787"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1180</v>
      </c>
      <c r="BO4">
        <v>9</v>
      </c>
      <c r="BP4">
        <v>1</v>
      </c>
      <c r="BQ4">
        <v>10</v>
      </c>
      <c r="BV4" s="1" t="s">
        <v>300</v>
      </c>
      <c r="BW4" t="s">
        <v>1180</v>
      </c>
      <c r="BY4" s="138">
        <v>2</v>
      </c>
      <c r="BZ4" s="201">
        <v>0.2</v>
      </c>
      <c r="CA4" s="138">
        <v>-6786.4455636520979</v>
      </c>
      <c r="CB4" s="138"/>
      <c r="CC4" s="138">
        <v>5</v>
      </c>
      <c r="CD4" s="201">
        <v>0.5</v>
      </c>
      <c r="CE4" s="138">
        <v>-1210.4550398739807</v>
      </c>
      <c r="CF4" t="s">
        <v>1179</v>
      </c>
      <c r="CH4">
        <v>1</v>
      </c>
      <c r="CI4">
        <v>9</v>
      </c>
      <c r="CJ4">
        <v>10</v>
      </c>
      <c r="CP4" s="1" t="s">
        <v>300</v>
      </c>
      <c r="CQ4" t="s">
        <v>1179</v>
      </c>
      <c r="CS4" s="138">
        <v>5</v>
      </c>
      <c r="CT4" s="201">
        <v>0.5</v>
      </c>
      <c r="CU4" s="138">
        <v>-2091.9776150267994</v>
      </c>
      <c r="CV4" s="138"/>
      <c r="CW4" s="138">
        <v>5</v>
      </c>
      <c r="CX4" s="201">
        <v>0.5</v>
      </c>
      <c r="CY4" s="138">
        <v>2295.80252506032</v>
      </c>
      <c r="CZ4" t="s">
        <v>1179</v>
      </c>
      <c r="DB4">
        <v>3</v>
      </c>
      <c r="DC4">
        <v>7</v>
      </c>
      <c r="DD4">
        <v>10</v>
      </c>
      <c r="DJ4" s="1" t="s">
        <v>300</v>
      </c>
      <c r="DK4" t="s">
        <v>1179</v>
      </c>
      <c r="DN4" s="138">
        <v>4</v>
      </c>
      <c r="DO4" s="138"/>
      <c r="DP4" s="201">
        <v>0.4</v>
      </c>
      <c r="DQ4" s="138">
        <v>135.91313091754887</v>
      </c>
      <c r="DR4" s="138"/>
      <c r="DS4" s="138">
        <v>4</v>
      </c>
      <c r="DT4" s="201">
        <v>0.4</v>
      </c>
      <c r="DU4" s="138">
        <v>2003.2657550867063</v>
      </c>
      <c r="DV4" t="s">
        <v>1179</v>
      </c>
      <c r="DX4" t="s">
        <v>300</v>
      </c>
      <c r="DY4" s="259">
        <v>4</v>
      </c>
      <c r="DZ4" s="260">
        <v>0.4</v>
      </c>
      <c r="EA4" s="255">
        <v>6</v>
      </c>
      <c r="EB4" s="256">
        <v>0.6</v>
      </c>
      <c r="EC4">
        <v>10</v>
      </c>
      <c r="EH4" s="1" t="s">
        <v>300</v>
      </c>
      <c r="EI4" s="267" t="s">
        <v>1179</v>
      </c>
      <c r="EL4" s="138">
        <v>6</v>
      </c>
      <c r="EM4" s="138"/>
      <c r="EN4" s="201">
        <v>0.6</v>
      </c>
      <c r="EO4" s="138">
        <v>2088.2188057880567</v>
      </c>
      <c r="EP4" s="138"/>
      <c r="EQ4" s="138">
        <v>5</v>
      </c>
      <c r="ER4" s="201">
        <v>0.5</v>
      </c>
      <c r="ES4" s="138">
        <v>566.76342146691889</v>
      </c>
      <c r="ET4" t="s">
        <v>1179</v>
      </c>
      <c r="EV4" t="s">
        <v>300</v>
      </c>
      <c r="EW4" s="259">
        <v>4</v>
      </c>
      <c r="EX4" s="260">
        <v>0.4</v>
      </c>
      <c r="EY4" s="255">
        <v>6</v>
      </c>
      <c r="EZ4" s="256">
        <v>0.6</v>
      </c>
      <c r="FA4">
        <v>10</v>
      </c>
      <c r="FF4" s="1" t="s">
        <v>300</v>
      </c>
      <c r="FG4" s="271" t="s">
        <v>1179</v>
      </c>
      <c r="FJ4" s="138">
        <v>6</v>
      </c>
      <c r="FK4" s="138"/>
      <c r="FL4" s="201">
        <v>0.6</v>
      </c>
      <c r="FM4" s="138">
        <v>2011.6626019274381</v>
      </c>
      <c r="FN4" s="138"/>
      <c r="FO4" s="138">
        <v>2</v>
      </c>
      <c r="FP4" s="201">
        <v>0.2</v>
      </c>
      <c r="FQ4" s="138">
        <v>-3427.4495286872134</v>
      </c>
      <c r="FR4" t="s">
        <v>1180</v>
      </c>
      <c r="FS4" t="s">
        <v>300</v>
      </c>
      <c r="FT4" s="259">
        <v>1</v>
      </c>
      <c r="FU4" s="260">
        <v>0.1</v>
      </c>
      <c r="FV4" s="259">
        <v>5</v>
      </c>
      <c r="FW4" s="260">
        <v>0.5</v>
      </c>
      <c r="FX4" s="255">
        <v>9</v>
      </c>
      <c r="FY4" s="256">
        <v>0.9</v>
      </c>
      <c r="FZ4" s="255">
        <v>5</v>
      </c>
      <c r="GA4" s="260">
        <v>0.5</v>
      </c>
      <c r="GB4">
        <v>10</v>
      </c>
      <c r="GC4" s="277">
        <v>10</v>
      </c>
      <c r="GF4" s="1" t="s">
        <v>300</v>
      </c>
      <c r="GG4" s="271" t="s">
        <v>1180</v>
      </c>
      <c r="GJ4" s="138">
        <v>3</v>
      </c>
      <c r="GK4" s="138"/>
      <c r="GL4" s="201">
        <v>0.3</v>
      </c>
      <c r="GM4" s="138">
        <v>-6550.5883098913755</v>
      </c>
      <c r="GN4" s="138"/>
      <c r="GO4" s="138">
        <v>1</v>
      </c>
      <c r="GP4" s="201">
        <v>0.1</v>
      </c>
      <c r="GQ4" s="138">
        <v>-13323.055078884163</v>
      </c>
      <c r="GR4" t="s">
        <v>1180</v>
      </c>
      <c r="GS4" t="s">
        <v>300</v>
      </c>
      <c r="GT4" s="259">
        <v>1</v>
      </c>
      <c r="GU4" s="260">
        <v>0.1</v>
      </c>
      <c r="GV4" s="259">
        <v>6</v>
      </c>
      <c r="GW4" s="260">
        <v>0.6</v>
      </c>
      <c r="GX4" s="255">
        <v>9</v>
      </c>
      <c r="GY4" s="256">
        <v>0.9</v>
      </c>
      <c r="GZ4" s="255">
        <v>4</v>
      </c>
      <c r="HA4" s="260">
        <v>0.4</v>
      </c>
      <c r="HB4">
        <v>10</v>
      </c>
      <c r="HC4" s="277">
        <v>10</v>
      </c>
      <c r="HF4" s="1" t="s">
        <v>300</v>
      </c>
      <c r="HG4" s="271" t="s">
        <v>1180</v>
      </c>
      <c r="HJ4" s="138">
        <v>5</v>
      </c>
      <c r="HK4" s="138"/>
      <c r="HL4" s="201">
        <v>0.5</v>
      </c>
      <c r="HM4" s="138">
        <v>-674.89226734738986</v>
      </c>
      <c r="HN4" s="138"/>
      <c r="HO4" s="138">
        <v>4</v>
      </c>
      <c r="HP4" s="201">
        <v>0.4</v>
      </c>
      <c r="HQ4" s="138">
        <v>-7580.2118805036453</v>
      </c>
      <c r="HR4" t="s">
        <v>1180</v>
      </c>
      <c r="HS4" t="s">
        <v>300</v>
      </c>
      <c r="HT4" s="259">
        <v>9</v>
      </c>
      <c r="HU4" s="260">
        <v>0.9</v>
      </c>
      <c r="HV4" s="259">
        <v>4</v>
      </c>
      <c r="HW4" s="260">
        <v>0.4</v>
      </c>
      <c r="HX4" s="255">
        <v>1</v>
      </c>
      <c r="HY4" s="256">
        <v>0.1</v>
      </c>
      <c r="HZ4" s="255">
        <v>6</v>
      </c>
      <c r="IA4" s="260">
        <v>0.6</v>
      </c>
      <c r="IB4">
        <v>10</v>
      </c>
      <c r="IC4" s="277">
        <v>10</v>
      </c>
      <c r="IF4" s="1" t="s">
        <v>300</v>
      </c>
      <c r="IG4" s="271" t="s">
        <v>1180</v>
      </c>
      <c r="IJ4" s="138">
        <v>4</v>
      </c>
      <c r="IK4" s="138"/>
      <c r="IL4" s="201">
        <v>0.4</v>
      </c>
      <c r="IM4" s="138">
        <v>-1406.1929442534188</v>
      </c>
      <c r="IN4" s="138"/>
      <c r="IO4" s="138">
        <v>6</v>
      </c>
      <c r="IP4" s="201">
        <v>0.6</v>
      </c>
      <c r="IQ4" s="138">
        <v>5254.5130544141521</v>
      </c>
      <c r="IR4" t="s">
        <v>1179</v>
      </c>
      <c r="IS4" t="s">
        <v>300</v>
      </c>
      <c r="IT4" s="259">
        <v>1</v>
      </c>
      <c r="IU4" s="260">
        <v>0.1</v>
      </c>
      <c r="IV4" s="259">
        <v>7</v>
      </c>
      <c r="IW4" s="260">
        <v>0.7</v>
      </c>
      <c r="IX4" s="255">
        <v>9</v>
      </c>
      <c r="IY4" s="256">
        <v>0.9</v>
      </c>
      <c r="IZ4" s="255">
        <v>3</v>
      </c>
      <c r="JA4" s="260">
        <v>0.3</v>
      </c>
      <c r="JB4">
        <v>10</v>
      </c>
      <c r="JC4" s="277">
        <v>10</v>
      </c>
      <c r="JF4" s="1" t="s">
        <v>300</v>
      </c>
      <c r="JG4" s="271" t="s">
        <v>1179</v>
      </c>
      <c r="JJ4" s="138">
        <v>4</v>
      </c>
      <c r="JK4" s="138"/>
      <c r="JL4" s="201">
        <v>0.4</v>
      </c>
      <c r="JM4" s="138">
        <v>-1597.279372074699</v>
      </c>
      <c r="JN4" s="138"/>
      <c r="JO4" s="138">
        <v>8</v>
      </c>
      <c r="JP4" s="201">
        <v>0.8</v>
      </c>
      <c r="JQ4" s="138">
        <v>12199.789035854237</v>
      </c>
      <c r="JR4" t="s">
        <v>1179</v>
      </c>
      <c r="JS4" t="s">
        <v>300</v>
      </c>
      <c r="JT4" s="259">
        <v>0</v>
      </c>
      <c r="JU4" s="260">
        <v>0</v>
      </c>
      <c r="JV4" s="259">
        <v>6</v>
      </c>
      <c r="JW4" s="260">
        <v>0.6</v>
      </c>
      <c r="JX4" s="255">
        <v>10</v>
      </c>
      <c r="JY4" s="256">
        <v>1</v>
      </c>
      <c r="JZ4" s="255">
        <v>4</v>
      </c>
      <c r="KA4" s="260">
        <v>0.4</v>
      </c>
      <c r="KB4">
        <v>10</v>
      </c>
      <c r="KC4" s="277">
        <v>10</v>
      </c>
      <c r="KF4" s="1" t="s">
        <v>300</v>
      </c>
      <c r="KG4" s="271" t="s">
        <v>1179</v>
      </c>
      <c r="KJ4" s="138">
        <v>4</v>
      </c>
      <c r="KK4" s="138"/>
      <c r="KL4" s="201">
        <v>0.4</v>
      </c>
      <c r="KM4" s="138">
        <v>736.27128173070753</v>
      </c>
      <c r="KN4" s="138"/>
      <c r="KO4" s="138">
        <v>6</v>
      </c>
      <c r="KP4" s="201">
        <v>0.6</v>
      </c>
      <c r="KQ4" s="138">
        <v>1030.2524794692758</v>
      </c>
      <c r="KR4" t="s">
        <v>1179</v>
      </c>
      <c r="KS4" t="s">
        <v>300</v>
      </c>
      <c r="KT4" s="259">
        <v>4</v>
      </c>
      <c r="KU4" s="260">
        <v>0.4</v>
      </c>
      <c r="KV4" s="259">
        <v>2</v>
      </c>
      <c r="KW4" s="260">
        <v>0.2</v>
      </c>
      <c r="KX4" s="255">
        <v>6</v>
      </c>
      <c r="KY4" s="256">
        <v>0.6</v>
      </c>
      <c r="KZ4" s="255">
        <v>8</v>
      </c>
      <c r="LA4" s="260">
        <v>0.8</v>
      </c>
      <c r="LB4">
        <v>10</v>
      </c>
      <c r="LC4" s="277">
        <v>10</v>
      </c>
      <c r="LF4" s="1" t="s">
        <v>300</v>
      </c>
      <c r="LG4" s="271" t="s">
        <v>1179</v>
      </c>
      <c r="LJ4" s="138">
        <v>7</v>
      </c>
      <c r="LK4" s="138"/>
      <c r="LL4" s="201">
        <v>0.7</v>
      </c>
      <c r="LM4" s="138">
        <v>4998.428784250953</v>
      </c>
      <c r="LN4" s="138"/>
      <c r="LO4" s="138">
        <v>7</v>
      </c>
      <c r="LP4" s="201">
        <v>0.7</v>
      </c>
      <c r="LQ4" s="138">
        <v>6972.9665916350577</v>
      </c>
      <c r="LR4" t="s">
        <v>1179</v>
      </c>
      <c r="LS4" t="s">
        <v>300</v>
      </c>
      <c r="LT4" s="259">
        <v>1</v>
      </c>
      <c r="LU4" s="260">
        <v>0.1</v>
      </c>
      <c r="LV4" s="259">
        <v>2</v>
      </c>
      <c r="LW4" s="260">
        <v>0.2</v>
      </c>
      <c r="LX4" s="255">
        <v>9</v>
      </c>
      <c r="LY4" s="256">
        <v>0.9</v>
      </c>
      <c r="LZ4" s="255">
        <v>8</v>
      </c>
      <c r="MA4" s="260">
        <v>0.8</v>
      </c>
      <c r="MB4">
        <v>10</v>
      </c>
      <c r="MC4" s="277">
        <v>10</v>
      </c>
      <c r="MF4" s="1" t="s">
        <v>300</v>
      </c>
      <c r="MG4" s="271" t="s">
        <v>1179</v>
      </c>
      <c r="MJ4" s="138">
        <v>8</v>
      </c>
      <c r="MK4" s="138"/>
      <c r="ML4" s="201">
        <v>0.8</v>
      </c>
      <c r="MM4" s="138">
        <v>3934.0835523705077</v>
      </c>
      <c r="MN4" s="138"/>
      <c r="MO4" s="138">
        <v>7</v>
      </c>
      <c r="MP4" s="201">
        <v>0.7</v>
      </c>
      <c r="MQ4" s="138">
        <v>5892.7535685906687</v>
      </c>
      <c r="MR4" t="s">
        <v>1179</v>
      </c>
      <c r="MS4" t="s">
        <v>300</v>
      </c>
      <c r="MT4" s="259">
        <v>0</v>
      </c>
      <c r="MU4" s="260">
        <v>0</v>
      </c>
      <c r="MV4" s="259">
        <v>2</v>
      </c>
      <c r="MW4" s="260">
        <v>0.2</v>
      </c>
      <c r="MX4" s="255">
        <v>10</v>
      </c>
      <c r="MY4" s="256">
        <v>1</v>
      </c>
      <c r="MZ4" s="255">
        <v>8</v>
      </c>
      <c r="NA4" s="260">
        <v>0.8</v>
      </c>
      <c r="NB4">
        <v>10</v>
      </c>
      <c r="NC4" s="277">
        <v>10</v>
      </c>
      <c r="NF4" s="1" t="s">
        <v>300</v>
      </c>
      <c r="NG4" s="271" t="s">
        <v>1179</v>
      </c>
      <c r="NJ4" s="138">
        <v>5</v>
      </c>
      <c r="NK4" s="138"/>
      <c r="NL4" s="201">
        <v>0.5</v>
      </c>
      <c r="NM4" s="138">
        <v>336.82628425519022</v>
      </c>
      <c r="NN4" s="138"/>
      <c r="NO4" s="138">
        <v>1</v>
      </c>
      <c r="NP4" s="201">
        <v>0.1</v>
      </c>
      <c r="NQ4" s="138">
        <v>-9256.0319570374886</v>
      </c>
      <c r="NR4" t="s">
        <v>1180</v>
      </c>
      <c r="NS4" t="s">
        <v>300</v>
      </c>
      <c r="NT4" s="259">
        <v>6</v>
      </c>
      <c r="NU4" s="260">
        <v>0.6</v>
      </c>
      <c r="NV4" s="259">
        <v>1</v>
      </c>
      <c r="NW4" s="260">
        <v>0.1</v>
      </c>
      <c r="NX4" s="255">
        <v>4</v>
      </c>
      <c r="NY4" s="256">
        <v>0.4</v>
      </c>
      <c r="NZ4" s="255">
        <v>9</v>
      </c>
      <c r="OA4" s="260">
        <v>0.9</v>
      </c>
      <c r="OB4">
        <v>10</v>
      </c>
      <c r="OC4" s="277">
        <v>10</v>
      </c>
      <c r="OF4" s="1" t="s">
        <v>300</v>
      </c>
      <c r="OG4" s="271" t="s">
        <v>1180</v>
      </c>
      <c r="OJ4" s="138">
        <v>6</v>
      </c>
      <c r="OK4" s="138"/>
      <c r="OL4" s="201">
        <v>0.6</v>
      </c>
      <c r="OM4" s="138">
        <v>1281.540964688081</v>
      </c>
      <c r="ON4" s="138"/>
      <c r="OO4" s="138">
        <v>5</v>
      </c>
      <c r="OP4" s="201">
        <v>0.5</v>
      </c>
      <c r="OQ4" s="138">
        <v>-1103.0258692354819</v>
      </c>
      <c r="OR4" t="s">
        <v>1179</v>
      </c>
      <c r="OS4" t="s">
        <v>300</v>
      </c>
      <c r="OT4" s="259">
        <v>4</v>
      </c>
      <c r="OU4" s="260">
        <v>0.4</v>
      </c>
      <c r="OV4" s="259">
        <v>6</v>
      </c>
      <c r="OW4" s="260">
        <v>0.6</v>
      </c>
      <c r="OX4" s="255">
        <v>6</v>
      </c>
      <c r="OY4" s="256">
        <v>0.6</v>
      </c>
      <c r="OZ4" s="255">
        <v>4</v>
      </c>
      <c r="PA4" s="260">
        <v>0.4</v>
      </c>
      <c r="PB4">
        <v>10</v>
      </c>
      <c r="PC4" s="277">
        <v>10</v>
      </c>
      <c r="PF4" s="1" t="s">
        <v>300</v>
      </c>
      <c r="PG4" s="271" t="s">
        <v>1179</v>
      </c>
      <c r="PH4" s="271"/>
      <c r="PK4" s="138">
        <v>7</v>
      </c>
      <c r="PL4" s="138"/>
      <c r="PM4" s="201">
        <v>0.7</v>
      </c>
      <c r="PN4" s="138">
        <v>2473.6359005581885</v>
      </c>
      <c r="PO4" s="138"/>
      <c r="PP4" s="138">
        <v>5</v>
      </c>
      <c r="PQ4" s="201">
        <v>0.5</v>
      </c>
      <c r="PR4" s="138">
        <v>1745.1297446985986</v>
      </c>
      <c r="PS4" t="s">
        <v>1179</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1179</v>
      </c>
      <c r="QV4" t="s">
        <v>300</v>
      </c>
      <c r="QW4" s="259">
        <v>8</v>
      </c>
      <c r="QX4" s="260">
        <v>0.8</v>
      </c>
      <c r="QY4" s="259">
        <v>2</v>
      </c>
      <c r="QZ4" s="260">
        <v>0.2</v>
      </c>
      <c r="RA4" s="255">
        <v>2</v>
      </c>
      <c r="RB4" s="256">
        <v>0.2</v>
      </c>
      <c r="RC4" s="255">
        <v>8</v>
      </c>
      <c r="RD4" s="260">
        <v>0.8</v>
      </c>
      <c r="RE4">
        <v>10</v>
      </c>
      <c r="RF4" s="277">
        <v>10</v>
      </c>
      <c r="RO4" s="1" t="s">
        <v>300</v>
      </c>
      <c r="RP4" s="271" t="s">
        <v>1179</v>
      </c>
      <c r="RQ4" s="271"/>
      <c r="RR4" s="271"/>
      <c r="RU4" s="138">
        <v>6</v>
      </c>
      <c r="RV4" s="201">
        <v>0.6</v>
      </c>
      <c r="RW4" s="138">
        <v>1964.6374767307161</v>
      </c>
      <c r="RY4" s="138"/>
      <c r="RZ4" s="138">
        <v>6</v>
      </c>
      <c r="SA4" s="201">
        <v>0.6</v>
      </c>
      <c r="SB4" s="138">
        <v>2057.0282556690381</v>
      </c>
      <c r="SC4" t="s">
        <v>1179</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1179</v>
      </c>
      <c r="TL4" t="s">
        <v>300</v>
      </c>
      <c r="TM4" s="259">
        <v>0</v>
      </c>
      <c r="TN4" s="260">
        <v>0</v>
      </c>
      <c r="TO4" s="259">
        <v>4</v>
      </c>
      <c r="TP4" s="260">
        <v>0.4</v>
      </c>
      <c r="TQ4" s="255">
        <v>10</v>
      </c>
      <c r="TR4" s="256">
        <v>1</v>
      </c>
      <c r="TS4" s="255">
        <v>6</v>
      </c>
      <c r="TT4" s="260">
        <v>0.6</v>
      </c>
      <c r="TU4">
        <v>10</v>
      </c>
      <c r="TV4" s="277">
        <v>10</v>
      </c>
      <c r="UE4" s="1" t="s">
        <v>300</v>
      </c>
      <c r="UF4" s="271" t="s">
        <v>300</v>
      </c>
      <c r="UG4" s="271"/>
      <c r="UH4" s="271"/>
      <c r="UK4" s="138">
        <v>6</v>
      </c>
      <c r="UL4" s="201">
        <v>0.6</v>
      </c>
      <c r="UM4" s="138">
        <v>-1431.1466189756118</v>
      </c>
      <c r="UO4" s="138"/>
      <c r="UP4" s="138">
        <v>7</v>
      </c>
      <c r="UQ4" s="201">
        <v>0.7</v>
      </c>
      <c r="UR4" s="138">
        <v>13830.693101680537</v>
      </c>
      <c r="US4" t="s">
        <v>1179</v>
      </c>
      <c r="UT4" t="s">
        <v>300</v>
      </c>
      <c r="UU4" s="259">
        <v>3</v>
      </c>
      <c r="UV4" s="260">
        <v>0.3</v>
      </c>
      <c r="UW4" s="259">
        <v>3</v>
      </c>
      <c r="UX4" s="260">
        <v>0.3</v>
      </c>
      <c r="UY4" s="255">
        <v>7</v>
      </c>
      <c r="UZ4" s="256">
        <v>0.7</v>
      </c>
      <c r="VA4" s="255">
        <v>7</v>
      </c>
      <c r="VB4" s="260">
        <v>0.7</v>
      </c>
      <c r="VC4">
        <v>10</v>
      </c>
      <c r="VD4" s="277">
        <v>10</v>
      </c>
      <c r="VM4" s="1" t="s">
        <v>300</v>
      </c>
      <c r="VN4" s="271" t="s">
        <v>300</v>
      </c>
      <c r="VO4" s="271"/>
      <c r="VP4" s="271"/>
      <c r="VS4" s="138">
        <v>5</v>
      </c>
      <c r="VT4" s="201">
        <v>0.5</v>
      </c>
      <c r="VU4" s="138">
        <v>1555.3876372696973</v>
      </c>
      <c r="VV4" s="138">
        <v>9418.2465449745632</v>
      </c>
      <c r="VW4" s="138"/>
      <c r="VX4" s="138">
        <v>8</v>
      </c>
      <c r="VY4" s="201">
        <v>0.8</v>
      </c>
      <c r="VZ4" s="138">
        <v>8165.7033258842412</v>
      </c>
      <c r="WA4" t="s">
        <v>1179</v>
      </c>
      <c r="WB4" t="s">
        <v>300</v>
      </c>
      <c r="WC4" s="259">
        <v>3</v>
      </c>
      <c r="WD4" s="260">
        <v>0.3</v>
      </c>
      <c r="WE4" s="259">
        <v>2</v>
      </c>
      <c r="WF4" s="260">
        <v>0.2</v>
      </c>
      <c r="WG4" s="255">
        <v>7</v>
      </c>
      <c r="WH4" s="256">
        <v>0.7</v>
      </c>
      <c r="WI4" s="255">
        <v>8</v>
      </c>
      <c r="WJ4" s="260">
        <v>0.8</v>
      </c>
      <c r="WK4">
        <v>10</v>
      </c>
      <c r="WL4" s="277">
        <v>10</v>
      </c>
      <c r="WU4" s="1" t="s">
        <v>300</v>
      </c>
      <c r="WV4" s="271" t="s">
        <v>1179</v>
      </c>
      <c r="WW4" s="271"/>
      <c r="WX4" s="271"/>
      <c r="XA4" s="138">
        <v>5</v>
      </c>
      <c r="XB4" s="201">
        <v>0.5</v>
      </c>
      <c r="XC4" s="138">
        <v>7831.6444475406879</v>
      </c>
      <c r="XD4" s="138">
        <v>18671.788284247938</v>
      </c>
      <c r="XE4" s="138"/>
      <c r="XF4" s="138">
        <v>7</v>
      </c>
      <c r="XG4" s="201">
        <v>0.7</v>
      </c>
      <c r="XH4" s="138">
        <v>15990.664495407304</v>
      </c>
      <c r="XI4" t="s">
        <v>1179</v>
      </c>
      <c r="XJ4" t="s">
        <v>300</v>
      </c>
      <c r="XK4" s="259">
        <v>3</v>
      </c>
      <c r="XL4" s="260">
        <v>0.3</v>
      </c>
      <c r="XM4" s="259">
        <v>2</v>
      </c>
      <c r="XN4" s="260">
        <v>0.2</v>
      </c>
      <c r="XO4" s="255">
        <v>7</v>
      </c>
      <c r="XP4" s="256">
        <v>0.7</v>
      </c>
      <c r="XQ4" s="255">
        <v>8</v>
      </c>
      <c r="XR4" s="260">
        <v>0.8</v>
      </c>
      <c r="XS4">
        <v>10</v>
      </c>
      <c r="XT4" s="277">
        <v>10</v>
      </c>
      <c r="YC4" s="1" t="s">
        <v>300</v>
      </c>
      <c r="YD4" s="271" t="s">
        <v>1179</v>
      </c>
      <c r="YE4" s="271"/>
      <c r="YF4" s="271"/>
      <c r="YI4" s="138">
        <v>4</v>
      </c>
      <c r="YJ4" s="201">
        <v>0.4</v>
      </c>
      <c r="YK4" s="138">
        <v>-6772.070632274279</v>
      </c>
      <c r="YL4" s="138">
        <v>18553.321180615476</v>
      </c>
      <c r="YM4" s="138">
        <v>4638.330295153869</v>
      </c>
      <c r="YN4" s="138">
        <v>1</v>
      </c>
      <c r="YO4" s="201">
        <v>0.1</v>
      </c>
      <c r="YP4" s="138">
        <v>-14668.479817511075</v>
      </c>
      <c r="YQ4" t="s">
        <v>1180</v>
      </c>
      <c r="YR4" t="s">
        <v>300</v>
      </c>
      <c r="YS4" s="259">
        <v>9</v>
      </c>
      <c r="YT4" s="260">
        <v>0.9</v>
      </c>
      <c r="YU4" s="259">
        <v>5</v>
      </c>
      <c r="YV4" s="260">
        <v>0.5</v>
      </c>
      <c r="YW4" s="255">
        <v>1</v>
      </c>
      <c r="YX4" s="256">
        <v>0.1</v>
      </c>
      <c r="YY4" s="255">
        <v>5</v>
      </c>
      <c r="YZ4" s="260">
        <v>0.5</v>
      </c>
      <c r="ZA4">
        <v>10</v>
      </c>
      <c r="ZB4" s="277">
        <v>10</v>
      </c>
      <c r="ZK4" s="1" t="s">
        <v>300</v>
      </c>
      <c r="ZL4" s="271" t="str">
        <f t="shared" si="37"/>
        <v>inverted</v>
      </c>
      <c r="ZM4" s="271"/>
      <c r="ZN4" s="271"/>
      <c r="ZQ4" s="138">
        <f t="shared" ref="ZQ4:ZQ9" si="58">SUMIF($C$14:$C$92,ZK4,ZT$14:ZT$92)</f>
        <v>3</v>
      </c>
      <c r="ZR4" s="201">
        <f t="shared" si="38"/>
        <v>0.3</v>
      </c>
      <c r="ZS4" s="138">
        <f t="shared" ref="ZS4:ZS9" si="59">SUMIF($C$14:$C$92,ZK4,AAH$14:AAH$92)</f>
        <v>-1408.7597071693435</v>
      </c>
      <c r="ZT4" s="138">
        <f t="shared" si="39"/>
        <v>7608.0595039681693</v>
      </c>
      <c r="ZU4" s="138">
        <f t="shared" si="40"/>
        <v>2536.0198346560564</v>
      </c>
      <c r="ZV4" s="138">
        <f t="shared" si="1"/>
        <v>7</v>
      </c>
      <c r="ZW4" s="201">
        <f t="shared" si="2"/>
        <v>0.7</v>
      </c>
      <c r="ZX4" s="138">
        <f t="shared" si="3"/>
        <v>-372.61960317429623</v>
      </c>
      <c r="ZY4" t="str">
        <f t="shared" ref="ZY4:ZY9" si="60">IF(AND(ZW4&lt;0.5,ZX4&lt;0),"inverted","normal")</f>
        <v>normal</v>
      </c>
      <c r="ZZ4" t="str">
        <f t="shared" si="41"/>
        <v>grain</v>
      </c>
      <c r="AAA4" s="259">
        <f t="shared" si="4"/>
        <v>3</v>
      </c>
      <c r="AAB4" s="260">
        <f t="shared" si="5"/>
        <v>0.3</v>
      </c>
      <c r="AAC4" s="259">
        <f t="shared" si="42"/>
        <v>8</v>
      </c>
      <c r="AAD4" s="260">
        <f t="shared" si="6"/>
        <v>0.8</v>
      </c>
      <c r="AAE4" s="255">
        <f t="shared" si="7"/>
        <v>7</v>
      </c>
      <c r="AAF4" s="256">
        <f t="shared" si="8"/>
        <v>0.7</v>
      </c>
      <c r="AAG4" s="255">
        <f t="shared" si="9"/>
        <v>2</v>
      </c>
      <c r="AAH4" s="260">
        <f t="shared" si="10"/>
        <v>0.2</v>
      </c>
      <c r="AAI4">
        <f t="shared" si="11"/>
        <v>10</v>
      </c>
      <c r="AAJ4" s="277">
        <f t="shared" si="43"/>
        <v>10</v>
      </c>
      <c r="AAS4" s="1" t="s">
        <v>300</v>
      </c>
      <c r="AAT4" s="271" t="str">
        <f t="shared" si="44"/>
        <v>normal</v>
      </c>
      <c r="AAU4" s="271"/>
      <c r="AAV4" s="271"/>
      <c r="AAY4" s="138">
        <f t="shared" ref="AAY4:AAY9" si="61">SUMIF($C$14:$C$92,AAS4,ABB$14:ABB$92)</f>
        <v>0</v>
      </c>
      <c r="AAZ4" s="201">
        <f t="shared" si="45"/>
        <v>0</v>
      </c>
      <c r="ABA4" s="138">
        <f t="shared" ref="ABA4:ABA9" si="62">SUMIF($C$14:$C$92,AAS4,ABP$14:ABP$92)</f>
        <v>0</v>
      </c>
      <c r="ABB4" s="138">
        <f t="shared" si="46"/>
        <v>0</v>
      </c>
      <c r="ABC4" s="138" t="e">
        <f t="shared" si="47"/>
        <v>#DIV/0!</v>
      </c>
      <c r="ABD4" s="138">
        <f t="shared" si="13"/>
        <v>0</v>
      </c>
      <c r="ABE4" s="201">
        <f t="shared" si="14"/>
        <v>0</v>
      </c>
      <c r="ABF4" s="138">
        <f t="shared" si="15"/>
        <v>0</v>
      </c>
      <c r="ABG4" t="str">
        <f t="shared" ref="ABG4:ABG9" si="63">IF(AND(ABE4&lt;0.5,ABF4&lt;0),"inverted","normal")</f>
        <v>normal</v>
      </c>
      <c r="ABH4" t="str">
        <f t="shared" si="48"/>
        <v>grain</v>
      </c>
      <c r="ABI4" s="259">
        <f t="shared" si="16"/>
        <v>0</v>
      </c>
      <c r="ABJ4" s="260" t="e">
        <f t="shared" si="17"/>
        <v>#DIV/0!</v>
      </c>
      <c r="ABK4" s="259">
        <f t="shared" si="49"/>
        <v>4</v>
      </c>
      <c r="ABL4" s="260" t="e">
        <f t="shared" si="18"/>
        <v>#DIV/0!</v>
      </c>
      <c r="ABM4" s="255">
        <f t="shared" si="19"/>
        <v>0</v>
      </c>
      <c r="ABN4" s="256" t="e">
        <f t="shared" si="20"/>
        <v>#DIV/0!</v>
      </c>
      <c r="ABO4" s="255">
        <f t="shared" si="21"/>
        <v>6</v>
      </c>
      <c r="ABP4" s="260" t="e">
        <f t="shared" si="22"/>
        <v>#DIV/0!</v>
      </c>
      <c r="ABQ4">
        <f t="shared" si="23"/>
        <v>0</v>
      </c>
      <c r="ABR4" s="277">
        <f t="shared" si="50"/>
        <v>10</v>
      </c>
      <c r="ACA4" s="1" t="s">
        <v>300</v>
      </c>
      <c r="ACB4" s="271" t="str">
        <f t="shared" si="51"/>
        <v>normal</v>
      </c>
      <c r="ACC4" s="271"/>
      <c r="ACD4" s="271"/>
      <c r="ACG4" s="138">
        <f t="shared" ref="ACG4:ACG9" si="64">SUMIF($C$14:$C$92,ACA4,ACJ$14:ACJ$92)</f>
        <v>10</v>
      </c>
      <c r="ACH4" s="201">
        <f t="shared" si="52"/>
        <v>1</v>
      </c>
      <c r="ACI4" s="138">
        <f t="shared" ref="ACI4:ACI9" si="65">SUMIF($C$14:$C$92,ACA4,ACX$14:ACX$92)</f>
        <v>0</v>
      </c>
      <c r="ACJ4" s="138">
        <f t="shared" si="53"/>
        <v>0</v>
      </c>
      <c r="ACK4" s="138">
        <f t="shared" si="54"/>
        <v>0</v>
      </c>
      <c r="ACL4" s="138">
        <f t="shared" si="25"/>
        <v>10</v>
      </c>
      <c r="ACM4" s="201">
        <f t="shared" si="26"/>
        <v>1</v>
      </c>
      <c r="ACN4" s="138">
        <f t="shared" si="27"/>
        <v>0</v>
      </c>
      <c r="ACO4" t="str">
        <f t="shared" ref="ACO4:ACO9" si="66">IF(AND(ACM4&lt;0.5,ACN4&lt;0),"inverted","normal")</f>
        <v>normal</v>
      </c>
      <c r="ACP4" t="str">
        <f t="shared" si="55"/>
        <v>grain</v>
      </c>
      <c r="ACQ4" s="259">
        <f t="shared" si="28"/>
        <v>0</v>
      </c>
      <c r="ACR4" s="260" t="e">
        <f t="shared" si="29"/>
        <v>#DIV/0!</v>
      </c>
      <c r="ACS4" s="259">
        <f t="shared" si="56"/>
        <v>0</v>
      </c>
      <c r="ACT4" s="260" t="e">
        <f t="shared" si="30"/>
        <v>#DIV/0!</v>
      </c>
      <c r="ACU4" s="255">
        <f t="shared" si="31"/>
        <v>0</v>
      </c>
      <c r="ACV4" s="256" t="e">
        <f t="shared" si="32"/>
        <v>#DIV/0!</v>
      </c>
      <c r="ACW4" s="255">
        <f t="shared" si="33"/>
        <v>0</v>
      </c>
      <c r="ACX4" s="260" t="e">
        <f t="shared" si="34"/>
        <v>#DIV/0!</v>
      </c>
      <c r="ACY4">
        <f t="shared" si="35"/>
        <v>0</v>
      </c>
      <c r="ACZ4" s="277">
        <f t="shared" si="57"/>
        <v>0</v>
      </c>
    </row>
    <row r="5" spans="1:787"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1179</v>
      </c>
      <c r="BO5">
        <v>13</v>
      </c>
      <c r="BP5">
        <v>9</v>
      </c>
      <c r="BQ5">
        <v>22</v>
      </c>
      <c r="BV5" s="1" t="s">
        <v>297</v>
      </c>
      <c r="BW5" t="s">
        <v>1179</v>
      </c>
      <c r="BY5" s="138">
        <v>7</v>
      </c>
      <c r="BZ5" s="201">
        <v>0.31818181818181818</v>
      </c>
      <c r="CA5" s="138">
        <v>-5263.8834406523138</v>
      </c>
      <c r="CB5" s="138"/>
      <c r="CC5" s="138">
        <v>15</v>
      </c>
      <c r="CD5" s="201">
        <v>0.68181818181818177</v>
      </c>
      <c r="CE5" s="138">
        <v>8978.9839886672871</v>
      </c>
      <c r="CF5" t="s">
        <v>1179</v>
      </c>
      <c r="CH5">
        <v>2</v>
      </c>
      <c r="CI5">
        <v>17</v>
      </c>
      <c r="CJ5">
        <v>19</v>
      </c>
      <c r="CP5" s="1" t="s">
        <v>297</v>
      </c>
      <c r="CQ5" t="s">
        <v>1179</v>
      </c>
      <c r="CS5" s="138">
        <v>13</v>
      </c>
      <c r="CT5" s="201">
        <v>0.59090909090909094</v>
      </c>
      <c r="CU5" s="138">
        <v>14122.604962351632</v>
      </c>
      <c r="CV5" s="138"/>
      <c r="CW5" s="138">
        <v>18</v>
      </c>
      <c r="CX5" s="201">
        <v>0.81818181818181823</v>
      </c>
      <c r="CY5" s="138">
        <v>41241.23674630114</v>
      </c>
      <c r="CZ5" t="s">
        <v>1179</v>
      </c>
      <c r="DB5">
        <v>3</v>
      </c>
      <c r="DC5">
        <v>18</v>
      </c>
      <c r="DD5">
        <v>21</v>
      </c>
      <c r="DJ5" s="1" t="s">
        <v>297</v>
      </c>
      <c r="DK5" t="s">
        <v>1179</v>
      </c>
      <c r="DN5" s="138">
        <v>15</v>
      </c>
      <c r="DO5" s="138"/>
      <c r="DP5" s="201">
        <v>0.68181818181818177</v>
      </c>
      <c r="DQ5" s="138">
        <v>22738.299010501607</v>
      </c>
      <c r="DR5" s="138"/>
      <c r="DS5" s="138">
        <v>14</v>
      </c>
      <c r="DT5" s="201">
        <v>0.63636363636363635</v>
      </c>
      <c r="DU5" s="138">
        <v>11205.68007551234</v>
      </c>
      <c r="DV5" t="s">
        <v>1179</v>
      </c>
      <c r="DX5" t="s">
        <v>297</v>
      </c>
      <c r="DY5" s="259">
        <v>1</v>
      </c>
      <c r="DZ5" s="260">
        <v>4.5454545454545456E-2</v>
      </c>
      <c r="EA5" s="255">
        <v>21</v>
      </c>
      <c r="EB5" s="256">
        <v>0.95454545454545459</v>
      </c>
      <c r="EC5">
        <v>22</v>
      </c>
      <c r="EH5" s="1" t="s">
        <v>297</v>
      </c>
      <c r="EI5" s="267" t="s">
        <v>1179</v>
      </c>
      <c r="EL5" s="138">
        <v>14</v>
      </c>
      <c r="EM5" s="138"/>
      <c r="EN5" s="201">
        <v>0.63636363636363635</v>
      </c>
      <c r="EO5" s="138">
        <v>17740.886041515776</v>
      </c>
      <c r="EP5" s="138"/>
      <c r="EQ5" s="138">
        <v>10</v>
      </c>
      <c r="ER5" s="201">
        <v>0.45454545454545453</v>
      </c>
      <c r="ES5" s="138">
        <v>7974.2005816497904</v>
      </c>
      <c r="ET5" t="s">
        <v>1179</v>
      </c>
      <c r="EV5" t="s">
        <v>297</v>
      </c>
      <c r="EW5" s="259">
        <v>2</v>
      </c>
      <c r="EX5" s="260">
        <v>9.0909090909090912E-2</v>
      </c>
      <c r="EY5" s="255">
        <v>20</v>
      </c>
      <c r="EZ5" s="256">
        <v>0.90909090909090906</v>
      </c>
      <c r="FA5">
        <v>22</v>
      </c>
      <c r="FF5" s="1" t="s">
        <v>297</v>
      </c>
      <c r="FG5" s="271" t="s">
        <v>1179</v>
      </c>
      <c r="FJ5" s="138">
        <v>8</v>
      </c>
      <c r="FK5" s="138"/>
      <c r="FL5" s="201">
        <v>0.36363636363636365</v>
      </c>
      <c r="FM5" s="138">
        <v>-7232.8449490941348</v>
      </c>
      <c r="FN5" s="138"/>
      <c r="FO5" s="138">
        <v>10</v>
      </c>
      <c r="FP5" s="201">
        <v>0.45454545454545453</v>
      </c>
      <c r="FQ5" s="138">
        <v>-3338.1628328296583</v>
      </c>
      <c r="FR5" t="s">
        <v>1180</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1180</v>
      </c>
      <c r="GJ5" s="138">
        <v>11</v>
      </c>
      <c r="GK5" s="138"/>
      <c r="GL5" s="201">
        <v>0.5</v>
      </c>
      <c r="GM5" s="138">
        <v>357.58039361663782</v>
      </c>
      <c r="GN5" s="138"/>
      <c r="GO5" s="138">
        <v>12</v>
      </c>
      <c r="GP5" s="201">
        <v>0.54545454545454541</v>
      </c>
      <c r="GQ5" s="138">
        <v>-3105.8195639801802</v>
      </c>
      <c r="GR5" t="s">
        <v>1179</v>
      </c>
      <c r="GS5" t="s">
        <v>297</v>
      </c>
      <c r="GT5" s="259">
        <v>6</v>
      </c>
      <c r="GU5" s="260">
        <v>0.27272727272727271</v>
      </c>
      <c r="GV5" s="259">
        <v>11</v>
      </c>
      <c r="GW5" s="260">
        <v>0.5</v>
      </c>
      <c r="GX5" s="255">
        <v>16</v>
      </c>
      <c r="GY5" s="256">
        <v>0.72727272727272729</v>
      </c>
      <c r="GZ5" s="255">
        <v>11</v>
      </c>
      <c r="HA5" s="260">
        <v>0.5</v>
      </c>
      <c r="HB5">
        <v>22</v>
      </c>
      <c r="HC5" s="277">
        <v>22</v>
      </c>
      <c r="HF5" s="1" t="s">
        <v>297</v>
      </c>
      <c r="HG5" s="271" t="s">
        <v>1179</v>
      </c>
      <c r="HJ5" s="138">
        <v>10</v>
      </c>
      <c r="HK5" s="138"/>
      <c r="HL5" s="201">
        <v>0.45454545454545453</v>
      </c>
      <c r="HM5" s="138">
        <v>-4898.358371591632</v>
      </c>
      <c r="HN5" s="138"/>
      <c r="HO5" s="138">
        <v>12</v>
      </c>
      <c r="HP5" s="201">
        <v>0.54545454545454541</v>
      </c>
      <c r="HQ5" s="138">
        <v>1608.6542521871215</v>
      </c>
      <c r="HR5" t="s">
        <v>1179</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1179</v>
      </c>
      <c r="IJ5" s="138">
        <v>9</v>
      </c>
      <c r="IK5" s="138"/>
      <c r="IL5" s="201">
        <v>0.40909090909090912</v>
      </c>
      <c r="IM5" s="138">
        <v>-16630.998454726876</v>
      </c>
      <c r="IN5" s="138"/>
      <c r="IO5" s="138">
        <v>11</v>
      </c>
      <c r="IP5" s="201">
        <v>0.5</v>
      </c>
      <c r="IQ5" s="138">
        <v>-8419.9173874349108</v>
      </c>
      <c r="IR5" t="s">
        <v>1179</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1179</v>
      </c>
      <c r="JJ5" s="138">
        <v>12</v>
      </c>
      <c r="JK5" s="138"/>
      <c r="JL5" s="201">
        <v>0.54545454545454541</v>
      </c>
      <c r="JM5" s="138">
        <v>637.64034284135676</v>
      </c>
      <c r="JN5" s="138"/>
      <c r="JO5" s="138">
        <v>9</v>
      </c>
      <c r="JP5" s="201">
        <v>0.40909090909090912</v>
      </c>
      <c r="JQ5" s="138">
        <v>-2720.6855610388216</v>
      </c>
      <c r="JR5" t="s">
        <v>1180</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1180</v>
      </c>
      <c r="KJ5" s="138">
        <v>11</v>
      </c>
      <c r="KK5" s="138"/>
      <c r="KL5" s="201">
        <v>0.5</v>
      </c>
      <c r="KM5" s="138">
        <v>424.26543121913431</v>
      </c>
      <c r="KN5" s="138"/>
      <c r="KO5" s="138">
        <v>10</v>
      </c>
      <c r="KP5" s="201">
        <v>0.45454545454545453</v>
      </c>
      <c r="KQ5" s="138">
        <v>-2202.3094782583062</v>
      </c>
      <c r="KR5" t="s">
        <v>1180</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1180</v>
      </c>
      <c r="LJ5" s="138">
        <v>14</v>
      </c>
      <c r="LK5" s="138"/>
      <c r="LL5" s="201">
        <v>0.63636363636363635</v>
      </c>
      <c r="LM5" s="138">
        <v>7881.5058255314143</v>
      </c>
      <c r="LN5" s="138"/>
      <c r="LO5" s="138">
        <v>11</v>
      </c>
      <c r="LP5" s="201">
        <v>0.5</v>
      </c>
      <c r="LQ5" s="138">
        <v>9074.5732422053989</v>
      </c>
      <c r="LR5" t="s">
        <v>1179</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1179</v>
      </c>
      <c r="MJ5" s="138">
        <v>6</v>
      </c>
      <c r="MK5" s="138"/>
      <c r="ML5" s="201">
        <v>0.27272727272727271</v>
      </c>
      <c r="MM5" s="138">
        <v>-50765.298252315377</v>
      </c>
      <c r="MN5" s="138"/>
      <c r="MO5" s="138">
        <v>6</v>
      </c>
      <c r="MP5" s="201">
        <v>0.27272727272727271</v>
      </c>
      <c r="MQ5" s="138">
        <v>-57034.63265920501</v>
      </c>
      <c r="MR5" t="s">
        <v>1180</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1180</v>
      </c>
      <c r="NJ5" s="138">
        <v>15</v>
      </c>
      <c r="NK5" s="138"/>
      <c r="NL5" s="201">
        <v>0.7142857142857143</v>
      </c>
      <c r="NM5" s="138">
        <v>29110.613482549979</v>
      </c>
      <c r="NN5" s="138"/>
      <c r="NO5" s="138">
        <v>11</v>
      </c>
      <c r="NP5" s="201">
        <v>0.52380952380952384</v>
      </c>
      <c r="NQ5" s="138">
        <v>-3002.6255838580523</v>
      </c>
      <c r="NR5" t="s">
        <v>1179</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1179</v>
      </c>
      <c r="OJ5" s="138">
        <v>5</v>
      </c>
      <c r="OK5" s="138"/>
      <c r="OL5" s="201">
        <v>0.23809523809523808</v>
      </c>
      <c r="OM5" s="138">
        <v>-30842.365622980735</v>
      </c>
      <c r="ON5" s="138"/>
      <c r="OO5" s="138">
        <v>19</v>
      </c>
      <c r="OP5" s="201">
        <v>0.90476190476190477</v>
      </c>
      <c r="OQ5" s="138">
        <v>34129.476828301573</v>
      </c>
      <c r="OR5" t="s">
        <v>1179</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1179</v>
      </c>
      <c r="PH5" s="271"/>
      <c r="PK5" s="138">
        <v>16</v>
      </c>
      <c r="PL5" s="138"/>
      <c r="PM5" s="201">
        <v>0.76190476190476186</v>
      </c>
      <c r="PN5" s="138">
        <v>21676.393228877219</v>
      </c>
      <c r="PO5" s="138"/>
      <c r="PP5" s="138">
        <v>20</v>
      </c>
      <c r="PQ5" s="201">
        <v>0.95238095238095233</v>
      </c>
      <c r="PR5" s="138">
        <v>34804.248026567191</v>
      </c>
      <c r="PS5" t="s">
        <v>1179</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1179</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1179</v>
      </c>
      <c r="RQ5" s="271"/>
      <c r="RR5" s="271"/>
      <c r="RU5" s="138">
        <v>8</v>
      </c>
      <c r="RV5" s="201">
        <v>0.38095238095238093</v>
      </c>
      <c r="RW5" s="138">
        <v>-4237.3883500730371</v>
      </c>
      <c r="RY5" s="138"/>
      <c r="RZ5" s="138">
        <v>16</v>
      </c>
      <c r="SA5" s="201">
        <v>0.76190476190476186</v>
      </c>
      <c r="SB5" s="138">
        <v>5679.0589905480801</v>
      </c>
      <c r="SC5" t="s">
        <v>1179</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1179</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
        <v>297</v>
      </c>
      <c r="UG5" s="271"/>
      <c r="UH5" s="271"/>
      <c r="UK5" s="138">
        <v>5</v>
      </c>
      <c r="UL5" s="201">
        <v>0.23809523809523808</v>
      </c>
      <c r="UM5" s="138">
        <v>-14929.031161208144</v>
      </c>
      <c r="UO5" s="138"/>
      <c r="UP5" s="138">
        <v>8</v>
      </c>
      <c r="UQ5" s="201">
        <v>0.38095238095238093</v>
      </c>
      <c r="UR5" s="138">
        <v>-5275.9227775397521</v>
      </c>
      <c r="US5" t="s">
        <v>1180</v>
      </c>
      <c r="UT5" t="s">
        <v>297</v>
      </c>
      <c r="UU5" s="259">
        <v>3</v>
      </c>
      <c r="UV5" s="260">
        <v>0.14285714285714285</v>
      </c>
      <c r="UW5" s="259">
        <v>17</v>
      </c>
      <c r="UX5" s="260">
        <v>0.80952380952380953</v>
      </c>
      <c r="UY5" s="255">
        <v>18</v>
      </c>
      <c r="UZ5" s="256">
        <v>0.8571428571428571</v>
      </c>
      <c r="VA5" s="255">
        <v>4</v>
      </c>
      <c r="VB5" s="260">
        <v>0.19047619047619047</v>
      </c>
      <c r="VC5">
        <v>21</v>
      </c>
      <c r="VD5" s="277">
        <v>21</v>
      </c>
      <c r="VM5" s="1" t="s">
        <v>297</v>
      </c>
      <c r="VN5" s="271" t="s">
        <v>297</v>
      </c>
      <c r="VO5" s="271"/>
      <c r="VP5" s="271"/>
      <c r="VS5" s="138">
        <v>9</v>
      </c>
      <c r="VT5" s="201">
        <v>0.42857142857142855</v>
      </c>
      <c r="VU5" s="138">
        <v>-5216.0234732936733</v>
      </c>
      <c r="VV5" s="138">
        <v>23697.952526310703</v>
      </c>
      <c r="VW5" s="138"/>
      <c r="VX5" s="138">
        <v>13</v>
      </c>
      <c r="VY5" s="201">
        <v>0.61904761904761907</v>
      </c>
      <c r="VZ5" s="138">
        <v>3574.5865487316114</v>
      </c>
      <c r="WA5" t="s">
        <v>1179</v>
      </c>
      <c r="WB5" t="s">
        <v>297</v>
      </c>
      <c r="WC5" s="259">
        <v>5</v>
      </c>
      <c r="WD5" s="260">
        <v>0.23809523809523808</v>
      </c>
      <c r="WE5" s="259">
        <v>13</v>
      </c>
      <c r="WF5" s="260">
        <v>0.61904761904761907</v>
      </c>
      <c r="WG5" s="255">
        <v>16</v>
      </c>
      <c r="WH5" s="256">
        <v>0.76190476190476186</v>
      </c>
      <c r="WI5" s="255">
        <v>8</v>
      </c>
      <c r="WJ5" s="260">
        <v>0.38095238095238093</v>
      </c>
      <c r="WK5">
        <v>21</v>
      </c>
      <c r="WL5" s="277">
        <v>21</v>
      </c>
      <c r="WU5" s="1" t="s">
        <v>297</v>
      </c>
      <c r="WV5" s="271" t="s">
        <v>1179</v>
      </c>
      <c r="WW5" s="271"/>
      <c r="WX5" s="271"/>
      <c r="XA5" s="138">
        <v>13</v>
      </c>
      <c r="XB5" s="201">
        <v>0.61904761904761907</v>
      </c>
      <c r="XC5" s="138">
        <v>6028.742557265542</v>
      </c>
      <c r="XD5" s="138">
        <v>14967.736316834389</v>
      </c>
      <c r="XE5" s="138"/>
      <c r="XF5" s="138">
        <v>9</v>
      </c>
      <c r="XG5" s="201">
        <v>0.42857142857142855</v>
      </c>
      <c r="XH5" s="138">
        <v>-539.14882504511286</v>
      </c>
      <c r="XI5" t="s">
        <v>1180</v>
      </c>
      <c r="XJ5" t="s">
        <v>297</v>
      </c>
      <c r="XK5" s="259">
        <v>15</v>
      </c>
      <c r="XL5" s="260">
        <v>0.7142857142857143</v>
      </c>
      <c r="XM5" s="259">
        <v>13</v>
      </c>
      <c r="XN5" s="260">
        <v>0.61904761904761907</v>
      </c>
      <c r="XO5" s="255">
        <v>6</v>
      </c>
      <c r="XP5" s="256">
        <v>0.2857142857142857</v>
      </c>
      <c r="XQ5" s="255">
        <v>8</v>
      </c>
      <c r="XR5" s="260">
        <v>0.38095238095238093</v>
      </c>
      <c r="XS5">
        <v>21</v>
      </c>
      <c r="XT5" s="277">
        <v>21</v>
      </c>
      <c r="YC5" s="1" t="s">
        <v>297</v>
      </c>
      <c r="YD5" s="271" t="s">
        <v>1180</v>
      </c>
      <c r="YE5" s="271"/>
      <c r="YF5" s="271"/>
      <c r="YI5" s="138">
        <v>14</v>
      </c>
      <c r="YJ5" s="201">
        <v>0.66666666666666663</v>
      </c>
      <c r="YK5" s="138">
        <v>7979.8395015423648</v>
      </c>
      <c r="YL5" s="138">
        <v>32529.099084795685</v>
      </c>
      <c r="YM5" s="138">
        <v>2323.5070774854062</v>
      </c>
      <c r="YN5" s="138">
        <v>10</v>
      </c>
      <c r="YO5" s="201">
        <v>0.47619047619047616</v>
      </c>
      <c r="YP5" s="138">
        <v>7437.3399426274482</v>
      </c>
      <c r="YQ5" t="s">
        <v>1179</v>
      </c>
      <c r="YR5" t="s">
        <v>297</v>
      </c>
      <c r="YS5" s="259">
        <v>15</v>
      </c>
      <c r="YT5" s="260">
        <v>0.7142857142857143</v>
      </c>
      <c r="YU5" s="259">
        <v>10</v>
      </c>
      <c r="YV5" s="260">
        <v>0.47619047619047616</v>
      </c>
      <c r="YW5" s="255">
        <v>6</v>
      </c>
      <c r="YX5" s="256">
        <v>0.2857142857142857</v>
      </c>
      <c r="YY5" s="255">
        <v>11</v>
      </c>
      <c r="YZ5" s="260">
        <v>0.52380952380952384</v>
      </c>
      <c r="ZA5">
        <v>21</v>
      </c>
      <c r="ZB5" s="277">
        <v>21</v>
      </c>
      <c r="ZK5" s="1" t="s">
        <v>297</v>
      </c>
      <c r="ZL5" s="271" t="str">
        <f t="shared" si="37"/>
        <v>normal</v>
      </c>
      <c r="ZM5" s="271"/>
      <c r="ZN5" s="271"/>
      <c r="ZQ5" s="138">
        <f t="shared" si="58"/>
        <v>13</v>
      </c>
      <c r="ZR5" s="201">
        <f t="shared" si="38"/>
        <v>0.61904761904761907</v>
      </c>
      <c r="ZS5" s="138">
        <f t="shared" si="59"/>
        <v>11797.036581482347</v>
      </c>
      <c r="ZT5" s="138">
        <f t="shared" si="39"/>
        <v>38391.01861230217</v>
      </c>
      <c r="ZU5" s="138">
        <f t="shared" si="40"/>
        <v>2953.1552778693977</v>
      </c>
      <c r="ZV5" s="138">
        <f t="shared" si="1"/>
        <v>13</v>
      </c>
      <c r="ZW5" s="201">
        <f t="shared" si="2"/>
        <v>0.61904761904761907</v>
      </c>
      <c r="ZX5" s="138">
        <f t="shared" si="3"/>
        <v>4515.2463169917355</v>
      </c>
      <c r="ZY5" t="str">
        <f t="shared" si="60"/>
        <v>normal</v>
      </c>
      <c r="ZZ5" t="str">
        <f t="shared" si="41"/>
        <v>index</v>
      </c>
      <c r="AAA5" s="259">
        <f t="shared" si="4"/>
        <v>20</v>
      </c>
      <c r="AAB5" s="260">
        <f t="shared" si="5"/>
        <v>0.95238095238095233</v>
      </c>
      <c r="AAC5" s="259">
        <f t="shared" si="42"/>
        <v>12</v>
      </c>
      <c r="AAD5" s="260">
        <f t="shared" si="6"/>
        <v>0.5714285714285714</v>
      </c>
      <c r="AAE5" s="255">
        <f t="shared" si="7"/>
        <v>1</v>
      </c>
      <c r="AAF5" s="256">
        <f t="shared" si="8"/>
        <v>4.7619047619047616E-2</v>
      </c>
      <c r="AAG5" s="255">
        <f t="shared" si="9"/>
        <v>9</v>
      </c>
      <c r="AAH5" s="260">
        <f t="shared" si="10"/>
        <v>0.42857142857142855</v>
      </c>
      <c r="AAI5">
        <f t="shared" si="11"/>
        <v>21</v>
      </c>
      <c r="AAJ5" s="277">
        <f t="shared" si="43"/>
        <v>21</v>
      </c>
      <c r="AAS5" s="1" t="s">
        <v>297</v>
      </c>
      <c r="AAT5" s="271" t="str">
        <f t="shared" si="44"/>
        <v>normal</v>
      </c>
      <c r="AAU5" s="271"/>
      <c r="AAV5" s="271"/>
      <c r="AAY5" s="138">
        <f t="shared" si="61"/>
        <v>0</v>
      </c>
      <c r="AAZ5" s="201">
        <f t="shared" si="45"/>
        <v>0</v>
      </c>
      <c r="ABA5" s="138">
        <f t="shared" si="62"/>
        <v>0</v>
      </c>
      <c r="ABB5" s="138">
        <f t="shared" si="46"/>
        <v>0</v>
      </c>
      <c r="ABC5" s="138" t="e">
        <f t="shared" si="47"/>
        <v>#DIV/0!</v>
      </c>
      <c r="ABD5" s="138">
        <f t="shared" si="13"/>
        <v>0</v>
      </c>
      <c r="ABE5" s="201">
        <f t="shared" si="14"/>
        <v>0</v>
      </c>
      <c r="ABF5" s="138">
        <f t="shared" si="15"/>
        <v>0</v>
      </c>
      <c r="ABG5" t="str">
        <f t="shared" si="63"/>
        <v>normal</v>
      </c>
      <c r="ABH5" t="str">
        <f t="shared" si="48"/>
        <v>index</v>
      </c>
      <c r="ABI5" s="259">
        <f t="shared" si="16"/>
        <v>0</v>
      </c>
      <c r="ABJ5" s="260" t="e">
        <f t="shared" si="17"/>
        <v>#DIV/0!</v>
      </c>
      <c r="ABK5" s="259">
        <f t="shared" si="49"/>
        <v>14</v>
      </c>
      <c r="ABL5" s="260" t="e">
        <f t="shared" si="18"/>
        <v>#DIV/0!</v>
      </c>
      <c r="ABM5" s="255">
        <f t="shared" si="19"/>
        <v>0</v>
      </c>
      <c r="ABN5" s="256" t="e">
        <f t="shared" si="20"/>
        <v>#DIV/0!</v>
      </c>
      <c r="ABO5" s="255">
        <f t="shared" si="21"/>
        <v>7</v>
      </c>
      <c r="ABP5" s="260" t="e">
        <f t="shared" si="22"/>
        <v>#DIV/0!</v>
      </c>
      <c r="ABQ5">
        <f t="shared" si="23"/>
        <v>0</v>
      </c>
      <c r="ABR5" s="277">
        <f t="shared" si="50"/>
        <v>21</v>
      </c>
      <c r="ACA5" s="1" t="s">
        <v>297</v>
      </c>
      <c r="ACB5" s="271" t="str">
        <f t="shared" si="51"/>
        <v>normal</v>
      </c>
      <c r="ACC5" s="271"/>
      <c r="ACD5" s="271"/>
      <c r="ACG5" s="138">
        <f t="shared" si="64"/>
        <v>21</v>
      </c>
      <c r="ACH5" s="201">
        <f t="shared" si="52"/>
        <v>1</v>
      </c>
      <c r="ACI5" s="138">
        <f t="shared" si="65"/>
        <v>0</v>
      </c>
      <c r="ACJ5" s="138">
        <f t="shared" si="53"/>
        <v>0</v>
      </c>
      <c r="ACK5" s="138">
        <f t="shared" si="54"/>
        <v>0</v>
      </c>
      <c r="ACL5" s="138">
        <f t="shared" si="25"/>
        <v>21</v>
      </c>
      <c r="ACM5" s="201">
        <f t="shared" si="26"/>
        <v>1</v>
      </c>
      <c r="ACN5" s="138">
        <f t="shared" si="27"/>
        <v>0</v>
      </c>
      <c r="ACO5" t="str">
        <f t="shared" si="66"/>
        <v>normal</v>
      </c>
      <c r="ACP5" t="str">
        <f t="shared" si="55"/>
        <v>index</v>
      </c>
      <c r="ACQ5" s="259">
        <f t="shared" si="28"/>
        <v>0</v>
      </c>
      <c r="ACR5" s="260" t="e">
        <f t="shared" si="29"/>
        <v>#DIV/0!</v>
      </c>
      <c r="ACS5" s="259">
        <f t="shared" si="56"/>
        <v>0</v>
      </c>
      <c r="ACT5" s="260" t="e">
        <f t="shared" si="30"/>
        <v>#DIV/0!</v>
      </c>
      <c r="ACU5" s="255">
        <f t="shared" si="31"/>
        <v>0</v>
      </c>
      <c r="ACV5" s="256" t="e">
        <f t="shared" si="32"/>
        <v>#DIV/0!</v>
      </c>
      <c r="ACW5" s="255">
        <f t="shared" si="33"/>
        <v>0</v>
      </c>
      <c r="ACX5" s="260" t="e">
        <f t="shared" si="34"/>
        <v>#DIV/0!</v>
      </c>
      <c r="ACY5">
        <f t="shared" si="35"/>
        <v>0</v>
      </c>
      <c r="ACZ5" s="277">
        <f t="shared" si="57"/>
        <v>0</v>
      </c>
    </row>
    <row r="6" spans="1:787"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1179</v>
      </c>
      <c r="BO6">
        <v>3</v>
      </c>
      <c r="BP6">
        <v>0</v>
      </c>
      <c r="BQ6">
        <v>3</v>
      </c>
      <c r="BV6" s="1" t="s">
        <v>316</v>
      </c>
      <c r="BW6" t="s">
        <v>1179</v>
      </c>
      <c r="BY6" s="138">
        <v>1</v>
      </c>
      <c r="BZ6" s="201">
        <v>0.33333333333333331</v>
      </c>
      <c r="CA6" s="138">
        <v>-1274.9066510456191</v>
      </c>
      <c r="CB6" s="138"/>
      <c r="CC6" s="138">
        <v>2</v>
      </c>
      <c r="CD6" s="201">
        <v>0.66666666666666663</v>
      </c>
      <c r="CE6" s="138">
        <v>1423.2897417407366</v>
      </c>
      <c r="CF6" t="s">
        <v>1179</v>
      </c>
      <c r="CH6">
        <v>1</v>
      </c>
      <c r="CI6">
        <v>2</v>
      </c>
      <c r="CJ6">
        <v>3</v>
      </c>
      <c r="CP6" s="1" t="s">
        <v>316</v>
      </c>
      <c r="CQ6" t="s">
        <v>1179</v>
      </c>
      <c r="CS6" s="138">
        <v>2</v>
      </c>
      <c r="CT6" s="201">
        <v>0.66666666666666663</v>
      </c>
      <c r="CU6" s="138">
        <v>192.34311376639218</v>
      </c>
      <c r="CV6" s="138"/>
      <c r="CW6" s="138">
        <v>0</v>
      </c>
      <c r="CX6" s="201">
        <v>0</v>
      </c>
      <c r="CY6" s="138">
        <v>-3746.9076909668038</v>
      </c>
      <c r="CZ6" t="s">
        <v>1180</v>
      </c>
      <c r="DB6">
        <v>1</v>
      </c>
      <c r="DC6">
        <v>2</v>
      </c>
      <c r="DD6">
        <v>3</v>
      </c>
      <c r="DJ6" s="1" t="s">
        <v>316</v>
      </c>
      <c r="DK6" t="s">
        <v>1180</v>
      </c>
      <c r="DN6" s="138">
        <v>3</v>
      </c>
      <c r="DO6" s="138"/>
      <c r="DP6" s="201">
        <v>1</v>
      </c>
      <c r="DQ6" s="138">
        <v>9815.4375732268873</v>
      </c>
      <c r="DR6" s="138"/>
      <c r="DS6" s="138">
        <v>0</v>
      </c>
      <c r="DT6" s="201">
        <v>0</v>
      </c>
      <c r="DU6" s="138">
        <v>-9815.4375732268873</v>
      </c>
      <c r="DV6" t="s">
        <v>1180</v>
      </c>
      <c r="DX6" t="s">
        <v>316</v>
      </c>
      <c r="DY6" s="259">
        <v>1</v>
      </c>
      <c r="DZ6" s="260">
        <v>0.33333333333333331</v>
      </c>
      <c r="EA6" s="255">
        <v>2</v>
      </c>
      <c r="EB6" s="256">
        <v>0.66666666666666663</v>
      </c>
      <c r="EC6">
        <v>3</v>
      </c>
      <c r="EH6" s="1" t="s">
        <v>316</v>
      </c>
      <c r="EI6" s="267" t="s">
        <v>1180</v>
      </c>
      <c r="EL6" s="138">
        <v>2</v>
      </c>
      <c r="EM6" s="138"/>
      <c r="EN6" s="201">
        <v>0.66666666666666663</v>
      </c>
      <c r="EO6" s="138">
        <v>2210.8461094284594</v>
      </c>
      <c r="EP6" s="138"/>
      <c r="EQ6" s="138">
        <v>2</v>
      </c>
      <c r="ER6" s="201">
        <v>0.66666666666666663</v>
      </c>
      <c r="ES6" s="138">
        <v>-1102.2675911729884</v>
      </c>
      <c r="ET6" t="s">
        <v>1179</v>
      </c>
      <c r="EV6" t="s">
        <v>316</v>
      </c>
      <c r="EW6" s="259">
        <v>3</v>
      </c>
      <c r="EX6" s="260">
        <v>1</v>
      </c>
      <c r="EY6" s="255">
        <v>0</v>
      </c>
      <c r="EZ6" s="256">
        <v>0</v>
      </c>
      <c r="FA6">
        <v>3</v>
      </c>
      <c r="FF6" s="1" t="s">
        <v>316</v>
      </c>
      <c r="FG6" s="271" t="s">
        <v>1179</v>
      </c>
      <c r="FJ6" s="138">
        <v>1</v>
      </c>
      <c r="FK6" s="138"/>
      <c r="FL6" s="201">
        <v>0.33333333333333331</v>
      </c>
      <c r="FM6" s="138">
        <v>-1215.1230221939452</v>
      </c>
      <c r="FN6" s="138"/>
      <c r="FO6" s="138">
        <v>0</v>
      </c>
      <c r="FP6" s="201">
        <v>0</v>
      </c>
      <c r="FQ6" s="138">
        <v>-2898.4143739999136</v>
      </c>
      <c r="FR6" t="s">
        <v>1180</v>
      </c>
      <c r="FS6" t="s">
        <v>316</v>
      </c>
      <c r="FT6" s="259">
        <v>0</v>
      </c>
      <c r="FU6" s="260">
        <v>0</v>
      </c>
      <c r="FV6" s="259">
        <v>2</v>
      </c>
      <c r="FW6" s="260">
        <v>0.66666666666666663</v>
      </c>
      <c r="FX6" s="255">
        <v>3</v>
      </c>
      <c r="FY6" s="256">
        <v>1</v>
      </c>
      <c r="FZ6" s="255">
        <v>1</v>
      </c>
      <c r="GA6" s="260">
        <v>0.33333333333333331</v>
      </c>
      <c r="GB6">
        <v>3</v>
      </c>
      <c r="GC6" s="277">
        <v>3</v>
      </c>
      <c r="GF6" s="1" t="s">
        <v>316</v>
      </c>
      <c r="GG6" s="271" t="s">
        <v>1180</v>
      </c>
      <c r="GJ6" s="138">
        <v>2</v>
      </c>
      <c r="GK6" s="138"/>
      <c r="GL6" s="201">
        <v>0.66666666666666663</v>
      </c>
      <c r="GM6" s="138">
        <v>-638.07802388391997</v>
      </c>
      <c r="GN6" s="138"/>
      <c r="GO6" s="138">
        <v>1</v>
      </c>
      <c r="GP6" s="201">
        <v>0.33333333333333331</v>
      </c>
      <c r="GQ6" s="138">
        <v>638.07802388391997</v>
      </c>
      <c r="GR6" t="s">
        <v>1179</v>
      </c>
      <c r="GS6" t="s">
        <v>316</v>
      </c>
      <c r="GT6" s="259">
        <v>1</v>
      </c>
      <c r="GU6" s="260">
        <v>0.33333333333333331</v>
      </c>
      <c r="GV6" s="259">
        <v>0</v>
      </c>
      <c r="GW6" s="260">
        <v>0</v>
      </c>
      <c r="GX6" s="255">
        <v>2</v>
      </c>
      <c r="GY6" s="256">
        <v>0.66666666666666663</v>
      </c>
      <c r="GZ6" s="255">
        <v>3</v>
      </c>
      <c r="HA6" s="260">
        <v>1</v>
      </c>
      <c r="HB6">
        <v>3</v>
      </c>
      <c r="HC6" s="277">
        <v>3</v>
      </c>
      <c r="HF6" s="1" t="s">
        <v>316</v>
      </c>
      <c r="HG6" s="271" t="s">
        <v>1179</v>
      </c>
      <c r="HJ6" s="138">
        <v>3</v>
      </c>
      <c r="HK6" s="138"/>
      <c r="HL6" s="201">
        <v>1</v>
      </c>
      <c r="HM6" s="138">
        <v>2236.2626093853642</v>
      </c>
      <c r="HN6" s="138"/>
      <c r="HO6" s="138">
        <v>1</v>
      </c>
      <c r="HP6" s="201">
        <v>0.33333333333333331</v>
      </c>
      <c r="HQ6" s="138">
        <v>-1200.0391456985319</v>
      </c>
      <c r="HR6" t="s">
        <v>1180</v>
      </c>
      <c r="HS6" t="s">
        <v>316</v>
      </c>
      <c r="HT6" s="259">
        <v>0</v>
      </c>
      <c r="HU6" s="260">
        <v>0</v>
      </c>
      <c r="HV6" s="259">
        <v>0</v>
      </c>
      <c r="HW6" s="260">
        <v>0</v>
      </c>
      <c r="HX6" s="255">
        <v>3</v>
      </c>
      <c r="HY6" s="256">
        <v>1</v>
      </c>
      <c r="HZ6" s="255">
        <v>3</v>
      </c>
      <c r="IA6" s="260">
        <v>1</v>
      </c>
      <c r="IB6">
        <v>3</v>
      </c>
      <c r="IC6" s="277">
        <v>3</v>
      </c>
      <c r="IF6" s="1" t="s">
        <v>316</v>
      </c>
      <c r="IG6" s="271" t="s">
        <v>1180</v>
      </c>
      <c r="IJ6" s="138">
        <v>2</v>
      </c>
      <c r="IK6" s="138"/>
      <c r="IL6" s="201">
        <v>0.66666666666666663</v>
      </c>
      <c r="IM6" s="138">
        <v>1816.2606892746676</v>
      </c>
      <c r="IN6" s="138"/>
      <c r="IO6" s="138">
        <v>1</v>
      </c>
      <c r="IP6" s="201">
        <v>0.33333333333333331</v>
      </c>
      <c r="IQ6" s="138">
        <v>-1816.2606892746676</v>
      </c>
      <c r="IR6" t="s">
        <v>1180</v>
      </c>
      <c r="IS6" t="s">
        <v>316</v>
      </c>
      <c r="IT6" s="259">
        <v>0</v>
      </c>
      <c r="IU6" s="260">
        <v>0</v>
      </c>
      <c r="IV6" s="259">
        <v>1</v>
      </c>
      <c r="IW6" s="260">
        <v>0.33333333333333331</v>
      </c>
      <c r="IX6" s="255">
        <v>3</v>
      </c>
      <c r="IY6" s="256">
        <v>1</v>
      </c>
      <c r="IZ6" s="255">
        <v>2</v>
      </c>
      <c r="JA6" s="260">
        <v>0.66666666666666663</v>
      </c>
      <c r="JB6">
        <v>3</v>
      </c>
      <c r="JC6" s="277">
        <v>3</v>
      </c>
      <c r="JF6" s="1" t="s">
        <v>316</v>
      </c>
      <c r="JG6" s="271" t="s">
        <v>1180</v>
      </c>
      <c r="JJ6" s="138">
        <v>1</v>
      </c>
      <c r="JK6" s="138"/>
      <c r="JL6" s="201">
        <v>0.33333333333333331</v>
      </c>
      <c r="JM6" s="138">
        <v>-1539.237638776121</v>
      </c>
      <c r="JN6" s="138"/>
      <c r="JO6" s="138">
        <v>3</v>
      </c>
      <c r="JP6" s="201">
        <v>1</v>
      </c>
      <c r="JQ6" s="138">
        <v>3051.1207191593289</v>
      </c>
      <c r="JR6" t="s">
        <v>1179</v>
      </c>
      <c r="JS6" t="s">
        <v>316</v>
      </c>
      <c r="JT6" s="259">
        <v>2</v>
      </c>
      <c r="JU6" s="260">
        <v>0.66666666666666663</v>
      </c>
      <c r="JV6" s="259">
        <v>0</v>
      </c>
      <c r="JW6" s="260">
        <v>0</v>
      </c>
      <c r="JX6" s="255">
        <v>1</v>
      </c>
      <c r="JY6" s="256">
        <v>0.33333333333333331</v>
      </c>
      <c r="JZ6" s="255">
        <v>3</v>
      </c>
      <c r="KA6" s="260">
        <v>1</v>
      </c>
      <c r="KB6">
        <v>3</v>
      </c>
      <c r="KC6" s="277">
        <v>3</v>
      </c>
      <c r="KF6" s="1" t="s">
        <v>316</v>
      </c>
      <c r="KG6" s="271" t="s">
        <v>1179</v>
      </c>
      <c r="KJ6" s="138">
        <v>3</v>
      </c>
      <c r="KK6" s="138"/>
      <c r="KL6" s="201">
        <v>1</v>
      </c>
      <c r="KM6" s="138">
        <v>3645.3310447078702</v>
      </c>
      <c r="KN6" s="138"/>
      <c r="KO6" s="138">
        <v>3</v>
      </c>
      <c r="KP6" s="201">
        <v>1</v>
      </c>
      <c r="KQ6" s="138">
        <v>3645.3310447078702</v>
      </c>
      <c r="KR6" t="s">
        <v>1179</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1179</v>
      </c>
      <c r="LJ6" s="138">
        <v>2</v>
      </c>
      <c r="LK6" s="138"/>
      <c r="LL6" s="201">
        <v>0.66666666666666663</v>
      </c>
      <c r="LM6" s="138">
        <v>1175.9798100766898</v>
      </c>
      <c r="LN6" s="138"/>
      <c r="LO6" s="138">
        <v>3</v>
      </c>
      <c r="LP6" s="201">
        <v>1</v>
      </c>
      <c r="LQ6" s="138">
        <v>3410.5080783184271</v>
      </c>
      <c r="LR6" t="s">
        <v>1179</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1179</v>
      </c>
      <c r="MJ6" s="138">
        <v>2</v>
      </c>
      <c r="MK6" s="138"/>
      <c r="ML6" s="201">
        <v>0.66666666666666663</v>
      </c>
      <c r="MM6" s="138">
        <v>-318.52313265439943</v>
      </c>
      <c r="MN6" s="138"/>
      <c r="MO6" s="138">
        <v>1</v>
      </c>
      <c r="MP6" s="201">
        <v>0.33333333333333331</v>
      </c>
      <c r="MQ6" s="138">
        <v>-3183.4309465206093</v>
      </c>
      <c r="MR6" t="s">
        <v>1180</v>
      </c>
      <c r="MS6" t="s">
        <v>316</v>
      </c>
      <c r="MT6" s="259">
        <v>0</v>
      </c>
      <c r="MU6" s="260">
        <v>0</v>
      </c>
      <c r="MV6" s="259">
        <v>1</v>
      </c>
      <c r="MW6" s="260">
        <v>0.33333333333333331</v>
      </c>
      <c r="MX6" s="255">
        <v>3</v>
      </c>
      <c r="MY6" s="256">
        <v>1</v>
      </c>
      <c r="MZ6" s="255">
        <v>2</v>
      </c>
      <c r="NA6" s="260">
        <v>0.66666666666666663</v>
      </c>
      <c r="NB6">
        <v>3</v>
      </c>
      <c r="NC6" s="277">
        <v>3</v>
      </c>
      <c r="NF6" s="1" t="s">
        <v>316</v>
      </c>
      <c r="NG6" s="271" t="s">
        <v>1180</v>
      </c>
      <c r="NJ6" s="138">
        <v>1</v>
      </c>
      <c r="NK6" s="138"/>
      <c r="NL6" s="201">
        <v>0.33333333333333331</v>
      </c>
      <c r="NM6" s="138">
        <v>-2304.4338989921102</v>
      </c>
      <c r="NN6" s="138"/>
      <c r="NO6" s="138">
        <v>3</v>
      </c>
      <c r="NP6" s="201">
        <v>1</v>
      </c>
      <c r="NQ6" s="138">
        <v>3033.2031711320979</v>
      </c>
      <c r="NR6" t="s">
        <v>1179</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1179</v>
      </c>
      <c r="OJ6" s="138">
        <v>2</v>
      </c>
      <c r="OK6" s="138"/>
      <c r="OL6" s="201">
        <v>0.66666666666666663</v>
      </c>
      <c r="OM6" s="138">
        <v>241.14844641895797</v>
      </c>
      <c r="ON6" s="138"/>
      <c r="OO6" s="138">
        <v>2</v>
      </c>
      <c r="OP6" s="201">
        <v>0.66666666666666663</v>
      </c>
      <c r="OQ6" s="138">
        <v>241.14844641895797</v>
      </c>
      <c r="OR6" t="s">
        <v>1179</v>
      </c>
      <c r="OS6" t="s">
        <v>316</v>
      </c>
      <c r="OT6" s="259">
        <v>3</v>
      </c>
      <c r="OU6" s="260">
        <v>1</v>
      </c>
      <c r="OV6" s="259">
        <v>2</v>
      </c>
      <c r="OW6" s="260">
        <v>0.66666666666666663</v>
      </c>
      <c r="OX6" s="255">
        <v>0</v>
      </c>
      <c r="OY6" s="256">
        <v>0</v>
      </c>
      <c r="OZ6" s="255">
        <v>1</v>
      </c>
      <c r="PA6" s="260">
        <v>0.33333333333333331</v>
      </c>
      <c r="PB6">
        <v>3</v>
      </c>
      <c r="PC6" s="277">
        <v>3</v>
      </c>
      <c r="PF6" s="1" t="s">
        <v>316</v>
      </c>
      <c r="PG6" s="271" t="s">
        <v>1179</v>
      </c>
      <c r="PH6" s="271"/>
      <c r="PK6" s="138">
        <v>3</v>
      </c>
      <c r="PL6" s="138"/>
      <c r="PM6" s="201">
        <v>1</v>
      </c>
      <c r="PN6" s="138">
        <v>3132.4632327207978</v>
      </c>
      <c r="PO6" s="138"/>
      <c r="PP6" s="138">
        <v>3</v>
      </c>
      <c r="PQ6" s="201">
        <v>1</v>
      </c>
      <c r="PR6" s="138">
        <v>3132.4632327207978</v>
      </c>
      <c r="PS6" t="s">
        <v>1179</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1179</v>
      </c>
      <c r="QV6" t="s">
        <v>316</v>
      </c>
      <c r="QW6" s="259">
        <v>2</v>
      </c>
      <c r="QX6" s="260">
        <v>0.66666666666666663</v>
      </c>
      <c r="QY6" s="259">
        <v>0</v>
      </c>
      <c r="QZ6" s="260">
        <v>0</v>
      </c>
      <c r="RA6" s="255">
        <v>1</v>
      </c>
      <c r="RB6" s="256">
        <v>0.33333333333333331</v>
      </c>
      <c r="RC6" s="255">
        <v>3</v>
      </c>
      <c r="RD6" s="260">
        <v>1</v>
      </c>
      <c r="RE6">
        <v>3</v>
      </c>
      <c r="RF6" s="277">
        <v>3</v>
      </c>
      <c r="RO6" s="1" t="s">
        <v>316</v>
      </c>
      <c r="RP6" s="271" t="s">
        <v>1179</v>
      </c>
      <c r="RQ6" s="271"/>
      <c r="RR6" s="271"/>
      <c r="RU6" s="138">
        <v>1</v>
      </c>
      <c r="RV6" s="201">
        <v>0.33333333333333331</v>
      </c>
      <c r="RW6" s="138">
        <v>-1087.39105680683</v>
      </c>
      <c r="RY6" s="138"/>
      <c r="RZ6" s="138">
        <v>0</v>
      </c>
      <c r="SA6" s="201">
        <v>0</v>
      </c>
      <c r="SB6" s="138">
        <v>-3185.8616400594274</v>
      </c>
      <c r="SC6" t="s">
        <v>1180</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1179</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
        <v>316</v>
      </c>
      <c r="UG6" s="271"/>
      <c r="UH6" s="271"/>
      <c r="UK6" s="138">
        <v>3</v>
      </c>
      <c r="UL6" s="201">
        <v>1</v>
      </c>
      <c r="UM6" s="138">
        <v>3841.5280174222489</v>
      </c>
      <c r="UO6" s="138"/>
      <c r="UP6" s="138">
        <v>3</v>
      </c>
      <c r="UQ6" s="201">
        <v>1</v>
      </c>
      <c r="UR6" s="138">
        <v>3569.0378801136721</v>
      </c>
      <c r="US6" t="s">
        <v>1179</v>
      </c>
      <c r="UT6" t="s">
        <v>316</v>
      </c>
      <c r="UU6" s="259">
        <v>2</v>
      </c>
      <c r="UV6" s="260">
        <v>0.66666666666666663</v>
      </c>
      <c r="UW6" s="259">
        <v>2</v>
      </c>
      <c r="UX6" s="260">
        <v>0.66666666666666663</v>
      </c>
      <c r="UY6" s="255">
        <v>1</v>
      </c>
      <c r="UZ6" s="256">
        <v>0.33333333333333331</v>
      </c>
      <c r="VA6" s="255">
        <v>1</v>
      </c>
      <c r="VB6" s="260">
        <v>0.33333333333333331</v>
      </c>
      <c r="VC6">
        <v>3</v>
      </c>
      <c r="VD6" s="277">
        <v>3</v>
      </c>
      <c r="VM6" s="1" t="s">
        <v>316</v>
      </c>
      <c r="VN6" s="271" t="s">
        <v>316</v>
      </c>
      <c r="VO6" s="271"/>
      <c r="VP6" s="271"/>
      <c r="VS6" s="138">
        <v>1</v>
      </c>
      <c r="VT6" s="201">
        <v>0.33333333333333331</v>
      </c>
      <c r="VU6" s="138">
        <v>2553.461044763716</v>
      </c>
      <c r="VV6" s="138">
        <v>5581.6740903632835</v>
      </c>
      <c r="VW6" s="138"/>
      <c r="VX6" s="138">
        <v>2</v>
      </c>
      <c r="VY6" s="201">
        <v>0.66666666666666663</v>
      </c>
      <c r="VZ6" s="138">
        <v>3556.9314594787397</v>
      </c>
      <c r="WA6" t="s">
        <v>1179</v>
      </c>
      <c r="WB6" t="s">
        <v>316</v>
      </c>
      <c r="WC6" s="259">
        <v>1</v>
      </c>
      <c r="WD6" s="260">
        <v>0.33333333333333331</v>
      </c>
      <c r="WE6" s="259">
        <v>1</v>
      </c>
      <c r="WF6" s="260">
        <v>0.33333333333333331</v>
      </c>
      <c r="WG6" s="255">
        <v>2</v>
      </c>
      <c r="WH6" s="256">
        <v>0.66666666666666663</v>
      </c>
      <c r="WI6" s="255">
        <v>2</v>
      </c>
      <c r="WJ6" s="260">
        <v>0.66666666666666663</v>
      </c>
      <c r="WK6">
        <v>3</v>
      </c>
      <c r="WL6" s="277">
        <v>3</v>
      </c>
      <c r="WU6" s="1" t="s">
        <v>316</v>
      </c>
      <c r="WV6" s="271" t="s">
        <v>1179</v>
      </c>
      <c r="WW6" s="271"/>
      <c r="WX6" s="271"/>
      <c r="XA6" s="138">
        <v>2</v>
      </c>
      <c r="XB6" s="201">
        <v>0.66666666666666663</v>
      </c>
      <c r="XC6" s="138">
        <v>823.61919469207533</v>
      </c>
      <c r="XD6" s="138">
        <v>2928.15802709526</v>
      </c>
      <c r="XE6" s="138"/>
      <c r="XF6" s="138">
        <v>2</v>
      </c>
      <c r="XG6" s="201">
        <v>0.66666666666666663</v>
      </c>
      <c r="XH6" s="138">
        <v>549.43462284003556</v>
      </c>
      <c r="XI6" t="s">
        <v>1179</v>
      </c>
      <c r="XJ6" t="s">
        <v>316</v>
      </c>
      <c r="XK6" s="259">
        <v>0</v>
      </c>
      <c r="XL6" s="260">
        <v>0</v>
      </c>
      <c r="XM6" s="259">
        <v>1</v>
      </c>
      <c r="XN6" s="260">
        <v>0.33333333333333331</v>
      </c>
      <c r="XO6" s="255">
        <v>3</v>
      </c>
      <c r="XP6" s="256">
        <v>1</v>
      </c>
      <c r="XQ6" s="255">
        <v>2</v>
      </c>
      <c r="XR6" s="260">
        <v>0.66666666666666663</v>
      </c>
      <c r="XS6">
        <v>3</v>
      </c>
      <c r="XT6" s="277">
        <v>3</v>
      </c>
      <c r="YC6" s="1" t="s">
        <v>316</v>
      </c>
      <c r="YD6" s="271" t="s">
        <v>1179</v>
      </c>
      <c r="YE6" s="271"/>
      <c r="YF6" s="271"/>
      <c r="YI6" s="138">
        <v>1</v>
      </c>
      <c r="YJ6" s="201">
        <v>0.33333333333333331</v>
      </c>
      <c r="YK6" s="138">
        <v>-2137.4110961358265</v>
      </c>
      <c r="YL6" s="138">
        <v>2732.9782310946512</v>
      </c>
      <c r="YM6" s="138">
        <v>2732.9782310946512</v>
      </c>
      <c r="YN6" s="138">
        <v>3</v>
      </c>
      <c r="YO6" s="201">
        <v>1</v>
      </c>
      <c r="YP6" s="138">
        <v>2732.9782310946512</v>
      </c>
      <c r="YQ6" t="s">
        <v>1179</v>
      </c>
      <c r="YR6" t="s">
        <v>316</v>
      </c>
      <c r="YS6" s="259">
        <v>1</v>
      </c>
      <c r="YT6" s="260">
        <v>0.33333333333333331</v>
      </c>
      <c r="YU6" s="259">
        <v>3</v>
      </c>
      <c r="YV6" s="260">
        <v>1</v>
      </c>
      <c r="YW6" s="255">
        <v>2</v>
      </c>
      <c r="YX6" s="256">
        <v>0.66666666666666663</v>
      </c>
      <c r="YY6" s="255">
        <v>0</v>
      </c>
      <c r="YZ6" s="260">
        <v>0</v>
      </c>
      <c r="ZA6">
        <v>3</v>
      </c>
      <c r="ZB6" s="277">
        <v>3</v>
      </c>
      <c r="ZK6" s="1" t="s">
        <v>316</v>
      </c>
      <c r="ZL6" s="271" t="str">
        <f t="shared" si="37"/>
        <v>normal</v>
      </c>
      <c r="ZM6" s="271"/>
      <c r="ZN6" s="271"/>
      <c r="ZQ6" s="138">
        <f t="shared" si="58"/>
        <v>2</v>
      </c>
      <c r="ZR6" s="201">
        <f t="shared" si="38"/>
        <v>0.66666666666666663</v>
      </c>
      <c r="ZS6" s="138">
        <f t="shared" si="59"/>
        <v>1282.2658270427046</v>
      </c>
      <c r="ZT6" s="138">
        <f t="shared" si="39"/>
        <v>8005.5004004503808</v>
      </c>
      <c r="ZU6" s="138">
        <f t="shared" si="40"/>
        <v>4002.7502002251904</v>
      </c>
      <c r="ZV6" s="138">
        <f t="shared" si="1"/>
        <v>2</v>
      </c>
      <c r="ZW6" s="201">
        <f t="shared" si="2"/>
        <v>0.66666666666666663</v>
      </c>
      <c r="ZX6" s="138">
        <f t="shared" si="3"/>
        <v>1282.2658270427046</v>
      </c>
      <c r="ZY6" t="str">
        <f t="shared" si="60"/>
        <v>normal</v>
      </c>
      <c r="ZZ6" t="str">
        <f t="shared" si="41"/>
        <v>meat</v>
      </c>
      <c r="AAA6" s="259">
        <f t="shared" si="4"/>
        <v>0</v>
      </c>
      <c r="AAB6" s="260">
        <f t="shared" si="5"/>
        <v>0</v>
      </c>
      <c r="AAC6" s="259">
        <f t="shared" si="42"/>
        <v>1</v>
      </c>
      <c r="AAD6" s="260">
        <f t="shared" si="6"/>
        <v>0.33333333333333331</v>
      </c>
      <c r="AAE6" s="255">
        <f t="shared" si="7"/>
        <v>3</v>
      </c>
      <c r="AAF6" s="256">
        <f t="shared" si="8"/>
        <v>1</v>
      </c>
      <c r="AAG6" s="255">
        <f t="shared" si="9"/>
        <v>2</v>
      </c>
      <c r="AAH6" s="260">
        <f t="shared" si="10"/>
        <v>0.66666666666666663</v>
      </c>
      <c r="AAI6">
        <f t="shared" si="11"/>
        <v>3</v>
      </c>
      <c r="AAJ6" s="277">
        <f t="shared" si="43"/>
        <v>3</v>
      </c>
      <c r="AAS6" s="1" t="s">
        <v>316</v>
      </c>
      <c r="AAT6" s="271" t="str">
        <f t="shared" si="44"/>
        <v>normal</v>
      </c>
      <c r="AAU6" s="271"/>
      <c r="AAV6" s="271"/>
      <c r="AAY6" s="138">
        <f t="shared" si="61"/>
        <v>0</v>
      </c>
      <c r="AAZ6" s="201">
        <f t="shared" si="45"/>
        <v>0</v>
      </c>
      <c r="ABA6" s="138">
        <f t="shared" si="62"/>
        <v>0</v>
      </c>
      <c r="ABB6" s="138">
        <f t="shared" si="46"/>
        <v>0</v>
      </c>
      <c r="ABC6" s="138" t="e">
        <f t="shared" si="47"/>
        <v>#DIV/0!</v>
      </c>
      <c r="ABD6" s="138">
        <f t="shared" si="13"/>
        <v>0</v>
      </c>
      <c r="ABE6" s="201">
        <f t="shared" si="14"/>
        <v>0</v>
      </c>
      <c r="ABF6" s="138">
        <f t="shared" si="15"/>
        <v>0</v>
      </c>
      <c r="ABG6" t="str">
        <f t="shared" si="63"/>
        <v>normal</v>
      </c>
      <c r="ABH6" t="str">
        <f t="shared" si="48"/>
        <v>meat</v>
      </c>
      <c r="ABI6" s="259">
        <f t="shared" si="16"/>
        <v>0</v>
      </c>
      <c r="ABJ6" s="260" t="e">
        <f t="shared" si="17"/>
        <v>#DIV/0!</v>
      </c>
      <c r="ABK6" s="259">
        <f t="shared" si="49"/>
        <v>1</v>
      </c>
      <c r="ABL6" s="260" t="e">
        <f t="shared" si="18"/>
        <v>#DIV/0!</v>
      </c>
      <c r="ABM6" s="255">
        <f t="shared" si="19"/>
        <v>0</v>
      </c>
      <c r="ABN6" s="256" t="e">
        <f t="shared" si="20"/>
        <v>#DIV/0!</v>
      </c>
      <c r="ABO6" s="255">
        <f t="shared" si="21"/>
        <v>2</v>
      </c>
      <c r="ABP6" s="260" t="e">
        <f t="shared" si="22"/>
        <v>#DIV/0!</v>
      </c>
      <c r="ABQ6">
        <f t="shared" si="23"/>
        <v>0</v>
      </c>
      <c r="ABR6" s="277">
        <f t="shared" si="50"/>
        <v>3</v>
      </c>
      <c r="ACA6" s="1" t="s">
        <v>316</v>
      </c>
      <c r="ACB6" s="271" t="str">
        <f t="shared" si="51"/>
        <v>normal</v>
      </c>
      <c r="ACC6" s="271"/>
      <c r="ACD6" s="271"/>
      <c r="ACG6" s="138">
        <f t="shared" si="64"/>
        <v>3</v>
      </c>
      <c r="ACH6" s="201">
        <f t="shared" si="52"/>
        <v>1</v>
      </c>
      <c r="ACI6" s="138">
        <f t="shared" si="65"/>
        <v>0</v>
      </c>
      <c r="ACJ6" s="138">
        <f t="shared" si="53"/>
        <v>0</v>
      </c>
      <c r="ACK6" s="138">
        <f t="shared" si="54"/>
        <v>0</v>
      </c>
      <c r="ACL6" s="138">
        <f t="shared" si="25"/>
        <v>3</v>
      </c>
      <c r="ACM6" s="201">
        <f t="shared" si="26"/>
        <v>1</v>
      </c>
      <c r="ACN6" s="138">
        <f t="shared" si="27"/>
        <v>0</v>
      </c>
      <c r="ACO6" t="str">
        <f t="shared" si="66"/>
        <v>normal</v>
      </c>
      <c r="ACP6" t="str">
        <f t="shared" si="55"/>
        <v>meat</v>
      </c>
      <c r="ACQ6" s="259">
        <f t="shared" si="28"/>
        <v>0</v>
      </c>
      <c r="ACR6" s="260" t="e">
        <f t="shared" si="29"/>
        <v>#DIV/0!</v>
      </c>
      <c r="ACS6" s="259">
        <f t="shared" si="56"/>
        <v>0</v>
      </c>
      <c r="ACT6" s="260" t="e">
        <f t="shared" si="30"/>
        <v>#DIV/0!</v>
      </c>
      <c r="ACU6" s="255">
        <f t="shared" si="31"/>
        <v>0</v>
      </c>
      <c r="ACV6" s="256" t="e">
        <f t="shared" si="32"/>
        <v>#DIV/0!</v>
      </c>
      <c r="ACW6" s="255">
        <f t="shared" si="33"/>
        <v>0</v>
      </c>
      <c r="ACX6" s="260" t="e">
        <f t="shared" si="34"/>
        <v>#DIV/0!</v>
      </c>
      <c r="ACY6">
        <f t="shared" si="35"/>
        <v>0</v>
      </c>
      <c r="ACZ6" s="277">
        <f t="shared" si="57"/>
        <v>0</v>
      </c>
    </row>
    <row r="7" spans="1:787"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1180</v>
      </c>
      <c r="BO7">
        <v>5</v>
      </c>
      <c r="BP7">
        <v>0</v>
      </c>
      <c r="BQ7">
        <v>5</v>
      </c>
      <c r="BV7" s="1" t="s">
        <v>350</v>
      </c>
      <c r="BW7" t="s">
        <v>1180</v>
      </c>
      <c r="BY7" s="138">
        <v>3</v>
      </c>
      <c r="BZ7" s="201">
        <v>0.6</v>
      </c>
      <c r="CA7" s="138">
        <v>639.65626336125024</v>
      </c>
      <c r="CB7" s="138"/>
      <c r="CC7" s="138">
        <v>3</v>
      </c>
      <c r="CD7" s="201">
        <v>0.6</v>
      </c>
      <c r="CE7" s="138">
        <v>-636.67265974035672</v>
      </c>
      <c r="CF7" t="s">
        <v>1179</v>
      </c>
      <c r="CH7">
        <v>2</v>
      </c>
      <c r="CI7">
        <v>3</v>
      </c>
      <c r="CJ7">
        <v>5</v>
      </c>
      <c r="CP7" s="1" t="s">
        <v>350</v>
      </c>
      <c r="CQ7" t="s">
        <v>1179</v>
      </c>
      <c r="CS7" s="138">
        <v>1</v>
      </c>
      <c r="CT7" s="201">
        <v>0.2</v>
      </c>
      <c r="CU7" s="138">
        <v>-1531.0426126975842</v>
      </c>
      <c r="CV7" s="138"/>
      <c r="CW7" s="138">
        <v>3</v>
      </c>
      <c r="CX7" s="201">
        <v>0.6</v>
      </c>
      <c r="CY7" s="138">
        <v>1963.9977098464815</v>
      </c>
      <c r="CZ7" t="s">
        <v>1179</v>
      </c>
      <c r="DB7">
        <v>2</v>
      </c>
      <c r="DC7">
        <v>3</v>
      </c>
      <c r="DD7">
        <v>5</v>
      </c>
      <c r="DJ7" s="1" t="s">
        <v>350</v>
      </c>
      <c r="DK7" t="s">
        <v>1179</v>
      </c>
      <c r="DN7" s="138">
        <v>3</v>
      </c>
      <c r="DO7" s="138"/>
      <c r="DP7" s="201">
        <v>0.6</v>
      </c>
      <c r="DQ7" s="138">
        <v>-1583.7059019420642</v>
      </c>
      <c r="DR7" s="138"/>
      <c r="DS7" s="138">
        <v>2</v>
      </c>
      <c r="DT7" s="201">
        <v>0.4</v>
      </c>
      <c r="DU7" s="138">
        <v>-722.350457769066</v>
      </c>
      <c r="DV7" t="s">
        <v>1180</v>
      </c>
      <c r="DX7" t="s">
        <v>350</v>
      </c>
      <c r="DY7" s="259">
        <v>4</v>
      </c>
      <c r="DZ7" s="260">
        <v>0.8</v>
      </c>
      <c r="EA7" s="255">
        <v>1</v>
      </c>
      <c r="EB7" s="256">
        <v>0.2</v>
      </c>
      <c r="EC7">
        <v>5</v>
      </c>
      <c r="EH7" s="1" t="s">
        <v>350</v>
      </c>
      <c r="EI7" s="267" t="s">
        <v>1180</v>
      </c>
      <c r="EL7" s="138">
        <v>3</v>
      </c>
      <c r="EM7" s="138"/>
      <c r="EN7" s="201">
        <v>0.6</v>
      </c>
      <c r="EO7" s="138">
        <v>2605.1966962220245</v>
      </c>
      <c r="EP7" s="138"/>
      <c r="EQ7" s="138">
        <v>3</v>
      </c>
      <c r="ER7" s="201">
        <v>0.6</v>
      </c>
      <c r="ES7" s="138">
        <v>2655.6274496472975</v>
      </c>
      <c r="ET7" t="s">
        <v>1179</v>
      </c>
      <c r="EV7" t="s">
        <v>350</v>
      </c>
      <c r="EW7" s="259">
        <v>1</v>
      </c>
      <c r="EX7" s="260">
        <v>0.2</v>
      </c>
      <c r="EY7" s="255">
        <v>4</v>
      </c>
      <c r="EZ7" s="256">
        <v>0.8</v>
      </c>
      <c r="FA7">
        <v>5</v>
      </c>
      <c r="FF7" s="1" t="s">
        <v>350</v>
      </c>
      <c r="FG7" s="271" t="s">
        <v>1179</v>
      </c>
      <c r="FJ7" s="138">
        <v>1</v>
      </c>
      <c r="FK7" s="138"/>
      <c r="FL7" s="201">
        <v>0.2</v>
      </c>
      <c r="FM7" s="138">
        <v>-2925.9768234522012</v>
      </c>
      <c r="FN7" s="138"/>
      <c r="FO7" s="138">
        <v>4</v>
      </c>
      <c r="FP7" s="201">
        <v>0.8</v>
      </c>
      <c r="FQ7" s="138">
        <v>2981.2018308546426</v>
      </c>
      <c r="FR7" t="s">
        <v>1179</v>
      </c>
      <c r="FS7" t="s">
        <v>350</v>
      </c>
      <c r="FT7" s="259">
        <v>4</v>
      </c>
      <c r="FU7" s="260">
        <v>0.8</v>
      </c>
      <c r="FV7" s="259">
        <v>0</v>
      </c>
      <c r="FW7" s="260">
        <v>0</v>
      </c>
      <c r="FX7" s="255">
        <v>1</v>
      </c>
      <c r="FY7" s="256">
        <v>0.2</v>
      </c>
      <c r="FZ7" s="255">
        <v>5</v>
      </c>
      <c r="GA7" s="260">
        <v>1</v>
      </c>
      <c r="GB7">
        <v>5</v>
      </c>
      <c r="GC7" s="277">
        <v>5</v>
      </c>
      <c r="GF7" s="1" t="s">
        <v>350</v>
      </c>
      <c r="GG7" s="271" t="s">
        <v>1179</v>
      </c>
      <c r="GJ7" s="138">
        <v>3</v>
      </c>
      <c r="GK7" s="138"/>
      <c r="GL7" s="201">
        <v>0.6</v>
      </c>
      <c r="GM7" s="138">
        <v>1721.1333536616989</v>
      </c>
      <c r="GN7" s="138"/>
      <c r="GO7" s="138">
        <v>2</v>
      </c>
      <c r="GP7" s="201">
        <v>0.4</v>
      </c>
      <c r="GQ7" s="138">
        <v>-1157.1170187454341</v>
      </c>
      <c r="GR7" t="s">
        <v>1180</v>
      </c>
      <c r="GS7" t="s">
        <v>350</v>
      </c>
      <c r="GT7" s="259">
        <v>4</v>
      </c>
      <c r="GU7" s="260">
        <v>0.8</v>
      </c>
      <c r="GV7" s="259">
        <v>2</v>
      </c>
      <c r="GW7" s="260">
        <v>0.4</v>
      </c>
      <c r="GX7" s="255">
        <v>1</v>
      </c>
      <c r="GY7" s="256">
        <v>0.2</v>
      </c>
      <c r="GZ7" s="255">
        <v>3</v>
      </c>
      <c r="HA7" s="260">
        <v>0.6</v>
      </c>
      <c r="HB7">
        <v>5</v>
      </c>
      <c r="HC7" s="277">
        <v>5</v>
      </c>
      <c r="HF7" s="1" t="s">
        <v>350</v>
      </c>
      <c r="HG7" s="271" t="s">
        <v>1180</v>
      </c>
      <c r="HJ7" s="138">
        <v>2</v>
      </c>
      <c r="HK7" s="138"/>
      <c r="HL7" s="201">
        <v>0.4</v>
      </c>
      <c r="HM7" s="138">
        <v>-1440.3453917417928</v>
      </c>
      <c r="HN7" s="138"/>
      <c r="HO7" s="138">
        <v>5</v>
      </c>
      <c r="HP7" s="201">
        <v>1</v>
      </c>
      <c r="HQ7" s="138">
        <v>3207.8471725310574</v>
      </c>
      <c r="HR7" t="s">
        <v>1179</v>
      </c>
      <c r="HS7" t="s">
        <v>350</v>
      </c>
      <c r="HT7" s="259">
        <v>1</v>
      </c>
      <c r="HU7" s="260">
        <v>0.2</v>
      </c>
      <c r="HV7" s="259">
        <v>2</v>
      </c>
      <c r="HW7" s="260">
        <v>0.4</v>
      </c>
      <c r="HX7" s="255">
        <v>4</v>
      </c>
      <c r="HY7" s="256">
        <v>0.8</v>
      </c>
      <c r="HZ7" s="255">
        <v>3</v>
      </c>
      <c r="IA7" s="260">
        <v>0.6</v>
      </c>
      <c r="IB7">
        <v>5</v>
      </c>
      <c r="IC7" s="277">
        <v>5</v>
      </c>
      <c r="IF7" s="1" t="s">
        <v>350</v>
      </c>
      <c r="IG7" s="271" t="s">
        <v>1179</v>
      </c>
      <c r="IJ7" s="138">
        <v>2</v>
      </c>
      <c r="IK7" s="138"/>
      <c r="IL7" s="201">
        <v>0.4</v>
      </c>
      <c r="IM7" s="138">
        <v>-2103.7461156731879</v>
      </c>
      <c r="IN7" s="138"/>
      <c r="IO7" s="138">
        <v>2</v>
      </c>
      <c r="IP7" s="201">
        <v>0.4</v>
      </c>
      <c r="IQ7" s="138">
        <v>-2208.4203267309395</v>
      </c>
      <c r="IR7" t="s">
        <v>1180</v>
      </c>
      <c r="IS7" t="s">
        <v>350</v>
      </c>
      <c r="IT7" s="259">
        <v>4</v>
      </c>
      <c r="IU7" s="260">
        <v>0.8</v>
      </c>
      <c r="IV7" s="259">
        <v>3</v>
      </c>
      <c r="IW7" s="260">
        <v>0.6</v>
      </c>
      <c r="IX7" s="255">
        <v>1</v>
      </c>
      <c r="IY7" s="256">
        <v>0.2</v>
      </c>
      <c r="IZ7" s="255">
        <v>2</v>
      </c>
      <c r="JA7" s="260">
        <v>0.4</v>
      </c>
      <c r="JB7">
        <v>5</v>
      </c>
      <c r="JC7" s="277">
        <v>5</v>
      </c>
      <c r="JF7" s="1" t="s">
        <v>350</v>
      </c>
      <c r="JG7" s="271" t="s">
        <v>1180</v>
      </c>
      <c r="JJ7" s="138">
        <v>3</v>
      </c>
      <c r="JK7" s="138"/>
      <c r="JL7" s="201">
        <v>0.6</v>
      </c>
      <c r="JM7" s="138">
        <v>1853.5860576977743</v>
      </c>
      <c r="JN7" s="138"/>
      <c r="JO7" s="138">
        <v>4</v>
      </c>
      <c r="JP7" s="201">
        <v>0.8</v>
      </c>
      <c r="JQ7" s="138">
        <v>4332.2257777128762</v>
      </c>
      <c r="JR7" t="s">
        <v>1179</v>
      </c>
      <c r="JS7" t="s">
        <v>350</v>
      </c>
      <c r="JT7" s="259">
        <v>2</v>
      </c>
      <c r="JU7" s="260">
        <v>0.4</v>
      </c>
      <c r="JV7" s="259">
        <v>4</v>
      </c>
      <c r="JW7" s="260">
        <v>0.8</v>
      </c>
      <c r="JX7" s="255">
        <v>3</v>
      </c>
      <c r="JY7" s="256">
        <v>0.6</v>
      </c>
      <c r="JZ7" s="255">
        <v>1</v>
      </c>
      <c r="KA7" s="260">
        <v>0.2</v>
      </c>
      <c r="KB7">
        <v>5</v>
      </c>
      <c r="KC7" s="277">
        <v>5</v>
      </c>
      <c r="KF7" s="1" t="s">
        <v>350</v>
      </c>
      <c r="KG7" s="271" t="s">
        <v>1179</v>
      </c>
      <c r="KJ7" s="138">
        <v>3</v>
      </c>
      <c r="KK7" s="138"/>
      <c r="KL7" s="201">
        <v>0.6</v>
      </c>
      <c r="KM7" s="138">
        <v>2132.2730703762722</v>
      </c>
      <c r="KN7" s="138"/>
      <c r="KO7" s="138">
        <v>3</v>
      </c>
      <c r="KP7" s="201">
        <v>0.6</v>
      </c>
      <c r="KQ7" s="138">
        <v>-34.888825308190498</v>
      </c>
      <c r="KR7" t="s">
        <v>1179</v>
      </c>
      <c r="KS7" t="s">
        <v>350</v>
      </c>
      <c r="KT7" s="259">
        <v>3</v>
      </c>
      <c r="KU7" s="260">
        <v>0.6</v>
      </c>
      <c r="KV7" s="259">
        <v>3</v>
      </c>
      <c r="KW7" s="260">
        <v>0.6</v>
      </c>
      <c r="KX7" s="255">
        <v>2</v>
      </c>
      <c r="KY7" s="256">
        <v>0.4</v>
      </c>
      <c r="KZ7" s="255">
        <v>2</v>
      </c>
      <c r="LA7" s="260">
        <v>0.4</v>
      </c>
      <c r="LB7">
        <v>5</v>
      </c>
      <c r="LC7" s="277">
        <v>5</v>
      </c>
      <c r="LF7" s="1" t="s">
        <v>350</v>
      </c>
      <c r="LG7" s="271" t="s">
        <v>1179</v>
      </c>
      <c r="LJ7" s="138">
        <v>4</v>
      </c>
      <c r="LK7" s="138"/>
      <c r="LL7" s="201">
        <v>0.8</v>
      </c>
      <c r="LM7" s="138">
        <v>4061.7587894444982</v>
      </c>
      <c r="LN7" s="138"/>
      <c r="LO7" s="138">
        <v>3</v>
      </c>
      <c r="LP7" s="201">
        <v>0.6</v>
      </c>
      <c r="LQ7" s="138">
        <v>3327.0197943357794</v>
      </c>
      <c r="LR7" t="s">
        <v>1179</v>
      </c>
      <c r="LS7" t="s">
        <v>350</v>
      </c>
      <c r="LT7" s="259">
        <v>3</v>
      </c>
      <c r="LU7" s="260">
        <v>0.6</v>
      </c>
      <c r="LV7" s="259">
        <v>2</v>
      </c>
      <c r="LW7" s="260">
        <v>0.4</v>
      </c>
      <c r="LX7" s="255">
        <v>2</v>
      </c>
      <c r="LY7" s="256">
        <v>0.4</v>
      </c>
      <c r="LZ7" s="255">
        <v>3</v>
      </c>
      <c r="MA7" s="260">
        <v>0.6</v>
      </c>
      <c r="MB7">
        <v>5</v>
      </c>
      <c r="MC7" s="277">
        <v>5</v>
      </c>
      <c r="MF7" s="1" t="s">
        <v>350</v>
      </c>
      <c r="MG7" s="271" t="s">
        <v>1179</v>
      </c>
      <c r="MJ7" s="138">
        <v>0</v>
      </c>
      <c r="MK7" s="138"/>
      <c r="ML7" s="201">
        <v>0</v>
      </c>
      <c r="MM7" s="138">
        <v>-14744.150163308283</v>
      </c>
      <c r="MN7" s="138"/>
      <c r="MO7" s="138">
        <v>3</v>
      </c>
      <c r="MP7" s="201">
        <v>0.6</v>
      </c>
      <c r="MQ7" s="138">
        <v>-2509.5035520386382</v>
      </c>
      <c r="MR7" t="s">
        <v>1179</v>
      </c>
      <c r="MS7" t="s">
        <v>350</v>
      </c>
      <c r="MT7" s="259">
        <v>3</v>
      </c>
      <c r="MU7" s="260">
        <v>0.6</v>
      </c>
      <c r="MV7" s="259">
        <v>2</v>
      </c>
      <c r="MW7" s="260">
        <v>0.4</v>
      </c>
      <c r="MX7" s="255">
        <v>2</v>
      </c>
      <c r="MY7" s="256">
        <v>0.4</v>
      </c>
      <c r="MZ7" s="255">
        <v>3</v>
      </c>
      <c r="NA7" s="260">
        <v>0.6</v>
      </c>
      <c r="NB7">
        <v>5</v>
      </c>
      <c r="NC7" s="277">
        <v>5</v>
      </c>
      <c r="NF7" s="1" t="s">
        <v>350</v>
      </c>
      <c r="NG7" s="271" t="s">
        <v>1179</v>
      </c>
      <c r="NJ7" s="138">
        <v>3</v>
      </c>
      <c r="NK7" s="138"/>
      <c r="NL7" s="201">
        <v>0.6</v>
      </c>
      <c r="NM7" s="138">
        <v>128.46118137311646</v>
      </c>
      <c r="NN7" s="138"/>
      <c r="NO7" s="138">
        <v>1</v>
      </c>
      <c r="NP7" s="201">
        <v>0.2</v>
      </c>
      <c r="NQ7" s="138">
        <v>-1868.8802804018749</v>
      </c>
      <c r="NR7" t="s">
        <v>1180</v>
      </c>
      <c r="NS7" t="s">
        <v>350</v>
      </c>
      <c r="NT7" s="259">
        <v>3</v>
      </c>
      <c r="NU7" s="260">
        <v>0.6</v>
      </c>
      <c r="NV7" s="259">
        <v>1</v>
      </c>
      <c r="NW7" s="260">
        <v>0.2</v>
      </c>
      <c r="NX7" s="255">
        <v>2</v>
      </c>
      <c r="NY7" s="256">
        <v>0.4</v>
      </c>
      <c r="NZ7" s="255">
        <v>4</v>
      </c>
      <c r="OA7" s="260">
        <v>0.8</v>
      </c>
      <c r="OB7">
        <v>5</v>
      </c>
      <c r="OC7" s="277">
        <v>5</v>
      </c>
      <c r="OF7" s="1" t="s">
        <v>350</v>
      </c>
      <c r="OG7" s="271" t="s">
        <v>1180</v>
      </c>
      <c r="OJ7" s="138">
        <v>3</v>
      </c>
      <c r="OK7" s="138"/>
      <c r="OL7" s="201">
        <v>0.6</v>
      </c>
      <c r="OM7" s="138">
        <v>2657.5735098783853</v>
      </c>
      <c r="ON7" s="138"/>
      <c r="OO7" s="138">
        <v>4</v>
      </c>
      <c r="OP7" s="201">
        <v>0.8</v>
      </c>
      <c r="OQ7" s="138">
        <v>5026.5591497247897</v>
      </c>
      <c r="OR7" t="s">
        <v>1179</v>
      </c>
      <c r="OS7" t="s">
        <v>350</v>
      </c>
      <c r="OT7" s="259">
        <v>3</v>
      </c>
      <c r="OU7" s="260">
        <v>0.6</v>
      </c>
      <c r="OV7" s="259">
        <v>3</v>
      </c>
      <c r="OW7" s="260">
        <v>0.6</v>
      </c>
      <c r="OX7" s="255">
        <v>2</v>
      </c>
      <c r="OY7" s="256">
        <v>0.4</v>
      </c>
      <c r="OZ7" s="255">
        <v>2</v>
      </c>
      <c r="PA7" s="260">
        <v>0.4</v>
      </c>
      <c r="PB7">
        <v>5</v>
      </c>
      <c r="PC7" s="277">
        <v>5</v>
      </c>
      <c r="PF7" s="1" t="s">
        <v>350</v>
      </c>
      <c r="PG7" s="271" t="s">
        <v>1179</v>
      </c>
      <c r="PH7" s="271"/>
      <c r="PK7" s="138">
        <v>3</v>
      </c>
      <c r="PL7" s="138"/>
      <c r="PM7" s="201">
        <v>0.6</v>
      </c>
      <c r="PN7" s="138">
        <v>12.984673010359074</v>
      </c>
      <c r="PO7" s="138"/>
      <c r="PP7" s="138">
        <v>4</v>
      </c>
      <c r="PQ7" s="201">
        <v>0.8</v>
      </c>
      <c r="PR7" s="138">
        <v>7919.903034563662</v>
      </c>
      <c r="PS7" t="s">
        <v>1179</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1179</v>
      </c>
      <c r="QV7" t="s">
        <v>350</v>
      </c>
      <c r="QW7" s="259">
        <v>4</v>
      </c>
      <c r="QX7" s="260">
        <v>0.8</v>
      </c>
      <c r="QY7" s="259">
        <v>3</v>
      </c>
      <c r="QZ7" s="260">
        <v>0.6</v>
      </c>
      <c r="RA7" s="255">
        <v>1</v>
      </c>
      <c r="RB7" s="256">
        <v>0.2</v>
      </c>
      <c r="RC7" s="255">
        <v>2</v>
      </c>
      <c r="RD7" s="260">
        <v>0.4</v>
      </c>
      <c r="RE7">
        <v>5</v>
      </c>
      <c r="RF7" s="277">
        <v>5</v>
      </c>
      <c r="RO7" s="1" t="s">
        <v>350</v>
      </c>
      <c r="RP7" s="271" t="s">
        <v>1179</v>
      </c>
      <c r="RQ7" s="271"/>
      <c r="RR7" s="271"/>
      <c r="RU7" s="138">
        <v>2</v>
      </c>
      <c r="RV7" s="201">
        <v>0.4</v>
      </c>
      <c r="RW7" s="138">
        <v>-3311.6306267217028</v>
      </c>
      <c r="RY7" s="138"/>
      <c r="RZ7" s="138">
        <v>4</v>
      </c>
      <c r="SA7" s="201">
        <v>0.8</v>
      </c>
      <c r="SB7" s="138">
        <v>8521.4748507158929</v>
      </c>
      <c r="SC7" t="s">
        <v>1179</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1179</v>
      </c>
      <c r="TL7" t="s">
        <v>350</v>
      </c>
      <c r="TM7" s="259">
        <v>5</v>
      </c>
      <c r="TN7" s="260">
        <v>1</v>
      </c>
      <c r="TO7" s="259">
        <v>3</v>
      </c>
      <c r="TP7" s="260">
        <v>0.6</v>
      </c>
      <c r="TQ7" s="255">
        <v>0</v>
      </c>
      <c r="TR7" s="256">
        <v>0</v>
      </c>
      <c r="TS7" s="255">
        <v>2</v>
      </c>
      <c r="TT7" s="260">
        <v>0.4</v>
      </c>
      <c r="TU7">
        <v>5</v>
      </c>
      <c r="TV7" s="277">
        <v>5</v>
      </c>
      <c r="UE7" s="1" t="s">
        <v>350</v>
      </c>
      <c r="UF7" s="271" t="s">
        <v>350</v>
      </c>
      <c r="UG7" s="271"/>
      <c r="UH7" s="271"/>
      <c r="UK7" s="138">
        <v>3</v>
      </c>
      <c r="UL7" s="201">
        <v>0.6</v>
      </c>
      <c r="UM7" s="138">
        <v>-159.81855724558432</v>
      </c>
      <c r="UO7" s="138"/>
      <c r="UP7" s="138">
        <v>2</v>
      </c>
      <c r="UQ7" s="201">
        <v>0.4</v>
      </c>
      <c r="UR7" s="138">
        <v>-607.63974212608741</v>
      </c>
      <c r="US7" t="s">
        <v>1180</v>
      </c>
      <c r="UT7" t="s">
        <v>350</v>
      </c>
      <c r="UU7" s="259">
        <v>3</v>
      </c>
      <c r="UV7" s="260">
        <v>0.6</v>
      </c>
      <c r="UW7" s="259">
        <v>3</v>
      </c>
      <c r="UX7" s="260">
        <v>0.6</v>
      </c>
      <c r="UY7" s="255">
        <v>2</v>
      </c>
      <c r="UZ7" s="256">
        <v>0.4</v>
      </c>
      <c r="VA7" s="255">
        <v>2</v>
      </c>
      <c r="VB7" s="260">
        <v>0.4</v>
      </c>
      <c r="VC7">
        <v>5</v>
      </c>
      <c r="VD7" s="277">
        <v>5</v>
      </c>
      <c r="VM7" s="1" t="s">
        <v>350</v>
      </c>
      <c r="VN7" s="271" t="s">
        <v>350</v>
      </c>
      <c r="VO7" s="271"/>
      <c r="VP7" s="271"/>
      <c r="VS7" s="138">
        <v>3</v>
      </c>
      <c r="VT7" s="201">
        <v>0.6</v>
      </c>
      <c r="VU7" s="138">
        <v>1339.0957716670371</v>
      </c>
      <c r="VV7" s="138">
        <v>6273.8138254725545</v>
      </c>
      <c r="VW7" s="138"/>
      <c r="VX7" s="138">
        <v>4</v>
      </c>
      <c r="VY7" s="201">
        <v>0.8</v>
      </c>
      <c r="VZ7" s="138">
        <v>3315.0320530896652</v>
      </c>
      <c r="WA7" t="s">
        <v>1179</v>
      </c>
      <c r="WB7" t="s">
        <v>350</v>
      </c>
      <c r="WC7" s="259">
        <v>4</v>
      </c>
      <c r="WD7" s="260">
        <v>0.8</v>
      </c>
      <c r="WE7" s="259">
        <v>4</v>
      </c>
      <c r="WF7" s="260">
        <v>0.8</v>
      </c>
      <c r="WG7" s="255">
        <v>1</v>
      </c>
      <c r="WH7" s="256">
        <v>0.2</v>
      </c>
      <c r="WI7" s="255">
        <v>1</v>
      </c>
      <c r="WJ7" s="260">
        <v>0.2</v>
      </c>
      <c r="WK7">
        <v>5</v>
      </c>
      <c r="WL7" s="277">
        <v>5</v>
      </c>
      <c r="WU7" s="1" t="s">
        <v>350</v>
      </c>
      <c r="WV7" s="271" t="s">
        <v>1179</v>
      </c>
      <c r="WW7" s="271"/>
      <c r="WX7" s="271"/>
      <c r="XA7" s="138">
        <v>1</v>
      </c>
      <c r="XB7" s="201">
        <v>0.2</v>
      </c>
      <c r="XC7" s="138">
        <v>-5388.2474525867456</v>
      </c>
      <c r="XD7" s="138">
        <v>5118.2112611546236</v>
      </c>
      <c r="XE7" s="138"/>
      <c r="XF7" s="138">
        <v>2</v>
      </c>
      <c r="XG7" s="201">
        <v>0.4</v>
      </c>
      <c r="XH7" s="138">
        <v>-2420.3957542254961</v>
      </c>
      <c r="XI7" t="s">
        <v>1180</v>
      </c>
      <c r="XJ7" t="s">
        <v>350</v>
      </c>
      <c r="XK7" s="259">
        <v>2</v>
      </c>
      <c r="XL7" s="260">
        <v>0.4</v>
      </c>
      <c r="XM7" s="259">
        <v>4</v>
      </c>
      <c r="XN7" s="260">
        <v>0.8</v>
      </c>
      <c r="XO7" s="255">
        <v>3</v>
      </c>
      <c r="XP7" s="256">
        <v>0.6</v>
      </c>
      <c r="XQ7" s="255">
        <v>1</v>
      </c>
      <c r="XR7" s="260">
        <v>0.2</v>
      </c>
      <c r="XS7">
        <v>5</v>
      </c>
      <c r="XT7" s="277">
        <v>5</v>
      </c>
      <c r="YC7" s="1" t="s">
        <v>350</v>
      </c>
      <c r="YD7" s="271" t="s">
        <v>1180</v>
      </c>
      <c r="YE7" s="271"/>
      <c r="YF7" s="271"/>
      <c r="YI7" s="138">
        <v>1</v>
      </c>
      <c r="YJ7" s="201">
        <v>0.2</v>
      </c>
      <c r="YK7" s="138">
        <v>-2583.1784877415043</v>
      </c>
      <c r="YL7" s="138">
        <v>3385.4317258242409</v>
      </c>
      <c r="YM7" s="138">
        <v>3385.4317258242409</v>
      </c>
      <c r="YN7" s="138">
        <v>3</v>
      </c>
      <c r="YO7" s="201">
        <v>0.6</v>
      </c>
      <c r="YP7" s="138">
        <v>2198.395471553144</v>
      </c>
      <c r="YQ7" t="s">
        <v>1179</v>
      </c>
      <c r="YR7" t="s">
        <v>350</v>
      </c>
      <c r="YS7" s="259">
        <v>3</v>
      </c>
      <c r="YT7" s="260">
        <v>0.6</v>
      </c>
      <c r="YU7" s="259">
        <v>3</v>
      </c>
      <c r="YV7" s="260">
        <v>0.6</v>
      </c>
      <c r="YW7" s="255">
        <v>2</v>
      </c>
      <c r="YX7" s="256">
        <v>0.4</v>
      </c>
      <c r="YY7" s="255">
        <v>2</v>
      </c>
      <c r="YZ7" s="260">
        <v>0.4</v>
      </c>
      <c r="ZA7">
        <v>5</v>
      </c>
      <c r="ZB7" s="277">
        <v>5</v>
      </c>
      <c r="ZK7" s="1" t="s">
        <v>350</v>
      </c>
      <c r="ZL7" s="271" t="str">
        <f t="shared" si="37"/>
        <v>normal</v>
      </c>
      <c r="ZM7" s="271"/>
      <c r="ZN7" s="271"/>
      <c r="ZQ7" s="138">
        <f t="shared" si="58"/>
        <v>4</v>
      </c>
      <c r="ZR7" s="201">
        <f t="shared" si="38"/>
        <v>0.8</v>
      </c>
      <c r="ZS7" s="138">
        <f t="shared" si="59"/>
        <v>2320.972425594824</v>
      </c>
      <c r="ZT7" s="138">
        <f t="shared" si="39"/>
        <v>5209.3041858579245</v>
      </c>
      <c r="ZU7" s="138">
        <f t="shared" si="40"/>
        <v>1302.3260464644811</v>
      </c>
      <c r="ZV7" s="138">
        <f t="shared" si="1"/>
        <v>4</v>
      </c>
      <c r="ZW7" s="201">
        <f t="shared" si="2"/>
        <v>0.8</v>
      </c>
      <c r="ZX7" s="138">
        <f t="shared" si="3"/>
        <v>4849.7812176607531</v>
      </c>
      <c r="ZY7" t="str">
        <f t="shared" si="60"/>
        <v>normal</v>
      </c>
      <c r="ZZ7" t="str">
        <f t="shared" si="41"/>
        <v>metal</v>
      </c>
      <c r="AAA7" s="259">
        <f t="shared" si="4"/>
        <v>4</v>
      </c>
      <c r="AAB7" s="260">
        <f t="shared" si="5"/>
        <v>0.8</v>
      </c>
      <c r="AAC7" s="259">
        <f t="shared" si="42"/>
        <v>3</v>
      </c>
      <c r="AAD7" s="260">
        <f t="shared" si="6"/>
        <v>0.6</v>
      </c>
      <c r="AAE7" s="255">
        <f t="shared" si="7"/>
        <v>1</v>
      </c>
      <c r="AAF7" s="256">
        <f t="shared" si="8"/>
        <v>0.2</v>
      </c>
      <c r="AAG7" s="255">
        <f t="shared" si="9"/>
        <v>2</v>
      </c>
      <c r="AAH7" s="260">
        <f t="shared" si="10"/>
        <v>0.4</v>
      </c>
      <c r="AAI7">
        <f t="shared" si="11"/>
        <v>5</v>
      </c>
      <c r="AAJ7" s="277">
        <f t="shared" si="43"/>
        <v>5</v>
      </c>
      <c r="AAS7" s="1" t="s">
        <v>350</v>
      </c>
      <c r="AAT7" s="271" t="str">
        <f t="shared" si="44"/>
        <v>normal</v>
      </c>
      <c r="AAU7" s="271"/>
      <c r="AAV7" s="271"/>
      <c r="AAY7" s="138">
        <f t="shared" si="61"/>
        <v>0</v>
      </c>
      <c r="AAZ7" s="201">
        <f t="shared" si="45"/>
        <v>0</v>
      </c>
      <c r="ABA7" s="138">
        <f t="shared" si="62"/>
        <v>0</v>
      </c>
      <c r="ABB7" s="138">
        <f t="shared" si="46"/>
        <v>0</v>
      </c>
      <c r="ABC7" s="138" t="e">
        <f t="shared" si="47"/>
        <v>#DIV/0!</v>
      </c>
      <c r="ABD7" s="138">
        <f t="shared" si="13"/>
        <v>0</v>
      </c>
      <c r="ABE7" s="201">
        <f t="shared" si="14"/>
        <v>0</v>
      </c>
      <c r="ABF7" s="138">
        <f t="shared" si="15"/>
        <v>0</v>
      </c>
      <c r="ABG7" t="str">
        <f t="shared" si="63"/>
        <v>normal</v>
      </c>
      <c r="ABH7" t="str">
        <f t="shared" si="48"/>
        <v>metal</v>
      </c>
      <c r="ABI7" s="259">
        <f t="shared" si="16"/>
        <v>0</v>
      </c>
      <c r="ABJ7" s="260" t="e">
        <f t="shared" si="17"/>
        <v>#DIV/0!</v>
      </c>
      <c r="ABK7" s="259">
        <f t="shared" si="49"/>
        <v>3</v>
      </c>
      <c r="ABL7" s="260" t="e">
        <f t="shared" si="18"/>
        <v>#DIV/0!</v>
      </c>
      <c r="ABM7" s="255">
        <f t="shared" si="19"/>
        <v>0</v>
      </c>
      <c r="ABN7" s="256" t="e">
        <f t="shared" si="20"/>
        <v>#DIV/0!</v>
      </c>
      <c r="ABO7" s="255">
        <f t="shared" si="21"/>
        <v>2</v>
      </c>
      <c r="ABP7" s="260" t="e">
        <f t="shared" si="22"/>
        <v>#DIV/0!</v>
      </c>
      <c r="ABQ7">
        <f t="shared" si="23"/>
        <v>0</v>
      </c>
      <c r="ABR7" s="277">
        <f t="shared" si="50"/>
        <v>5</v>
      </c>
      <c r="ACA7" s="1" t="s">
        <v>350</v>
      </c>
      <c r="ACB7" s="271" t="str">
        <f t="shared" si="51"/>
        <v>normal</v>
      </c>
      <c r="ACC7" s="271"/>
      <c r="ACD7" s="271"/>
      <c r="ACG7" s="138">
        <f t="shared" si="64"/>
        <v>5</v>
      </c>
      <c r="ACH7" s="201">
        <f t="shared" si="52"/>
        <v>1</v>
      </c>
      <c r="ACI7" s="138">
        <f t="shared" si="65"/>
        <v>0</v>
      </c>
      <c r="ACJ7" s="138">
        <f t="shared" si="53"/>
        <v>0</v>
      </c>
      <c r="ACK7" s="138">
        <f t="shared" si="54"/>
        <v>0</v>
      </c>
      <c r="ACL7" s="138">
        <f t="shared" si="25"/>
        <v>5</v>
      </c>
      <c r="ACM7" s="201">
        <f t="shared" si="26"/>
        <v>1</v>
      </c>
      <c r="ACN7" s="138">
        <f t="shared" si="27"/>
        <v>0</v>
      </c>
      <c r="ACO7" t="str">
        <f t="shared" si="66"/>
        <v>normal</v>
      </c>
      <c r="ACP7" t="str">
        <f t="shared" si="55"/>
        <v>metal</v>
      </c>
      <c r="ACQ7" s="259">
        <f t="shared" si="28"/>
        <v>0</v>
      </c>
      <c r="ACR7" s="260" t="e">
        <f t="shared" si="29"/>
        <v>#DIV/0!</v>
      </c>
      <c r="ACS7" s="259">
        <f t="shared" si="56"/>
        <v>0</v>
      </c>
      <c r="ACT7" s="260" t="e">
        <f t="shared" si="30"/>
        <v>#DIV/0!</v>
      </c>
      <c r="ACU7" s="255">
        <f t="shared" si="31"/>
        <v>0</v>
      </c>
      <c r="ACV7" s="256" t="e">
        <f t="shared" si="32"/>
        <v>#DIV/0!</v>
      </c>
      <c r="ACW7" s="255">
        <f t="shared" si="33"/>
        <v>0</v>
      </c>
      <c r="ACX7" s="260" t="e">
        <f t="shared" si="34"/>
        <v>#DIV/0!</v>
      </c>
      <c r="ACY7">
        <f t="shared" si="35"/>
        <v>0</v>
      </c>
      <c r="ACZ7" s="277">
        <f t="shared" si="57"/>
        <v>0</v>
      </c>
    </row>
    <row r="8" spans="1:787"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1179</v>
      </c>
      <c r="BO8">
        <v>9</v>
      </c>
      <c r="BP8">
        <v>7</v>
      </c>
      <c r="BQ8">
        <v>16</v>
      </c>
      <c r="BV8" s="1" t="s">
        <v>1142</v>
      </c>
      <c r="BW8" t="s">
        <v>1179</v>
      </c>
      <c r="BY8" s="138">
        <v>8</v>
      </c>
      <c r="BZ8" s="201">
        <v>0.5</v>
      </c>
      <c r="CA8" s="138">
        <v>1911.7700768634477</v>
      </c>
      <c r="CB8" s="138"/>
      <c r="CC8" s="138">
        <v>14</v>
      </c>
      <c r="CD8" s="201">
        <v>0.875</v>
      </c>
      <c r="CE8" s="138">
        <v>8862.1288402820937</v>
      </c>
      <c r="CF8" t="s">
        <v>1179</v>
      </c>
      <c r="CH8">
        <v>16</v>
      </c>
      <c r="CI8">
        <v>0</v>
      </c>
      <c r="CJ8">
        <v>16</v>
      </c>
      <c r="CP8" s="1" t="s">
        <v>1142</v>
      </c>
      <c r="CQ8" t="s">
        <v>1179</v>
      </c>
      <c r="CS8" s="138">
        <v>9</v>
      </c>
      <c r="CT8" s="201">
        <v>0.5625</v>
      </c>
      <c r="CU8" s="138">
        <v>5229.5166051080651</v>
      </c>
      <c r="CV8" s="138"/>
      <c r="CW8" s="138">
        <v>11</v>
      </c>
      <c r="CX8" s="201">
        <v>0.6875</v>
      </c>
      <c r="CY8" s="138">
        <v>9595.2089309330495</v>
      </c>
      <c r="CZ8" t="s">
        <v>1179</v>
      </c>
      <c r="DB8">
        <v>11</v>
      </c>
      <c r="DC8">
        <v>5</v>
      </c>
      <c r="DD8">
        <v>16</v>
      </c>
      <c r="DJ8" s="1" t="s">
        <v>1142</v>
      </c>
      <c r="DK8" t="s">
        <v>1179</v>
      </c>
      <c r="DN8" s="138">
        <v>11</v>
      </c>
      <c r="DO8" s="138"/>
      <c r="DP8" s="201">
        <v>0.6875</v>
      </c>
      <c r="DQ8" s="138">
        <v>4909.6082060001308</v>
      </c>
      <c r="DR8" s="138"/>
      <c r="DS8" s="138">
        <v>8</v>
      </c>
      <c r="DT8" s="201">
        <v>0.5</v>
      </c>
      <c r="DU8" s="138">
        <v>3295.6152281241989</v>
      </c>
      <c r="DV8" t="s">
        <v>1179</v>
      </c>
      <c r="DX8" t="s">
        <v>1142</v>
      </c>
      <c r="DY8" s="259">
        <v>14</v>
      </c>
      <c r="DZ8" s="260">
        <v>0.875</v>
      </c>
      <c r="EA8" s="255">
        <v>2</v>
      </c>
      <c r="EB8" s="256">
        <v>0.125</v>
      </c>
      <c r="EC8">
        <v>16</v>
      </c>
      <c r="EH8" s="1" t="s">
        <v>1142</v>
      </c>
      <c r="EI8" s="267" t="s">
        <v>1179</v>
      </c>
      <c r="EL8" s="138">
        <v>10</v>
      </c>
      <c r="EM8" s="138"/>
      <c r="EN8" s="201">
        <v>0.625</v>
      </c>
      <c r="EO8" s="138">
        <v>12306.814941692492</v>
      </c>
      <c r="EP8" s="138"/>
      <c r="EQ8" s="138">
        <v>7</v>
      </c>
      <c r="ER8" s="201">
        <v>0.4375</v>
      </c>
      <c r="ES8" s="138">
        <v>-7521.7279161143151</v>
      </c>
      <c r="ET8" t="s">
        <v>1180</v>
      </c>
      <c r="EV8" t="s">
        <v>1142</v>
      </c>
      <c r="EW8" s="259">
        <v>14</v>
      </c>
      <c r="EX8" s="260">
        <v>0.875</v>
      </c>
      <c r="EY8" s="255">
        <v>2</v>
      </c>
      <c r="EZ8" s="256">
        <v>0.125</v>
      </c>
      <c r="FA8">
        <v>16</v>
      </c>
      <c r="FF8" s="1" t="s">
        <v>1142</v>
      </c>
      <c r="FG8" s="271" t="s">
        <v>1180</v>
      </c>
      <c r="FJ8" s="138">
        <v>11</v>
      </c>
      <c r="FK8" s="138"/>
      <c r="FL8" s="201">
        <v>0.6875</v>
      </c>
      <c r="FM8" s="138">
        <v>7237.5561921275348</v>
      </c>
      <c r="FN8" s="138"/>
      <c r="FO8" s="138">
        <v>9</v>
      </c>
      <c r="FP8" s="201">
        <v>0.5625</v>
      </c>
      <c r="FQ8" s="138">
        <v>1980.408326723672</v>
      </c>
      <c r="FR8" t="s">
        <v>1179</v>
      </c>
      <c r="FS8" t="s">
        <v>1142</v>
      </c>
      <c r="FT8" s="259">
        <v>14</v>
      </c>
      <c r="FU8" s="260">
        <v>0.875</v>
      </c>
      <c r="FV8" s="259">
        <v>13</v>
      </c>
      <c r="FW8" s="260">
        <v>0.8125</v>
      </c>
      <c r="FX8" s="255">
        <v>2</v>
      </c>
      <c r="FY8" s="256">
        <v>0.125</v>
      </c>
      <c r="FZ8" s="255">
        <v>3</v>
      </c>
      <c r="GA8" s="260">
        <v>0.1875</v>
      </c>
      <c r="GB8">
        <v>16</v>
      </c>
      <c r="GC8" s="277">
        <v>16</v>
      </c>
      <c r="GF8" s="1" t="s">
        <v>1142</v>
      </c>
      <c r="GG8" s="271" t="s">
        <v>1179</v>
      </c>
      <c r="GJ8" s="138">
        <v>12</v>
      </c>
      <c r="GK8" s="138"/>
      <c r="GL8" s="201">
        <v>0.75</v>
      </c>
      <c r="GM8" s="138">
        <v>10432.32993638303</v>
      </c>
      <c r="GN8" s="138"/>
      <c r="GO8" s="138">
        <v>9</v>
      </c>
      <c r="GP8" s="201">
        <v>0.5625</v>
      </c>
      <c r="GQ8" s="138">
        <v>3633.2731372403923</v>
      </c>
      <c r="GR8" t="s">
        <v>1179</v>
      </c>
      <c r="GS8" t="s">
        <v>1142</v>
      </c>
      <c r="GT8" s="259">
        <v>14</v>
      </c>
      <c r="GU8" s="260">
        <v>0.875</v>
      </c>
      <c r="GV8" s="259">
        <v>14</v>
      </c>
      <c r="GW8" s="260">
        <v>0.875</v>
      </c>
      <c r="GX8" s="255">
        <v>2</v>
      </c>
      <c r="GY8" s="256">
        <v>0.125</v>
      </c>
      <c r="GZ8" s="255">
        <v>2</v>
      </c>
      <c r="HA8" s="260">
        <v>0.125</v>
      </c>
      <c r="HB8">
        <v>16</v>
      </c>
      <c r="HC8" s="277">
        <v>16</v>
      </c>
      <c r="HF8" s="1" t="s">
        <v>1142</v>
      </c>
      <c r="HG8" s="271" t="s">
        <v>1179</v>
      </c>
      <c r="HJ8" s="138">
        <v>4</v>
      </c>
      <c r="HK8" s="138"/>
      <c r="HL8" s="201">
        <v>0.25</v>
      </c>
      <c r="HM8" s="138">
        <v>-16256.030895929838</v>
      </c>
      <c r="HN8" s="138"/>
      <c r="HO8" s="138">
        <v>7</v>
      </c>
      <c r="HP8" s="201">
        <v>0.4375</v>
      </c>
      <c r="HQ8" s="138">
        <v>-1210.8130407636004</v>
      </c>
      <c r="HR8" t="s">
        <v>1180</v>
      </c>
      <c r="HS8" t="s">
        <v>1142</v>
      </c>
      <c r="HT8" s="259">
        <v>3</v>
      </c>
      <c r="HU8" s="260">
        <v>0.1875</v>
      </c>
      <c r="HV8" s="259">
        <v>13</v>
      </c>
      <c r="HW8" s="260">
        <v>0.8125</v>
      </c>
      <c r="HX8" s="255">
        <v>13</v>
      </c>
      <c r="HY8" s="256">
        <v>0.8125</v>
      </c>
      <c r="HZ8" s="255">
        <v>3</v>
      </c>
      <c r="IA8" s="260">
        <v>0.1875</v>
      </c>
      <c r="IB8">
        <v>16</v>
      </c>
      <c r="IC8" s="277">
        <v>16</v>
      </c>
      <c r="IF8" s="1" t="s">
        <v>1142</v>
      </c>
      <c r="IG8" s="271" t="s">
        <v>1180</v>
      </c>
      <c r="IJ8" s="138">
        <v>5</v>
      </c>
      <c r="IK8" s="138"/>
      <c r="IL8" s="201">
        <v>0.3125</v>
      </c>
      <c r="IM8" s="138">
        <v>-7487.1340293614685</v>
      </c>
      <c r="IN8" s="138"/>
      <c r="IO8" s="138">
        <v>7</v>
      </c>
      <c r="IP8" s="201">
        <v>0.4375</v>
      </c>
      <c r="IQ8" s="138">
        <v>-638.80733826107962</v>
      </c>
      <c r="IR8" t="s">
        <v>1180</v>
      </c>
      <c r="IS8" t="s">
        <v>1142</v>
      </c>
      <c r="IT8" s="259">
        <v>1</v>
      </c>
      <c r="IU8" s="260">
        <v>6.25E-2</v>
      </c>
      <c r="IV8" s="259">
        <v>12</v>
      </c>
      <c r="IW8" s="260">
        <v>0.75</v>
      </c>
      <c r="IX8" s="255">
        <v>15</v>
      </c>
      <c r="IY8" s="256">
        <v>0.9375</v>
      </c>
      <c r="IZ8" s="255">
        <v>4</v>
      </c>
      <c r="JA8" s="260">
        <v>0.25</v>
      </c>
      <c r="JB8">
        <v>16</v>
      </c>
      <c r="JC8" s="277">
        <v>16</v>
      </c>
      <c r="JF8" s="1" t="s">
        <v>1142</v>
      </c>
      <c r="JG8" s="271" t="s">
        <v>1180</v>
      </c>
      <c r="JJ8" s="138">
        <v>7</v>
      </c>
      <c r="JK8" s="138"/>
      <c r="JL8" s="201">
        <v>0.4375</v>
      </c>
      <c r="JM8" s="138">
        <v>10.405979824486167</v>
      </c>
      <c r="JN8" s="138"/>
      <c r="JO8" s="138">
        <v>3</v>
      </c>
      <c r="JP8" s="201">
        <v>0.1875</v>
      </c>
      <c r="JQ8" s="138">
        <v>-5799.1093961647448</v>
      </c>
      <c r="JR8" t="s">
        <v>1180</v>
      </c>
      <c r="JS8" t="s">
        <v>1142</v>
      </c>
      <c r="JT8" s="259">
        <v>3</v>
      </c>
      <c r="JU8" s="260">
        <v>0.1875</v>
      </c>
      <c r="JV8" s="259">
        <v>10</v>
      </c>
      <c r="JW8" s="260">
        <v>0.625</v>
      </c>
      <c r="JX8" s="255">
        <v>13</v>
      </c>
      <c r="JY8" s="256">
        <v>0.8125</v>
      </c>
      <c r="JZ8" s="255">
        <v>6</v>
      </c>
      <c r="KA8" s="260">
        <v>0.375</v>
      </c>
      <c r="KB8">
        <v>16</v>
      </c>
      <c r="KC8" s="277">
        <v>16</v>
      </c>
      <c r="KF8" s="1" t="s">
        <v>1142</v>
      </c>
      <c r="KG8" s="271" t="s">
        <v>1180</v>
      </c>
      <c r="KJ8" s="138">
        <v>9</v>
      </c>
      <c r="KK8" s="138"/>
      <c r="KL8" s="201">
        <v>0.5625</v>
      </c>
      <c r="KM8" s="138">
        <v>-1792.3353345848741</v>
      </c>
      <c r="KN8" s="138"/>
      <c r="KO8" s="138">
        <v>9</v>
      </c>
      <c r="KP8" s="201">
        <v>0.5625</v>
      </c>
      <c r="KQ8" s="138">
        <v>-4502.9274621437125</v>
      </c>
      <c r="KR8" t="s">
        <v>1179</v>
      </c>
      <c r="KS8" t="s">
        <v>1142</v>
      </c>
      <c r="KT8" s="259">
        <v>8</v>
      </c>
      <c r="KU8" s="260">
        <v>0.5</v>
      </c>
      <c r="KV8" s="259">
        <v>11</v>
      </c>
      <c r="KW8" s="260">
        <v>0.6875</v>
      </c>
      <c r="KX8" s="255">
        <v>8</v>
      </c>
      <c r="KY8" s="256">
        <v>0.5</v>
      </c>
      <c r="KZ8" s="255">
        <v>5</v>
      </c>
      <c r="LA8" s="260">
        <v>0.3125</v>
      </c>
      <c r="LB8">
        <v>16</v>
      </c>
      <c r="LC8" s="277">
        <v>16</v>
      </c>
      <c r="LF8" s="1" t="s">
        <v>1142</v>
      </c>
      <c r="LG8" s="271" t="s">
        <v>1179</v>
      </c>
      <c r="LJ8" s="138">
        <v>8</v>
      </c>
      <c r="LK8" s="138"/>
      <c r="LL8" s="201">
        <v>0.5</v>
      </c>
      <c r="LM8" s="138">
        <v>5019.1235046379388</v>
      </c>
      <c r="LN8" s="138"/>
      <c r="LO8" s="138">
        <v>2</v>
      </c>
      <c r="LP8" s="201">
        <v>0.125</v>
      </c>
      <c r="LQ8" s="138">
        <v>-14268.058459401986</v>
      </c>
      <c r="LR8" t="s">
        <v>1180</v>
      </c>
      <c r="LS8" t="s">
        <v>1142</v>
      </c>
      <c r="LT8" s="259">
        <v>3</v>
      </c>
      <c r="LU8" s="260">
        <v>0.1875</v>
      </c>
      <c r="LV8" s="259">
        <v>5</v>
      </c>
      <c r="LW8" s="260">
        <v>0.3125</v>
      </c>
      <c r="LX8" s="255">
        <v>13</v>
      </c>
      <c r="LY8" s="256">
        <v>0.8125</v>
      </c>
      <c r="LZ8" s="255">
        <v>11</v>
      </c>
      <c r="MA8" s="260">
        <v>0.6875</v>
      </c>
      <c r="MB8">
        <v>16</v>
      </c>
      <c r="MC8" s="277">
        <v>16</v>
      </c>
      <c r="MF8" s="1" t="s">
        <v>1142</v>
      </c>
      <c r="MG8" s="271" t="s">
        <v>1180</v>
      </c>
      <c r="MJ8" s="138">
        <v>6</v>
      </c>
      <c r="MK8" s="138"/>
      <c r="ML8" s="201">
        <v>0.375</v>
      </c>
      <c r="MM8" s="138">
        <v>-287.16927327301164</v>
      </c>
      <c r="MN8" s="138"/>
      <c r="MO8" s="138">
        <v>15</v>
      </c>
      <c r="MP8" s="201">
        <v>0.9375</v>
      </c>
      <c r="MQ8" s="138">
        <v>45232.726082670488</v>
      </c>
      <c r="MR8" t="s">
        <v>1179</v>
      </c>
      <c r="MS8" t="s">
        <v>1142</v>
      </c>
      <c r="MT8" s="259">
        <v>16</v>
      </c>
      <c r="MU8" s="260">
        <v>1</v>
      </c>
      <c r="MV8" s="259">
        <v>6</v>
      </c>
      <c r="MW8" s="260">
        <v>0.375</v>
      </c>
      <c r="MX8" s="255">
        <v>0</v>
      </c>
      <c r="MY8" s="256">
        <v>0</v>
      </c>
      <c r="MZ8" s="255">
        <v>10</v>
      </c>
      <c r="NA8" s="260">
        <v>0.625</v>
      </c>
      <c r="NB8">
        <v>16</v>
      </c>
      <c r="NC8" s="277">
        <v>16</v>
      </c>
      <c r="NF8" s="1" t="s">
        <v>1142</v>
      </c>
      <c r="NG8" s="271" t="s">
        <v>1179</v>
      </c>
      <c r="NJ8" s="138">
        <v>8</v>
      </c>
      <c r="NK8" s="138"/>
      <c r="NL8" s="201">
        <v>0.5</v>
      </c>
      <c r="NM8" s="138">
        <v>-3080.581489390107</v>
      </c>
      <c r="NN8" s="138"/>
      <c r="NO8" s="138">
        <v>10</v>
      </c>
      <c r="NP8" s="201">
        <v>0.625</v>
      </c>
      <c r="NQ8" s="138">
        <v>11716.166611872706</v>
      </c>
      <c r="NR8" t="s">
        <v>1179</v>
      </c>
      <c r="NS8" t="s">
        <v>1142</v>
      </c>
      <c r="NT8" s="259">
        <v>11</v>
      </c>
      <c r="NU8" s="260">
        <v>0.6875</v>
      </c>
      <c r="NV8" s="259">
        <v>13</v>
      </c>
      <c r="NW8" s="260">
        <v>0.8125</v>
      </c>
      <c r="NX8" s="255">
        <v>5</v>
      </c>
      <c r="NY8" s="256">
        <v>0.3125</v>
      </c>
      <c r="NZ8" s="255">
        <v>3</v>
      </c>
      <c r="OA8" s="260">
        <v>0.1875</v>
      </c>
      <c r="OB8">
        <v>16</v>
      </c>
      <c r="OC8" s="277">
        <v>16</v>
      </c>
      <c r="OF8" s="1" t="s">
        <v>1142</v>
      </c>
      <c r="OG8" s="271" t="s">
        <v>1179</v>
      </c>
      <c r="OJ8" s="138">
        <v>4</v>
      </c>
      <c r="OK8" s="138"/>
      <c r="OL8" s="201">
        <v>0.25</v>
      </c>
      <c r="OM8" s="138">
        <v>-177.22745621793979</v>
      </c>
      <c r="ON8" s="138"/>
      <c r="OO8" s="138">
        <v>7</v>
      </c>
      <c r="OP8" s="201">
        <v>0.4375</v>
      </c>
      <c r="OQ8" s="138">
        <v>1665.2493101098707</v>
      </c>
      <c r="OR8" t="s">
        <v>1179</v>
      </c>
      <c r="OS8" t="s">
        <v>1142</v>
      </c>
      <c r="OT8" s="259">
        <v>9</v>
      </c>
      <c r="OU8" s="260">
        <v>0.5625</v>
      </c>
      <c r="OV8" s="259">
        <v>11</v>
      </c>
      <c r="OW8" s="260">
        <v>0.6875</v>
      </c>
      <c r="OX8" s="255">
        <v>7</v>
      </c>
      <c r="OY8" s="256">
        <v>0.4375</v>
      </c>
      <c r="OZ8" s="255">
        <v>5</v>
      </c>
      <c r="PA8" s="260">
        <v>0.3125</v>
      </c>
      <c r="PB8">
        <v>16</v>
      </c>
      <c r="PC8" s="277">
        <v>16</v>
      </c>
      <c r="PF8" s="1" t="s">
        <v>1142</v>
      </c>
      <c r="PG8" s="271" t="s">
        <v>1179</v>
      </c>
      <c r="PH8" s="271"/>
      <c r="PK8" s="138">
        <v>3</v>
      </c>
      <c r="PL8" s="138"/>
      <c r="PM8" s="201">
        <v>0.1875</v>
      </c>
      <c r="PN8" s="138">
        <v>-2776.5352426819641</v>
      </c>
      <c r="PO8" s="138"/>
      <c r="PP8" s="138">
        <v>5</v>
      </c>
      <c r="PQ8" s="201">
        <v>0.3125</v>
      </c>
      <c r="PR8" s="138">
        <v>-3576.3956415756456</v>
      </c>
      <c r="PS8" t="s">
        <v>1180</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1179</v>
      </c>
      <c r="QV8" t="s">
        <v>1142</v>
      </c>
      <c r="QW8" s="259">
        <v>13</v>
      </c>
      <c r="QX8" s="260">
        <v>0.8125</v>
      </c>
      <c r="QY8" s="259">
        <v>13</v>
      </c>
      <c r="QZ8" s="260">
        <v>0.8125</v>
      </c>
      <c r="RA8" s="255">
        <v>3</v>
      </c>
      <c r="RB8" s="256">
        <v>0.1875</v>
      </c>
      <c r="RC8" s="255">
        <v>3</v>
      </c>
      <c r="RD8" s="260">
        <v>0.1875</v>
      </c>
      <c r="RE8">
        <v>16</v>
      </c>
      <c r="RF8" s="277">
        <v>16</v>
      </c>
      <c r="RO8" s="1" t="s">
        <v>1142</v>
      </c>
      <c r="RP8" s="271" t="s">
        <v>1179</v>
      </c>
      <c r="RQ8" s="271"/>
      <c r="RR8" s="271"/>
      <c r="RU8" s="138">
        <v>8</v>
      </c>
      <c r="RV8" s="201">
        <v>0.5</v>
      </c>
      <c r="RW8" s="138">
        <v>-2659.658839240667</v>
      </c>
      <c r="RY8" s="138"/>
      <c r="RZ8" s="138">
        <v>10</v>
      </c>
      <c r="SA8" s="201">
        <v>0.625</v>
      </c>
      <c r="SB8" s="138">
        <v>-1042.4718821470324</v>
      </c>
      <c r="SC8" t="s">
        <v>1179</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1179</v>
      </c>
      <c r="TL8" t="s">
        <v>1142</v>
      </c>
      <c r="TM8" s="259">
        <v>9</v>
      </c>
      <c r="TN8" s="260">
        <v>0.5625</v>
      </c>
      <c r="TO8" s="259">
        <v>12</v>
      </c>
      <c r="TP8" s="260">
        <v>0.75</v>
      </c>
      <c r="TQ8" s="255">
        <v>7</v>
      </c>
      <c r="TR8" s="256">
        <v>0.4375</v>
      </c>
      <c r="TS8" s="255">
        <v>4</v>
      </c>
      <c r="TT8" s="260">
        <v>0.25</v>
      </c>
      <c r="TU8">
        <v>16</v>
      </c>
      <c r="TV8" s="277">
        <v>16</v>
      </c>
      <c r="UE8" s="1" t="s">
        <v>1142</v>
      </c>
      <c r="UF8" s="271" t="s">
        <v>1142</v>
      </c>
      <c r="UG8" s="271"/>
      <c r="UH8" s="271"/>
      <c r="UK8" s="138">
        <v>11</v>
      </c>
      <c r="UL8" s="201">
        <v>0.6875</v>
      </c>
      <c r="UM8" s="138">
        <v>10992.995392548664</v>
      </c>
      <c r="UO8" s="138"/>
      <c r="UP8" s="138">
        <v>15</v>
      </c>
      <c r="UQ8" s="201">
        <v>0.9375</v>
      </c>
      <c r="UR8" s="138">
        <v>18173.635797403036</v>
      </c>
      <c r="US8" t="s">
        <v>1179</v>
      </c>
      <c r="UT8" t="s">
        <v>1142</v>
      </c>
      <c r="UU8" s="259">
        <v>16</v>
      </c>
      <c r="UV8" s="260">
        <v>1</v>
      </c>
      <c r="UW8" s="259">
        <v>11</v>
      </c>
      <c r="UX8" s="260">
        <v>0.6875</v>
      </c>
      <c r="UY8" s="255">
        <v>0</v>
      </c>
      <c r="UZ8" s="256">
        <v>0</v>
      </c>
      <c r="VA8" s="255">
        <v>5</v>
      </c>
      <c r="VB8" s="260">
        <v>0.3125</v>
      </c>
      <c r="VC8">
        <v>16</v>
      </c>
      <c r="VD8" s="277">
        <v>16</v>
      </c>
      <c r="VM8" s="1" t="s">
        <v>1142</v>
      </c>
      <c r="VN8" s="271" t="s">
        <v>1142</v>
      </c>
      <c r="VO8" s="271"/>
      <c r="VP8" s="271"/>
      <c r="VS8" s="138">
        <v>10</v>
      </c>
      <c r="VT8" s="201">
        <v>0.625</v>
      </c>
      <c r="VU8" s="138">
        <v>1851.608477582296</v>
      </c>
      <c r="VV8" s="138">
        <v>7650.083755638404</v>
      </c>
      <c r="VW8" s="138"/>
      <c r="VX8" s="138">
        <v>7</v>
      </c>
      <c r="VY8" s="201">
        <v>0.4375</v>
      </c>
      <c r="VZ8" s="138">
        <v>1081.4337309805551</v>
      </c>
      <c r="WA8" t="s">
        <v>1179</v>
      </c>
      <c r="WB8" t="s">
        <v>1142</v>
      </c>
      <c r="WC8" s="259">
        <v>7</v>
      </c>
      <c r="WD8" s="260">
        <v>0.4375</v>
      </c>
      <c r="WE8" s="259">
        <v>7</v>
      </c>
      <c r="WF8" s="260">
        <v>0.4375</v>
      </c>
      <c r="WG8" s="255">
        <v>9</v>
      </c>
      <c r="WH8" s="256">
        <v>0.5625</v>
      </c>
      <c r="WI8" s="255">
        <v>9</v>
      </c>
      <c r="WJ8" s="260">
        <v>0.5625</v>
      </c>
      <c r="WK8">
        <v>16</v>
      </c>
      <c r="WL8" s="277">
        <v>16</v>
      </c>
      <c r="WU8" s="1" t="s">
        <v>1142</v>
      </c>
      <c r="WV8" s="271" t="s">
        <v>1179</v>
      </c>
      <c r="WW8" s="271"/>
      <c r="WX8" s="271"/>
      <c r="XA8" s="138">
        <v>6</v>
      </c>
      <c r="XB8" s="201">
        <v>0.375</v>
      </c>
      <c r="XC8" s="138">
        <v>-1135.391355235241</v>
      </c>
      <c r="XD8" s="138">
        <v>2523.3174356522431</v>
      </c>
      <c r="XE8" s="138"/>
      <c r="XF8" s="138">
        <v>9</v>
      </c>
      <c r="XG8" s="201">
        <v>0.5625</v>
      </c>
      <c r="XH8" s="138">
        <v>357.8710560026895</v>
      </c>
      <c r="XI8" t="s">
        <v>1179</v>
      </c>
      <c r="XJ8" t="s">
        <v>1142</v>
      </c>
      <c r="XK8" s="259">
        <v>9</v>
      </c>
      <c r="XL8" s="260">
        <v>0.5625</v>
      </c>
      <c r="XM8" s="259">
        <v>7</v>
      </c>
      <c r="XN8" s="260">
        <v>0.4375</v>
      </c>
      <c r="XO8" s="255">
        <v>7</v>
      </c>
      <c r="XP8" s="256">
        <v>0.4375</v>
      </c>
      <c r="XQ8" s="255">
        <v>9</v>
      </c>
      <c r="XR8" s="260">
        <v>0.5625</v>
      </c>
      <c r="XS8">
        <v>16</v>
      </c>
      <c r="XT8" s="277">
        <v>16</v>
      </c>
      <c r="YC8" s="1" t="s">
        <v>1142</v>
      </c>
      <c r="YD8" s="271" t="s">
        <v>1179</v>
      </c>
      <c r="YE8" s="271"/>
      <c r="YF8" s="271"/>
      <c r="YI8" s="138">
        <v>8</v>
      </c>
      <c r="YJ8" s="201">
        <v>0.5</v>
      </c>
      <c r="YK8" s="138">
        <v>151.30608985835102</v>
      </c>
      <c r="YL8" s="138">
        <v>5714.1691185263408</v>
      </c>
      <c r="YM8" s="138">
        <v>714.27113981579259</v>
      </c>
      <c r="YN8" s="138">
        <v>11</v>
      </c>
      <c r="YO8" s="201">
        <v>0.6875</v>
      </c>
      <c r="YP8" s="138">
        <v>2876.9983704357574</v>
      </c>
      <c r="YQ8" t="s">
        <v>1179</v>
      </c>
      <c r="YR8" t="s">
        <v>1142</v>
      </c>
      <c r="YS8" s="259">
        <v>11</v>
      </c>
      <c r="YT8" s="260">
        <v>0.6875</v>
      </c>
      <c r="YU8" s="259">
        <v>7</v>
      </c>
      <c r="YV8" s="260">
        <v>0.4375</v>
      </c>
      <c r="YW8" s="255">
        <v>5</v>
      </c>
      <c r="YX8" s="256">
        <v>0.3125</v>
      </c>
      <c r="YY8" s="255">
        <v>9</v>
      </c>
      <c r="YZ8" s="260">
        <v>0.5625</v>
      </c>
      <c r="ZA8">
        <v>16</v>
      </c>
      <c r="ZB8" s="277">
        <v>16</v>
      </c>
      <c r="ZK8" s="1" t="s">
        <v>1142</v>
      </c>
      <c r="ZL8" s="271" t="str">
        <f t="shared" si="37"/>
        <v>normal</v>
      </c>
      <c r="ZM8" s="271"/>
      <c r="ZN8" s="271"/>
      <c r="ZQ8" s="138">
        <f t="shared" si="58"/>
        <v>7</v>
      </c>
      <c r="ZR8" s="201">
        <f t="shared" si="38"/>
        <v>0.4375</v>
      </c>
      <c r="ZS8" s="138">
        <f t="shared" si="59"/>
        <v>-4549.6113794998255</v>
      </c>
      <c r="ZT8" s="138">
        <f t="shared" si="39"/>
        <v>9014.5841573387879</v>
      </c>
      <c r="ZU8" s="138">
        <f t="shared" si="40"/>
        <v>1287.7977367626841</v>
      </c>
      <c r="ZV8" s="138">
        <f t="shared" si="1"/>
        <v>3</v>
      </c>
      <c r="ZW8" s="201">
        <f t="shared" si="2"/>
        <v>0.1875</v>
      </c>
      <c r="ZX8" s="138">
        <f t="shared" si="3"/>
        <v>-9014.5841573387879</v>
      </c>
      <c r="ZY8" t="str">
        <f t="shared" si="60"/>
        <v>inverted</v>
      </c>
      <c r="ZZ8" t="str">
        <f t="shared" si="41"/>
        <v>rates</v>
      </c>
      <c r="AAA8" s="259">
        <f t="shared" si="4"/>
        <v>3</v>
      </c>
      <c r="AAB8" s="260">
        <f t="shared" si="5"/>
        <v>0.1875</v>
      </c>
      <c r="AAC8" s="259">
        <f t="shared" si="42"/>
        <v>8</v>
      </c>
      <c r="AAD8" s="260">
        <f t="shared" si="6"/>
        <v>0.5</v>
      </c>
      <c r="AAE8" s="255">
        <f t="shared" si="7"/>
        <v>13</v>
      </c>
      <c r="AAF8" s="256">
        <f t="shared" si="8"/>
        <v>0.8125</v>
      </c>
      <c r="AAG8" s="255">
        <f t="shared" si="9"/>
        <v>8</v>
      </c>
      <c r="AAH8" s="260">
        <f t="shared" si="10"/>
        <v>0.5</v>
      </c>
      <c r="AAI8">
        <f t="shared" si="11"/>
        <v>16</v>
      </c>
      <c r="AAJ8" s="277">
        <f t="shared" si="43"/>
        <v>16</v>
      </c>
      <c r="AAS8" s="1" t="s">
        <v>1142</v>
      </c>
      <c r="AAT8" s="271" t="str">
        <f t="shared" si="44"/>
        <v>inverted</v>
      </c>
      <c r="AAU8" s="271"/>
      <c r="AAV8" s="271"/>
      <c r="AAY8" s="138">
        <f t="shared" si="61"/>
        <v>0</v>
      </c>
      <c r="AAZ8" s="201">
        <f t="shared" si="45"/>
        <v>0</v>
      </c>
      <c r="ABA8" s="138">
        <f t="shared" si="62"/>
        <v>0</v>
      </c>
      <c r="ABB8" s="138">
        <f t="shared" si="46"/>
        <v>0</v>
      </c>
      <c r="ABC8" s="138" t="e">
        <f t="shared" si="47"/>
        <v>#DIV/0!</v>
      </c>
      <c r="ABD8" s="138">
        <f t="shared" si="13"/>
        <v>0</v>
      </c>
      <c r="ABE8" s="201">
        <f t="shared" si="14"/>
        <v>0</v>
      </c>
      <c r="ABF8" s="138">
        <f t="shared" si="15"/>
        <v>0</v>
      </c>
      <c r="ABG8" t="str">
        <f t="shared" si="63"/>
        <v>normal</v>
      </c>
      <c r="ABH8" t="str">
        <f t="shared" si="48"/>
        <v>rates</v>
      </c>
      <c r="ABI8" s="259">
        <f t="shared" si="16"/>
        <v>0</v>
      </c>
      <c r="ABJ8" s="260" t="e">
        <f t="shared" si="17"/>
        <v>#DIV/0!</v>
      </c>
      <c r="ABK8" s="259">
        <f t="shared" si="49"/>
        <v>10</v>
      </c>
      <c r="ABL8" s="260" t="e">
        <f t="shared" si="18"/>
        <v>#DIV/0!</v>
      </c>
      <c r="ABM8" s="255">
        <f t="shared" si="19"/>
        <v>0</v>
      </c>
      <c r="ABN8" s="256" t="e">
        <f t="shared" si="20"/>
        <v>#DIV/0!</v>
      </c>
      <c r="ABO8" s="255">
        <f t="shared" si="21"/>
        <v>6</v>
      </c>
      <c r="ABP8" s="260" t="e">
        <f t="shared" si="22"/>
        <v>#DIV/0!</v>
      </c>
      <c r="ABQ8">
        <f t="shared" si="23"/>
        <v>0</v>
      </c>
      <c r="ABR8" s="277">
        <f t="shared" si="50"/>
        <v>16</v>
      </c>
      <c r="ACA8" s="1" t="s">
        <v>1142</v>
      </c>
      <c r="ACB8" s="271" t="str">
        <f t="shared" si="51"/>
        <v>normal</v>
      </c>
      <c r="ACC8" s="271"/>
      <c r="ACD8" s="271"/>
      <c r="ACG8" s="138">
        <f t="shared" si="64"/>
        <v>16</v>
      </c>
      <c r="ACH8" s="201">
        <f t="shared" si="52"/>
        <v>1</v>
      </c>
      <c r="ACI8" s="138">
        <f t="shared" si="65"/>
        <v>0</v>
      </c>
      <c r="ACJ8" s="138">
        <f t="shared" si="53"/>
        <v>0</v>
      </c>
      <c r="ACK8" s="138">
        <f t="shared" si="54"/>
        <v>0</v>
      </c>
      <c r="ACL8" s="138">
        <f t="shared" si="25"/>
        <v>16</v>
      </c>
      <c r="ACM8" s="201">
        <f t="shared" si="26"/>
        <v>1</v>
      </c>
      <c r="ACN8" s="138">
        <f t="shared" si="27"/>
        <v>0</v>
      </c>
      <c r="ACO8" t="str">
        <f t="shared" si="66"/>
        <v>normal</v>
      </c>
      <c r="ACP8" t="str">
        <f t="shared" si="55"/>
        <v>rates</v>
      </c>
      <c r="ACQ8" s="259">
        <f t="shared" si="28"/>
        <v>0</v>
      </c>
      <c r="ACR8" s="260" t="e">
        <f t="shared" si="29"/>
        <v>#DIV/0!</v>
      </c>
      <c r="ACS8" s="259">
        <f t="shared" si="56"/>
        <v>0</v>
      </c>
      <c r="ACT8" s="260" t="e">
        <f t="shared" si="30"/>
        <v>#DIV/0!</v>
      </c>
      <c r="ACU8" s="255">
        <f t="shared" si="31"/>
        <v>0</v>
      </c>
      <c r="ACV8" s="256" t="e">
        <f t="shared" si="32"/>
        <v>#DIV/0!</v>
      </c>
      <c r="ACW8" s="255">
        <f t="shared" si="33"/>
        <v>0</v>
      </c>
      <c r="ACX8" s="260" t="e">
        <f t="shared" si="34"/>
        <v>#DIV/0!</v>
      </c>
      <c r="ACY8">
        <f t="shared" si="35"/>
        <v>0</v>
      </c>
      <c r="ACZ8" s="277">
        <f t="shared" si="57"/>
        <v>0</v>
      </c>
    </row>
    <row r="9" spans="1:787"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1179</v>
      </c>
      <c r="BN9" s="205"/>
      <c r="BO9" s="205">
        <v>6</v>
      </c>
      <c r="BP9" s="205">
        <v>2</v>
      </c>
      <c r="BQ9" s="205">
        <v>8</v>
      </c>
      <c r="BV9" s="18" t="s">
        <v>307</v>
      </c>
      <c r="BW9" s="205" t="s">
        <v>1179</v>
      </c>
      <c r="BX9" s="205"/>
      <c r="BY9" s="207">
        <v>6</v>
      </c>
      <c r="BZ9" s="208">
        <v>0.75</v>
      </c>
      <c r="CA9" s="207">
        <v>3506.7802259873333</v>
      </c>
      <c r="CB9" s="207"/>
      <c r="CC9" s="207">
        <v>6</v>
      </c>
      <c r="CD9" s="208">
        <v>0.75</v>
      </c>
      <c r="CE9" s="207">
        <v>3254.7377346972353</v>
      </c>
      <c r="CF9" t="s">
        <v>1179</v>
      </c>
      <c r="CH9" s="205">
        <v>5</v>
      </c>
      <c r="CI9" s="205">
        <v>3</v>
      </c>
      <c r="CJ9" s="205">
        <v>8</v>
      </c>
      <c r="CP9" s="18" t="s">
        <v>307</v>
      </c>
      <c r="CQ9" s="205" t="s">
        <v>1179</v>
      </c>
      <c r="CR9" s="205"/>
      <c r="CS9" s="207">
        <v>6</v>
      </c>
      <c r="CT9" s="208">
        <v>0.75</v>
      </c>
      <c r="CU9" s="207">
        <v>-61.18698790034685</v>
      </c>
      <c r="CV9" s="207"/>
      <c r="CW9" s="207">
        <v>6</v>
      </c>
      <c r="CX9" s="208">
        <v>0.75</v>
      </c>
      <c r="CY9" s="207">
        <v>5631.4360782290751</v>
      </c>
      <c r="CZ9" t="s">
        <v>1179</v>
      </c>
      <c r="DB9" s="205">
        <v>5</v>
      </c>
      <c r="DC9" s="205">
        <v>3</v>
      </c>
      <c r="DD9" s="205">
        <v>8</v>
      </c>
      <c r="DJ9" s="18" t="s">
        <v>307</v>
      </c>
      <c r="DK9" s="205" t="s">
        <v>1179</v>
      </c>
      <c r="DL9" s="205"/>
      <c r="DM9" s="205"/>
      <c r="DN9" s="207">
        <v>4</v>
      </c>
      <c r="DO9" s="207"/>
      <c r="DP9" s="208">
        <v>0.5</v>
      </c>
      <c r="DQ9" s="207">
        <v>343.48162810580766</v>
      </c>
      <c r="DR9" s="207"/>
      <c r="DS9" s="207">
        <v>3</v>
      </c>
      <c r="DT9" s="208">
        <v>0.375</v>
      </c>
      <c r="DU9" s="207">
        <v>-982.2663863009966</v>
      </c>
      <c r="DV9" t="s">
        <v>1180</v>
      </c>
      <c r="DX9" t="s">
        <v>307</v>
      </c>
      <c r="DY9" s="261">
        <v>3</v>
      </c>
      <c r="DZ9" s="260">
        <v>0.375</v>
      </c>
      <c r="EA9" s="257">
        <v>5</v>
      </c>
      <c r="EB9" s="256">
        <v>0.625</v>
      </c>
      <c r="EC9" s="205">
        <v>8</v>
      </c>
      <c r="EH9" s="18" t="s">
        <v>307</v>
      </c>
      <c r="EI9" s="267" t="s">
        <v>1180</v>
      </c>
      <c r="EJ9" s="205"/>
      <c r="EK9" s="205"/>
      <c r="EL9" s="207">
        <v>4</v>
      </c>
      <c r="EM9" s="207"/>
      <c r="EN9" s="208">
        <v>0.5</v>
      </c>
      <c r="EO9" s="207">
        <v>-680.53760162444144</v>
      </c>
      <c r="EP9" s="207"/>
      <c r="EQ9" s="207">
        <v>5</v>
      </c>
      <c r="ER9" s="208">
        <v>0.625</v>
      </c>
      <c r="ES9" s="207">
        <v>5137.3524288773415</v>
      </c>
      <c r="ET9" t="s">
        <v>1179</v>
      </c>
      <c r="EV9" t="s">
        <v>307</v>
      </c>
      <c r="EW9" s="261">
        <v>0</v>
      </c>
      <c r="EX9" s="260">
        <v>0</v>
      </c>
      <c r="EY9" s="257">
        <v>8</v>
      </c>
      <c r="EZ9" s="256">
        <v>1</v>
      </c>
      <c r="FA9" s="205">
        <v>8</v>
      </c>
      <c r="FF9" s="18" t="s">
        <v>307</v>
      </c>
      <c r="FG9" s="271" t="s">
        <v>1179</v>
      </c>
      <c r="FH9" s="205"/>
      <c r="FI9" s="205"/>
      <c r="FJ9" s="207">
        <v>3</v>
      </c>
      <c r="FK9" s="207"/>
      <c r="FL9" s="208">
        <v>0.375</v>
      </c>
      <c r="FM9" s="207">
        <v>-1154.9451967171408</v>
      </c>
      <c r="FN9" s="207"/>
      <c r="FO9" s="207">
        <v>6</v>
      </c>
      <c r="FP9" s="208">
        <v>0.75</v>
      </c>
      <c r="FQ9" s="207">
        <v>4095.1355159753912</v>
      </c>
      <c r="FR9" t="s">
        <v>1179</v>
      </c>
      <c r="FS9" t="s">
        <v>307</v>
      </c>
      <c r="FT9" s="261">
        <v>5</v>
      </c>
      <c r="FU9" s="260">
        <v>0.625</v>
      </c>
      <c r="FV9" s="261">
        <v>6</v>
      </c>
      <c r="FW9" s="260">
        <v>0.75</v>
      </c>
      <c r="FX9" s="257">
        <v>3</v>
      </c>
      <c r="FY9" s="256">
        <v>0.375</v>
      </c>
      <c r="FZ9" s="257">
        <v>2</v>
      </c>
      <c r="GA9" s="260">
        <v>0.25</v>
      </c>
      <c r="GB9" s="205">
        <v>8</v>
      </c>
      <c r="GC9" s="278">
        <v>8</v>
      </c>
      <c r="GF9" s="18" t="s">
        <v>307</v>
      </c>
      <c r="GG9" s="271" t="s">
        <v>1179</v>
      </c>
      <c r="GH9" s="205"/>
      <c r="GI9" s="205"/>
      <c r="GJ9" s="207">
        <v>5</v>
      </c>
      <c r="GK9" s="207"/>
      <c r="GL9" s="208">
        <v>0.625</v>
      </c>
      <c r="GM9" s="207">
        <v>7924.1775415753855</v>
      </c>
      <c r="GN9" s="207"/>
      <c r="GO9" s="207">
        <v>0</v>
      </c>
      <c r="GP9" s="208">
        <v>0</v>
      </c>
      <c r="GQ9" s="207">
        <v>-10662.630117067463</v>
      </c>
      <c r="GR9" t="s">
        <v>1180</v>
      </c>
      <c r="GS9" t="s">
        <v>307</v>
      </c>
      <c r="GT9" s="261">
        <v>5</v>
      </c>
      <c r="GU9" s="260">
        <v>0.625</v>
      </c>
      <c r="GV9" s="261">
        <v>6</v>
      </c>
      <c r="GW9" s="260">
        <v>0.75</v>
      </c>
      <c r="GX9" s="257">
        <v>3</v>
      </c>
      <c r="GY9" s="256">
        <v>0.375</v>
      </c>
      <c r="GZ9" s="257">
        <v>2</v>
      </c>
      <c r="HA9" s="260">
        <v>0.25</v>
      </c>
      <c r="HB9" s="205">
        <v>8</v>
      </c>
      <c r="HC9" s="278">
        <v>8</v>
      </c>
      <c r="HF9" s="18" t="s">
        <v>307</v>
      </c>
      <c r="HG9" s="271" t="s">
        <v>1180</v>
      </c>
      <c r="HH9" s="205"/>
      <c r="HI9" s="205"/>
      <c r="HJ9" s="207">
        <v>6</v>
      </c>
      <c r="HK9" s="207"/>
      <c r="HL9" s="208">
        <v>0.75</v>
      </c>
      <c r="HM9" s="207">
        <v>4495.6806271147061</v>
      </c>
      <c r="HN9" s="207"/>
      <c r="HO9" s="207">
        <v>4</v>
      </c>
      <c r="HP9" s="208">
        <v>0.5</v>
      </c>
      <c r="HQ9" s="207">
        <v>-646.02929254126013</v>
      </c>
      <c r="HR9" t="s">
        <v>1179</v>
      </c>
      <c r="HS9" t="s">
        <v>307</v>
      </c>
      <c r="HT9" s="261">
        <v>7</v>
      </c>
      <c r="HU9" s="260">
        <v>0.875</v>
      </c>
      <c r="HV9" s="261">
        <v>7</v>
      </c>
      <c r="HW9" s="260">
        <v>0.875</v>
      </c>
      <c r="HX9" s="257">
        <v>1</v>
      </c>
      <c r="HY9" s="256">
        <v>0.125</v>
      </c>
      <c r="HZ9" s="257">
        <v>1</v>
      </c>
      <c r="IA9" s="260">
        <v>0.125</v>
      </c>
      <c r="IB9" s="205">
        <v>8</v>
      </c>
      <c r="IC9" s="278">
        <v>8</v>
      </c>
      <c r="IF9" s="18" t="s">
        <v>307</v>
      </c>
      <c r="IG9" s="271" t="s">
        <v>1179</v>
      </c>
      <c r="IH9" s="205"/>
      <c r="II9" s="205"/>
      <c r="IJ9" s="207">
        <v>4</v>
      </c>
      <c r="IK9" s="207"/>
      <c r="IL9" s="208">
        <v>0.5</v>
      </c>
      <c r="IM9" s="207">
        <v>2145.5931709890538</v>
      </c>
      <c r="IN9" s="207"/>
      <c r="IO9" s="207">
        <v>4</v>
      </c>
      <c r="IP9" s="208">
        <v>0.5</v>
      </c>
      <c r="IQ9" s="207">
        <v>529.94403762397337</v>
      </c>
      <c r="IR9" t="s">
        <v>1179</v>
      </c>
      <c r="IS9" t="s">
        <v>307</v>
      </c>
      <c r="IT9" s="261">
        <v>5</v>
      </c>
      <c r="IU9" s="260">
        <v>0.625</v>
      </c>
      <c r="IV9" s="261">
        <v>7</v>
      </c>
      <c r="IW9" s="260">
        <v>0.875</v>
      </c>
      <c r="IX9" s="257">
        <v>3</v>
      </c>
      <c r="IY9" s="256">
        <v>0.375</v>
      </c>
      <c r="IZ9" s="257">
        <v>1</v>
      </c>
      <c r="JA9" s="260">
        <v>0.125</v>
      </c>
      <c r="JB9" s="205">
        <v>8</v>
      </c>
      <c r="JC9" s="278">
        <v>8</v>
      </c>
      <c r="JF9" s="18" t="s">
        <v>307</v>
      </c>
      <c r="JG9" s="271" t="s">
        <v>1179</v>
      </c>
      <c r="JH9" s="205"/>
      <c r="JI9" s="205"/>
      <c r="JJ9" s="207">
        <v>3</v>
      </c>
      <c r="JK9" s="207"/>
      <c r="JL9" s="208">
        <v>0.375</v>
      </c>
      <c r="JM9" s="207">
        <v>65.853487850632291</v>
      </c>
      <c r="JN9" s="207"/>
      <c r="JO9" s="207">
        <v>5</v>
      </c>
      <c r="JP9" s="208">
        <v>0.625</v>
      </c>
      <c r="JQ9" s="207">
        <v>571.21286443943904</v>
      </c>
      <c r="JR9" t="s">
        <v>1179</v>
      </c>
      <c r="JS9" t="s">
        <v>307</v>
      </c>
      <c r="JT9" s="261">
        <v>2</v>
      </c>
      <c r="JU9" s="260">
        <v>0.25</v>
      </c>
      <c r="JV9" s="261">
        <v>5</v>
      </c>
      <c r="JW9" s="260">
        <v>0.625</v>
      </c>
      <c r="JX9" s="257">
        <v>6</v>
      </c>
      <c r="JY9" s="256">
        <v>0.75</v>
      </c>
      <c r="JZ9" s="257">
        <v>3</v>
      </c>
      <c r="KA9" s="260">
        <v>0.375</v>
      </c>
      <c r="KB9" s="205">
        <v>8</v>
      </c>
      <c r="KC9" s="278">
        <v>8</v>
      </c>
      <c r="KF9" s="18" t="s">
        <v>307</v>
      </c>
      <c r="KG9" s="271" t="s">
        <v>1179</v>
      </c>
      <c r="KH9" s="205"/>
      <c r="KI9" s="205"/>
      <c r="KJ9" s="207">
        <v>4</v>
      </c>
      <c r="KK9" s="207"/>
      <c r="KL9" s="208">
        <v>0.5</v>
      </c>
      <c r="KM9" s="207">
        <v>711.9812495468525</v>
      </c>
      <c r="KN9" s="207"/>
      <c r="KO9" s="207">
        <v>3</v>
      </c>
      <c r="KP9" s="208">
        <v>0.375</v>
      </c>
      <c r="KQ9" s="207">
        <v>327.97040228624746</v>
      </c>
      <c r="KR9" t="s">
        <v>1179</v>
      </c>
      <c r="KS9" t="s">
        <v>307</v>
      </c>
      <c r="KT9" s="261">
        <v>4</v>
      </c>
      <c r="KU9" s="260">
        <v>0.5</v>
      </c>
      <c r="KV9" s="261">
        <v>2</v>
      </c>
      <c r="KW9" s="260">
        <v>0.25</v>
      </c>
      <c r="KX9" s="257">
        <v>4</v>
      </c>
      <c r="KY9" s="256">
        <v>0.5</v>
      </c>
      <c r="KZ9" s="257">
        <v>6</v>
      </c>
      <c r="LA9" s="260">
        <v>0.75</v>
      </c>
      <c r="LB9" s="205">
        <v>8</v>
      </c>
      <c r="LC9" s="278">
        <v>8</v>
      </c>
      <c r="LF9" s="18" t="s">
        <v>307</v>
      </c>
      <c r="LG9" s="271" t="s">
        <v>1179</v>
      </c>
      <c r="LH9" s="205"/>
      <c r="LI9" s="205"/>
      <c r="LJ9" s="207">
        <v>5</v>
      </c>
      <c r="LK9" s="207"/>
      <c r="LL9" s="208">
        <v>0.625</v>
      </c>
      <c r="LM9" s="207">
        <v>3688.407195035571</v>
      </c>
      <c r="LN9" s="207"/>
      <c r="LO9" s="207">
        <v>3</v>
      </c>
      <c r="LP9" s="208">
        <v>0.375</v>
      </c>
      <c r="LQ9" s="207">
        <v>-2887.4094852388325</v>
      </c>
      <c r="LR9" t="s">
        <v>1180</v>
      </c>
      <c r="LS9" t="s">
        <v>307</v>
      </c>
      <c r="LT9" s="261">
        <v>8</v>
      </c>
      <c r="LU9" s="260">
        <v>1</v>
      </c>
      <c r="LV9" s="261">
        <v>5</v>
      </c>
      <c r="LW9" s="260">
        <v>0.625</v>
      </c>
      <c r="LX9" s="257">
        <v>0</v>
      </c>
      <c r="LY9" s="256">
        <v>0</v>
      </c>
      <c r="LZ9" s="257">
        <v>3</v>
      </c>
      <c r="MA9" s="260">
        <v>0.375</v>
      </c>
      <c r="MB9" s="205">
        <v>8</v>
      </c>
      <c r="MC9" s="278">
        <v>8</v>
      </c>
      <c r="MF9" s="18" t="s">
        <v>307</v>
      </c>
      <c r="MG9" s="271" t="s">
        <v>1180</v>
      </c>
      <c r="MH9" s="205"/>
      <c r="MI9" s="205"/>
      <c r="MJ9" s="207">
        <v>2</v>
      </c>
      <c r="MK9" s="207"/>
      <c r="ML9" s="208">
        <v>0.25</v>
      </c>
      <c r="MM9" s="207">
        <v>-10214.155243295669</v>
      </c>
      <c r="MN9" s="207"/>
      <c r="MO9" s="207">
        <v>5</v>
      </c>
      <c r="MP9" s="208">
        <v>0.625</v>
      </c>
      <c r="MQ9" s="207">
        <v>1042.616298565852</v>
      </c>
      <c r="MR9" t="s">
        <v>1179</v>
      </c>
      <c r="MS9" t="s">
        <v>307</v>
      </c>
      <c r="MT9" s="261">
        <v>0</v>
      </c>
      <c r="MU9" s="260">
        <v>0</v>
      </c>
      <c r="MV9" s="261">
        <v>6</v>
      </c>
      <c r="MW9" s="260">
        <v>0.75</v>
      </c>
      <c r="MX9" s="257">
        <v>8</v>
      </c>
      <c r="MY9" s="256">
        <v>1</v>
      </c>
      <c r="MZ9" s="257">
        <v>2</v>
      </c>
      <c r="NA9" s="260">
        <v>0.25</v>
      </c>
      <c r="NB9" s="205">
        <v>8</v>
      </c>
      <c r="NC9" s="278">
        <v>8</v>
      </c>
      <c r="NF9" s="18" t="s">
        <v>307</v>
      </c>
      <c r="NG9" s="271" t="s">
        <v>1179</v>
      </c>
      <c r="NH9" s="205"/>
      <c r="NI9" s="205"/>
      <c r="NJ9" s="207">
        <v>4</v>
      </c>
      <c r="NK9" s="207"/>
      <c r="NL9" s="208">
        <v>0.5</v>
      </c>
      <c r="NM9" s="207">
        <v>-1663.3895217431391</v>
      </c>
      <c r="NN9" s="207"/>
      <c r="NO9" s="207">
        <v>5</v>
      </c>
      <c r="NP9" s="208">
        <v>0.625</v>
      </c>
      <c r="NQ9" s="207">
        <v>918.78505958676931</v>
      </c>
      <c r="NR9" t="s">
        <v>1179</v>
      </c>
      <c r="NS9" t="s">
        <v>307</v>
      </c>
      <c r="NT9" s="261">
        <v>2</v>
      </c>
      <c r="NU9" s="260">
        <v>0.25</v>
      </c>
      <c r="NV9" s="261">
        <v>4</v>
      </c>
      <c r="NW9" s="260">
        <v>0.5</v>
      </c>
      <c r="NX9" s="257">
        <v>6</v>
      </c>
      <c r="NY9" s="256">
        <v>0.75</v>
      </c>
      <c r="NZ9" s="257">
        <v>4</v>
      </c>
      <c r="OA9" s="260">
        <v>0.5</v>
      </c>
      <c r="OB9" s="205">
        <v>8</v>
      </c>
      <c r="OC9" s="278">
        <v>8</v>
      </c>
      <c r="OF9" s="18" t="s">
        <v>307</v>
      </c>
      <c r="OG9" s="271" t="s">
        <v>1179</v>
      </c>
      <c r="OH9" s="205"/>
      <c r="OI9" s="205"/>
      <c r="OJ9" s="207">
        <v>2</v>
      </c>
      <c r="OK9" s="207"/>
      <c r="OL9" s="208">
        <v>0.25</v>
      </c>
      <c r="OM9" s="207">
        <v>-6825.1848450988391</v>
      </c>
      <c r="ON9" s="207"/>
      <c r="OO9" s="207">
        <v>4</v>
      </c>
      <c r="OP9" s="208">
        <v>0.5</v>
      </c>
      <c r="OQ9" s="207">
        <v>-3359.7071326943033</v>
      </c>
      <c r="OR9" t="s">
        <v>1179</v>
      </c>
      <c r="OS9" t="s">
        <v>307</v>
      </c>
      <c r="OT9" s="261">
        <v>8</v>
      </c>
      <c r="OU9" s="260">
        <v>1</v>
      </c>
      <c r="OV9" s="261">
        <v>2</v>
      </c>
      <c r="OW9" s="260">
        <v>0.25</v>
      </c>
      <c r="OX9" s="257">
        <v>0</v>
      </c>
      <c r="OY9" s="256">
        <v>0</v>
      </c>
      <c r="OZ9" s="257">
        <v>6</v>
      </c>
      <c r="PA9" s="260">
        <v>0.75</v>
      </c>
      <c r="PB9" s="205">
        <v>8</v>
      </c>
      <c r="PC9" s="278">
        <v>8</v>
      </c>
      <c r="PF9" s="18" t="s">
        <v>307</v>
      </c>
      <c r="PG9" s="271" t="s">
        <v>1179</v>
      </c>
      <c r="PH9" s="271"/>
      <c r="PI9" s="205"/>
      <c r="PJ9" s="205"/>
      <c r="PK9" s="207">
        <v>3</v>
      </c>
      <c r="PL9" s="207"/>
      <c r="PM9" s="208">
        <v>0.375</v>
      </c>
      <c r="PN9" s="207">
        <v>3619.7803961146101</v>
      </c>
      <c r="PO9" s="207"/>
      <c r="PP9" s="207">
        <v>5</v>
      </c>
      <c r="PQ9" s="208">
        <v>0.625</v>
      </c>
      <c r="PR9" s="207">
        <v>2217.7831912532597</v>
      </c>
      <c r="PS9" t="s">
        <v>1179</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1179</v>
      </c>
      <c r="QV9" t="s">
        <v>307</v>
      </c>
      <c r="QW9" s="261">
        <v>3</v>
      </c>
      <c r="QX9" s="260">
        <v>0.375</v>
      </c>
      <c r="QY9" s="261">
        <v>5</v>
      </c>
      <c r="QZ9" s="260">
        <v>0.625</v>
      </c>
      <c r="RA9" s="257">
        <v>5</v>
      </c>
      <c r="RB9" s="256">
        <v>0.625</v>
      </c>
      <c r="RC9" s="257">
        <v>3</v>
      </c>
      <c r="RD9" s="260">
        <v>0.375</v>
      </c>
      <c r="RE9" s="205">
        <v>8</v>
      </c>
      <c r="RF9" s="278">
        <v>8</v>
      </c>
      <c r="RO9" s="18" t="s">
        <v>307</v>
      </c>
      <c r="RP9" s="271" t="s">
        <v>1179</v>
      </c>
      <c r="RQ9" s="271"/>
      <c r="RR9" s="271"/>
      <c r="RS9" s="205"/>
      <c r="RT9" s="205"/>
      <c r="RU9" s="207">
        <v>5</v>
      </c>
      <c r="RV9" s="208">
        <v>0.625</v>
      </c>
      <c r="RW9" s="138">
        <v>1950.5722237139069</v>
      </c>
      <c r="RY9" s="207"/>
      <c r="RZ9" s="207">
        <v>4</v>
      </c>
      <c r="SA9" s="208">
        <v>0.5</v>
      </c>
      <c r="SB9" s="207">
        <v>-2783.3353294858598</v>
      </c>
      <c r="SC9" t="s">
        <v>1179</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1180</v>
      </c>
      <c r="TL9" t="s">
        <v>307</v>
      </c>
      <c r="TM9" s="261">
        <v>8</v>
      </c>
      <c r="TN9" s="260">
        <v>1</v>
      </c>
      <c r="TO9" s="261">
        <v>4</v>
      </c>
      <c r="TP9" s="260">
        <v>0.5</v>
      </c>
      <c r="TQ9" s="257">
        <v>0</v>
      </c>
      <c r="TR9" s="256">
        <v>0</v>
      </c>
      <c r="TS9" s="257">
        <v>4</v>
      </c>
      <c r="TT9" s="260">
        <v>0.5</v>
      </c>
      <c r="TU9" s="205">
        <v>8</v>
      </c>
      <c r="TV9" s="278">
        <v>8</v>
      </c>
      <c r="UE9" s="18" t="s">
        <v>307</v>
      </c>
      <c r="UF9" s="271" t="s">
        <v>307</v>
      </c>
      <c r="UG9" s="271"/>
      <c r="UH9" s="271"/>
      <c r="UI9" s="205"/>
      <c r="UJ9" s="205"/>
      <c r="UK9" s="207">
        <v>5</v>
      </c>
      <c r="UL9" s="208">
        <v>0.625</v>
      </c>
      <c r="UM9" s="138">
        <v>2283.2127208969596</v>
      </c>
      <c r="UO9" s="207"/>
      <c r="UP9" s="207">
        <v>3</v>
      </c>
      <c r="UQ9" s="208">
        <v>0.375</v>
      </c>
      <c r="UR9" s="207">
        <v>-3791.0068976199677</v>
      </c>
      <c r="US9" t="s">
        <v>1180</v>
      </c>
      <c r="UT9" t="s">
        <v>307</v>
      </c>
      <c r="UU9" s="261">
        <v>6</v>
      </c>
      <c r="UV9" s="260">
        <v>0.75</v>
      </c>
      <c r="UW9" s="261">
        <v>5</v>
      </c>
      <c r="UX9" s="260">
        <v>0.625</v>
      </c>
      <c r="UY9" s="257">
        <v>2</v>
      </c>
      <c r="UZ9" s="256">
        <v>0.25</v>
      </c>
      <c r="VA9" s="257">
        <v>3</v>
      </c>
      <c r="VB9" s="260">
        <v>0.375</v>
      </c>
      <c r="VC9" s="205">
        <v>8</v>
      </c>
      <c r="VD9" s="278">
        <v>8</v>
      </c>
      <c r="VM9" s="18" t="s">
        <v>307</v>
      </c>
      <c r="VN9" s="271" t="s">
        <v>307</v>
      </c>
      <c r="VO9" s="271"/>
      <c r="VP9" s="271"/>
      <c r="VQ9" s="205"/>
      <c r="VR9" s="205"/>
      <c r="VS9" s="207">
        <v>0</v>
      </c>
      <c r="VT9" s="208">
        <v>0</v>
      </c>
      <c r="VU9" s="207">
        <v>-5947.298274718828</v>
      </c>
      <c r="VV9" s="207">
        <v>5947.298274718828</v>
      </c>
      <c r="VW9" s="207"/>
      <c r="VX9" s="207">
        <v>3</v>
      </c>
      <c r="VY9" s="208">
        <v>0.375</v>
      </c>
      <c r="VZ9" s="207">
        <v>-1069.9508558514744</v>
      </c>
      <c r="WA9" t="s">
        <v>1180</v>
      </c>
      <c r="WB9" t="s">
        <v>307</v>
      </c>
      <c r="WC9" s="261">
        <v>2</v>
      </c>
      <c r="WD9" s="260">
        <v>0.25</v>
      </c>
      <c r="WE9" s="261">
        <v>6</v>
      </c>
      <c r="WF9" s="260">
        <v>0.75</v>
      </c>
      <c r="WG9" s="257">
        <v>6</v>
      </c>
      <c r="WH9" s="256">
        <v>0.75</v>
      </c>
      <c r="WI9" s="257">
        <v>2</v>
      </c>
      <c r="WJ9" s="260">
        <v>0.25</v>
      </c>
      <c r="WK9" s="205">
        <v>8</v>
      </c>
      <c r="WL9" s="278">
        <v>8</v>
      </c>
      <c r="WU9" s="18" t="s">
        <v>307</v>
      </c>
      <c r="WV9" s="271" t="s">
        <v>1180</v>
      </c>
      <c r="WW9" s="271"/>
      <c r="WX9" s="271"/>
      <c r="WY9" s="205"/>
      <c r="WZ9" s="205"/>
      <c r="XA9" s="207">
        <v>3</v>
      </c>
      <c r="XB9" s="208">
        <v>0.375</v>
      </c>
      <c r="XC9" s="207">
        <v>-9065.5529937536394</v>
      </c>
      <c r="XD9" s="207">
        <v>11325.391550119737</v>
      </c>
      <c r="XE9" s="207"/>
      <c r="XF9" s="207">
        <v>6</v>
      </c>
      <c r="XG9" s="208">
        <v>0.75</v>
      </c>
      <c r="XH9" s="207">
        <v>3684.6555467264279</v>
      </c>
      <c r="XI9" t="s">
        <v>1179</v>
      </c>
      <c r="XJ9" t="s">
        <v>307</v>
      </c>
      <c r="XK9" s="261">
        <v>3</v>
      </c>
      <c r="XL9" s="260">
        <v>0.375</v>
      </c>
      <c r="XM9" s="261">
        <v>6</v>
      </c>
      <c r="XN9" s="260">
        <v>0.75</v>
      </c>
      <c r="XO9" s="257">
        <v>5</v>
      </c>
      <c r="XP9" s="256">
        <v>0.625</v>
      </c>
      <c r="XQ9" s="257">
        <v>2</v>
      </c>
      <c r="XR9" s="260">
        <v>0.25</v>
      </c>
      <c r="XS9" s="205">
        <v>8</v>
      </c>
      <c r="XT9" s="278">
        <v>8</v>
      </c>
      <c r="YC9" s="18" t="s">
        <v>307</v>
      </c>
      <c r="YD9" s="271" t="s">
        <v>1179</v>
      </c>
      <c r="YE9" s="271"/>
      <c r="YF9" s="271"/>
      <c r="YG9" s="205"/>
      <c r="YH9" s="205"/>
      <c r="YI9" s="207">
        <v>6</v>
      </c>
      <c r="YJ9" s="208">
        <v>0.75</v>
      </c>
      <c r="YK9" s="207">
        <v>9002.8539745515172</v>
      </c>
      <c r="YL9" s="207">
        <v>7924.6956668060393</v>
      </c>
      <c r="YM9" s="207">
        <v>1320.78261113434</v>
      </c>
      <c r="YN9" s="207">
        <v>4</v>
      </c>
      <c r="YO9" s="208">
        <v>0.5</v>
      </c>
      <c r="YP9" s="207">
        <v>3558.1726752901027</v>
      </c>
      <c r="YQ9" t="s">
        <v>1179</v>
      </c>
      <c r="YR9" t="s">
        <v>307</v>
      </c>
      <c r="YS9" s="261">
        <v>5</v>
      </c>
      <c r="YT9" s="260">
        <v>0.625</v>
      </c>
      <c r="YU9" s="261">
        <v>5</v>
      </c>
      <c r="YV9" s="260">
        <v>0.625</v>
      </c>
      <c r="YW9" s="257">
        <v>3</v>
      </c>
      <c r="YX9" s="256">
        <v>0.375</v>
      </c>
      <c r="YY9" s="257">
        <v>3</v>
      </c>
      <c r="YZ9" s="260">
        <v>0.375</v>
      </c>
      <c r="ZA9" s="205">
        <v>8</v>
      </c>
      <c r="ZB9" s="278">
        <v>8</v>
      </c>
      <c r="ZK9" s="18" t="s">
        <v>307</v>
      </c>
      <c r="ZL9" s="271" t="str">
        <f t="shared" si="37"/>
        <v>normal</v>
      </c>
      <c r="ZM9" s="271"/>
      <c r="ZN9" s="271"/>
      <c r="ZO9" s="205"/>
      <c r="ZP9" s="205"/>
      <c r="ZQ9" s="207">
        <f t="shared" si="58"/>
        <v>3</v>
      </c>
      <c r="ZR9" s="208">
        <f t="shared" si="38"/>
        <v>0.375</v>
      </c>
      <c r="ZS9" s="207">
        <f t="shared" si="59"/>
        <v>301.7167268999001</v>
      </c>
      <c r="ZT9" s="207">
        <f t="shared" si="39"/>
        <v>20425.054745892507</v>
      </c>
      <c r="ZU9" s="207">
        <f t="shared" si="40"/>
        <v>6808.3515819641689</v>
      </c>
      <c r="ZV9" s="207">
        <f t="shared" si="1"/>
        <v>4</v>
      </c>
      <c r="ZW9" s="208">
        <f t="shared" si="2"/>
        <v>0.5</v>
      </c>
      <c r="ZX9" s="207">
        <f t="shared" si="3"/>
        <v>-2519.0936018336342</v>
      </c>
      <c r="ZY9" t="str">
        <f t="shared" si="60"/>
        <v>normal</v>
      </c>
      <c r="ZZ9" t="str">
        <f t="shared" si="41"/>
        <v>soft</v>
      </c>
      <c r="AAA9" s="261">
        <f t="shared" si="4"/>
        <v>7</v>
      </c>
      <c r="AAB9" s="260">
        <f t="shared" si="5"/>
        <v>0.875</v>
      </c>
      <c r="AAC9" s="261">
        <f t="shared" si="42"/>
        <v>4</v>
      </c>
      <c r="AAD9" s="260">
        <f t="shared" si="6"/>
        <v>0.5</v>
      </c>
      <c r="AAE9" s="257">
        <f t="shared" si="7"/>
        <v>1</v>
      </c>
      <c r="AAF9" s="256">
        <f t="shared" si="8"/>
        <v>0.125</v>
      </c>
      <c r="AAG9" s="257">
        <f t="shared" si="9"/>
        <v>4</v>
      </c>
      <c r="AAH9" s="260">
        <f t="shared" si="10"/>
        <v>0.5</v>
      </c>
      <c r="AAI9" s="205">
        <f t="shared" si="11"/>
        <v>8</v>
      </c>
      <c r="AAJ9" s="278">
        <f t="shared" si="43"/>
        <v>8</v>
      </c>
      <c r="AAS9" s="18" t="s">
        <v>307</v>
      </c>
      <c r="AAT9" s="271" t="str">
        <f t="shared" si="44"/>
        <v>normal</v>
      </c>
      <c r="AAU9" s="271"/>
      <c r="AAV9" s="271"/>
      <c r="AAW9" s="205"/>
      <c r="AAX9" s="205"/>
      <c r="AAY9" s="207">
        <f t="shared" si="61"/>
        <v>0</v>
      </c>
      <c r="AAZ9" s="208">
        <f t="shared" si="45"/>
        <v>0</v>
      </c>
      <c r="ABA9" s="207">
        <f t="shared" si="62"/>
        <v>0</v>
      </c>
      <c r="ABB9" s="207">
        <f t="shared" si="46"/>
        <v>0</v>
      </c>
      <c r="ABC9" s="207" t="e">
        <f t="shared" si="47"/>
        <v>#DIV/0!</v>
      </c>
      <c r="ABD9" s="207">
        <f t="shared" si="13"/>
        <v>0</v>
      </c>
      <c r="ABE9" s="208">
        <f t="shared" si="14"/>
        <v>0</v>
      </c>
      <c r="ABF9" s="207">
        <f t="shared" si="15"/>
        <v>0</v>
      </c>
      <c r="ABG9" t="str">
        <f t="shared" si="63"/>
        <v>normal</v>
      </c>
      <c r="ABH9" t="str">
        <f t="shared" si="48"/>
        <v>soft</v>
      </c>
      <c r="ABI9" s="261">
        <f t="shared" si="16"/>
        <v>0</v>
      </c>
      <c r="ABJ9" s="260" t="e">
        <f t="shared" si="17"/>
        <v>#DIV/0!</v>
      </c>
      <c r="ABK9" s="261">
        <f t="shared" si="49"/>
        <v>5</v>
      </c>
      <c r="ABL9" s="260" t="e">
        <f t="shared" si="18"/>
        <v>#DIV/0!</v>
      </c>
      <c r="ABM9" s="257">
        <f t="shared" si="19"/>
        <v>0</v>
      </c>
      <c r="ABN9" s="256" t="e">
        <f t="shared" si="20"/>
        <v>#DIV/0!</v>
      </c>
      <c r="ABO9" s="257">
        <f t="shared" si="21"/>
        <v>3</v>
      </c>
      <c r="ABP9" s="260" t="e">
        <f t="shared" si="22"/>
        <v>#DIV/0!</v>
      </c>
      <c r="ABQ9" s="205">
        <f t="shared" si="23"/>
        <v>0</v>
      </c>
      <c r="ABR9" s="278">
        <f t="shared" si="50"/>
        <v>8</v>
      </c>
      <c r="ACA9" s="18" t="s">
        <v>307</v>
      </c>
      <c r="ACB9" s="271" t="str">
        <f t="shared" si="51"/>
        <v>normal</v>
      </c>
      <c r="ACC9" s="271"/>
      <c r="ACD9" s="271"/>
      <c r="ACE9" s="205"/>
      <c r="ACF9" s="205"/>
      <c r="ACG9" s="207">
        <f t="shared" si="64"/>
        <v>8</v>
      </c>
      <c r="ACH9" s="208">
        <f t="shared" si="52"/>
        <v>1</v>
      </c>
      <c r="ACI9" s="207">
        <f t="shared" si="65"/>
        <v>0</v>
      </c>
      <c r="ACJ9" s="207">
        <f t="shared" si="53"/>
        <v>0</v>
      </c>
      <c r="ACK9" s="207">
        <f t="shared" si="54"/>
        <v>0</v>
      </c>
      <c r="ACL9" s="207">
        <f t="shared" si="25"/>
        <v>8</v>
      </c>
      <c r="ACM9" s="208">
        <f t="shared" si="26"/>
        <v>1</v>
      </c>
      <c r="ACN9" s="207">
        <f t="shared" si="27"/>
        <v>0</v>
      </c>
      <c r="ACO9" t="str">
        <f t="shared" si="66"/>
        <v>normal</v>
      </c>
      <c r="ACP9" t="str">
        <f t="shared" si="55"/>
        <v>soft</v>
      </c>
      <c r="ACQ9" s="261">
        <f t="shared" si="28"/>
        <v>0</v>
      </c>
      <c r="ACR9" s="260" t="e">
        <f t="shared" si="29"/>
        <v>#DIV/0!</v>
      </c>
      <c r="ACS9" s="261">
        <f t="shared" si="56"/>
        <v>0</v>
      </c>
      <c r="ACT9" s="260" t="e">
        <f t="shared" si="30"/>
        <v>#DIV/0!</v>
      </c>
      <c r="ACU9" s="257">
        <f t="shared" si="31"/>
        <v>0</v>
      </c>
      <c r="ACV9" s="256" t="e">
        <f t="shared" si="32"/>
        <v>#DIV/0!</v>
      </c>
      <c r="ACW9" s="257">
        <f t="shared" si="33"/>
        <v>0</v>
      </c>
      <c r="ACX9" s="260" t="e">
        <f t="shared" si="34"/>
        <v>#DIV/0!</v>
      </c>
      <c r="ACY9" s="205">
        <f t="shared" si="35"/>
        <v>0</v>
      </c>
      <c r="ACZ9" s="278">
        <f t="shared" si="57"/>
        <v>0</v>
      </c>
    </row>
    <row r="10" spans="1:787" outlineLevel="1" x14ac:dyDescent="0.25">
      <c r="C10">
        <f>SUM(C2:C9)</f>
        <v>79</v>
      </c>
      <c r="AO10" s="170">
        <v>43</v>
      </c>
      <c r="AP10" s="201">
        <v>0.54430379746835444</v>
      </c>
      <c r="AQ10" s="170">
        <v>2746.3546089062893</v>
      </c>
      <c r="AS10" s="170">
        <v>42</v>
      </c>
      <c r="AT10" s="201">
        <v>0.53164556962025311</v>
      </c>
      <c r="AU10" s="170">
        <v>-7808.1551829939153</v>
      </c>
      <c r="BE10" t="s">
        <v>1156</v>
      </c>
      <c r="BF10" s="170">
        <v>47</v>
      </c>
      <c r="BG10" s="201">
        <v>0.59493670886075944</v>
      </c>
      <c r="BH10" s="170">
        <v>20291.444277071307</v>
      </c>
      <c r="BJ10" s="170">
        <v>38</v>
      </c>
      <c r="BK10" s="201">
        <v>0.48101265822784811</v>
      </c>
      <c r="BL10" s="170">
        <v>3233.8832677575128</v>
      </c>
      <c r="BO10" s="7">
        <v>57</v>
      </c>
      <c r="BP10" s="7">
        <v>22</v>
      </c>
      <c r="BQ10">
        <v>79</v>
      </c>
      <c r="BV10" t="s">
        <v>1156</v>
      </c>
      <c r="BY10" s="170">
        <v>31</v>
      </c>
      <c r="BZ10" s="201">
        <v>0.39240506329113922</v>
      </c>
      <c r="CA10" s="170">
        <v>-7008.0206013057214</v>
      </c>
      <c r="CB10" s="170"/>
      <c r="CC10" s="170">
        <v>52</v>
      </c>
      <c r="CD10" s="201">
        <v>0.65822784810126578</v>
      </c>
      <c r="CE10" s="170">
        <v>15962.892956212079</v>
      </c>
      <c r="CH10" s="7">
        <v>30</v>
      </c>
      <c r="CI10" s="7">
        <v>46</v>
      </c>
      <c r="CJ10">
        <v>76</v>
      </c>
      <c r="CP10" t="s">
        <v>1156</v>
      </c>
      <c r="CS10" s="170">
        <v>39</v>
      </c>
      <c r="CT10" s="201">
        <v>0.49367088607594939</v>
      </c>
      <c r="CU10" s="170">
        <v>948.60816338006066</v>
      </c>
      <c r="CV10" s="170"/>
      <c r="CW10" s="170">
        <v>50</v>
      </c>
      <c r="CX10" s="201">
        <v>0.63291139240506333</v>
      </c>
      <c r="CY10" s="170">
        <v>53115.225592546129</v>
      </c>
      <c r="DB10" s="7">
        <v>26</v>
      </c>
      <c r="DC10" s="7">
        <v>52</v>
      </c>
      <c r="DD10">
        <v>78</v>
      </c>
      <c r="DJ10" t="s">
        <v>1156</v>
      </c>
      <c r="DN10" s="170">
        <v>46</v>
      </c>
      <c r="DO10" s="170"/>
      <c r="DP10" s="201">
        <v>0.58227848101265822</v>
      </c>
      <c r="DQ10" s="170">
        <v>34268.096505310961</v>
      </c>
      <c r="DR10" s="170"/>
      <c r="DS10" s="170">
        <v>39</v>
      </c>
      <c r="DT10" s="201">
        <v>0.49367088607594939</v>
      </c>
      <c r="DU10" s="170">
        <v>7472.2367149064303</v>
      </c>
      <c r="DY10" s="7">
        <v>34</v>
      </c>
      <c r="EA10" s="7">
        <v>45</v>
      </c>
      <c r="EC10">
        <v>79</v>
      </c>
      <c r="EH10" t="s">
        <v>1156</v>
      </c>
      <c r="EL10" s="170">
        <v>45</v>
      </c>
      <c r="EM10" s="170"/>
      <c r="EN10" s="201">
        <v>0.569620253164557</v>
      </c>
      <c r="EO10" s="170">
        <v>33810.265570120915</v>
      </c>
      <c r="EP10" s="170"/>
      <c r="EQ10" s="170">
        <v>39</v>
      </c>
      <c r="ER10" s="201">
        <v>0.49367088607594939</v>
      </c>
      <c r="ES10" s="170">
        <v>77.919999736591308</v>
      </c>
      <c r="EW10" s="7">
        <v>28</v>
      </c>
      <c r="EY10" s="7">
        <v>51</v>
      </c>
      <c r="FA10">
        <v>79</v>
      </c>
      <c r="FF10" t="s">
        <v>1156</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1156</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1156</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1156</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1156</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1156</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1156</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1156</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1156</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1156</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1156</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1156</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1156</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1156</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1156</v>
      </c>
      <c r="UK10" s="170">
        <v>38</v>
      </c>
      <c r="UL10" s="201">
        <v>0.48101265822784811</v>
      </c>
      <c r="UM10" s="170">
        <v>-12983.542913628451</v>
      </c>
      <c r="UO10" s="170"/>
      <c r="UP10" s="170">
        <v>42</v>
      </c>
      <c r="UQ10" s="201">
        <v>0.53164556962025311</v>
      </c>
      <c r="UR10" s="170">
        <v>14283.773277967919</v>
      </c>
      <c r="UU10" s="7">
        <v>35</v>
      </c>
      <c r="UV10" s="260">
        <v>0.44303797468354428</v>
      </c>
      <c r="UW10" s="7">
        <v>54</v>
      </c>
      <c r="UX10" s="260">
        <v>0.68354430379746833</v>
      </c>
      <c r="UY10" s="7">
        <v>44</v>
      </c>
      <c r="UZ10" s="256">
        <v>0.55696202531645567</v>
      </c>
      <c r="VA10" s="7">
        <v>25</v>
      </c>
      <c r="VB10" s="260">
        <v>0.31645569620253167</v>
      </c>
      <c r="VC10">
        <v>79</v>
      </c>
      <c r="VD10" s="277">
        <v>79</v>
      </c>
      <c r="VM10" t="s">
        <v>1156</v>
      </c>
      <c r="VS10" s="170">
        <v>36</v>
      </c>
      <c r="VT10" s="201">
        <v>0.45569620253164556</v>
      </c>
      <c r="VU10" s="170">
        <v>-4437.651006311562</v>
      </c>
      <c r="VV10" s="170">
        <v>70175.601829701685</v>
      </c>
      <c r="VW10" s="170"/>
      <c r="VX10" s="170">
        <v>47</v>
      </c>
      <c r="VY10" s="201">
        <v>0.59493670886075944</v>
      </c>
      <c r="VZ10" s="170">
        <v>24471.628211817733</v>
      </c>
      <c r="WC10" s="7">
        <v>33</v>
      </c>
      <c r="WD10" s="260">
        <v>0.41772151898734178</v>
      </c>
      <c r="WE10" s="7">
        <v>36</v>
      </c>
      <c r="WF10" s="260">
        <v>0.45569620253164556</v>
      </c>
      <c r="WG10" s="7">
        <v>46</v>
      </c>
      <c r="WH10" s="256">
        <v>0.58227848101265822</v>
      </c>
      <c r="WI10" s="7">
        <v>43</v>
      </c>
      <c r="WJ10" s="260">
        <v>0.54430379746835444</v>
      </c>
      <c r="WK10">
        <v>79</v>
      </c>
      <c r="WL10" s="277">
        <v>79</v>
      </c>
      <c r="WU10" t="s">
        <v>1156</v>
      </c>
      <c r="XA10" s="170">
        <v>41</v>
      </c>
      <c r="XB10" s="201">
        <v>0.51898734177215189</v>
      </c>
      <c r="XC10" s="170">
        <v>7468.4437478791133</v>
      </c>
      <c r="XD10" s="170">
        <v>80775.730635117245</v>
      </c>
      <c r="XE10" s="170"/>
      <c r="XF10" s="170">
        <v>40</v>
      </c>
      <c r="XG10" s="201">
        <v>0.50632911392405067</v>
      </c>
      <c r="XH10" s="170">
        <v>4240.1177712936233</v>
      </c>
      <c r="XK10" s="7">
        <v>36</v>
      </c>
      <c r="XL10" s="260">
        <v>0.45569620253164556</v>
      </c>
      <c r="XM10" s="7">
        <v>36</v>
      </c>
      <c r="XN10" s="260">
        <v>0.45569620253164556</v>
      </c>
      <c r="XO10" s="7">
        <v>43</v>
      </c>
      <c r="XP10" s="256">
        <v>0.54430379746835444</v>
      </c>
      <c r="XQ10" s="7">
        <v>43</v>
      </c>
      <c r="XR10" s="260">
        <v>0.54430379746835444</v>
      </c>
      <c r="XS10">
        <v>79</v>
      </c>
      <c r="XT10" s="277">
        <v>79</v>
      </c>
      <c r="YC10" t="s">
        <v>1156</v>
      </c>
      <c r="YI10" s="170">
        <v>43</v>
      </c>
      <c r="YJ10" s="201">
        <v>0.54430379746835444</v>
      </c>
      <c r="YK10" s="170">
        <v>8616.4235087882353</v>
      </c>
      <c r="YL10" s="170">
        <v>85336.302190161339</v>
      </c>
      <c r="YM10" s="138">
        <v>1984.5651672130543</v>
      </c>
      <c r="YN10" s="170">
        <v>44</v>
      </c>
      <c r="YO10" s="201">
        <v>0.55696202531645567</v>
      </c>
      <c r="YP10" s="170">
        <v>10952.982153208502</v>
      </c>
      <c r="YS10" s="7">
        <v>55</v>
      </c>
      <c r="YT10" s="260">
        <v>0.69620253164556967</v>
      </c>
      <c r="YU10" s="7">
        <v>39</v>
      </c>
      <c r="YV10" s="260">
        <v>0.49367088607594939</v>
      </c>
      <c r="YW10" s="7">
        <v>24</v>
      </c>
      <c r="YX10" s="256">
        <v>0.30379746835443039</v>
      </c>
      <c r="YY10" s="7">
        <v>40</v>
      </c>
      <c r="YZ10" s="260">
        <v>0.50632911392405067</v>
      </c>
      <c r="ZA10">
        <v>79</v>
      </c>
      <c r="ZB10" s="277">
        <v>79</v>
      </c>
      <c r="ZK10" t="s">
        <v>1156</v>
      </c>
      <c r="ZQ10" s="170">
        <f>SUM(ZQ2:ZQ9)</f>
        <v>37</v>
      </c>
      <c r="ZR10" s="201">
        <f t="shared" si="38"/>
        <v>0.46835443037974683</v>
      </c>
      <c r="ZS10" s="170">
        <f>SUM(ZS2:ZS9)</f>
        <v>-826.80228839114989</v>
      </c>
      <c r="ZT10" s="170">
        <f>SUM(ZT2:ZT9)</f>
        <v>105529.38666803337</v>
      </c>
      <c r="ZU10" s="138">
        <f>ZT10/ZQ10</f>
        <v>2852.1455856225234</v>
      </c>
      <c r="ZV10" s="170">
        <f>SUM(ZV2:ZV9)</f>
        <v>42</v>
      </c>
      <c r="ZW10" s="201">
        <f t="shared" si="2"/>
        <v>0.53164556962025311</v>
      </c>
      <c r="ZX10" s="170">
        <f>SUM(ZX2:ZX9)</f>
        <v>-6998.3817137161996</v>
      </c>
      <c r="AAA10" s="7">
        <f>SUM(AAA2:AAA9)</f>
        <v>45</v>
      </c>
      <c r="AAB10" s="260">
        <f t="shared" si="5"/>
        <v>0.569620253164557</v>
      </c>
      <c r="AAC10" s="7">
        <f>SUM(AAC2:AAC9)</f>
        <v>47</v>
      </c>
      <c r="AAD10" s="260">
        <f t="shared" si="6"/>
        <v>0.59493670886075944</v>
      </c>
      <c r="AAE10" s="7">
        <f>SUM(AAE2:AAE9)</f>
        <v>34</v>
      </c>
      <c r="AAF10" s="256">
        <f t="shared" si="8"/>
        <v>0.43037974683544306</v>
      </c>
      <c r="AAG10" s="7">
        <f>SUM(AAG2:AAG9)</f>
        <v>32</v>
      </c>
      <c r="AAH10" s="260">
        <f t="shared" si="10"/>
        <v>0.4050632911392405</v>
      </c>
      <c r="AAI10">
        <f t="shared" si="11"/>
        <v>79</v>
      </c>
      <c r="AAJ10" s="277">
        <f>SUM(AAJ2:AAJ9)</f>
        <v>79</v>
      </c>
      <c r="AAS10" t="s">
        <v>1156</v>
      </c>
      <c r="AAY10" s="170">
        <f>SUM(AAY2:AAY9)</f>
        <v>0</v>
      </c>
      <c r="AAZ10" s="201">
        <f t="shared" si="45"/>
        <v>0</v>
      </c>
      <c r="ABA10" s="170">
        <f>SUM(ABA2:ABA9)</f>
        <v>0</v>
      </c>
      <c r="ABB10" s="170">
        <f>SUM(ABB2:ABB9)</f>
        <v>0</v>
      </c>
      <c r="ABC10" s="138" t="e">
        <f>ABB10/AAY10</f>
        <v>#DIV/0!</v>
      </c>
      <c r="ABD10" s="170">
        <f>SUM(ABD2:ABD9)</f>
        <v>0</v>
      </c>
      <c r="ABE10" s="201">
        <f t="shared" si="14"/>
        <v>0</v>
      </c>
      <c r="ABF10" s="170">
        <f>SUM(ABF2:ABF9)</f>
        <v>0</v>
      </c>
      <c r="ABI10" s="7">
        <f>SUM(ABI2:ABI9)</f>
        <v>0</v>
      </c>
      <c r="ABJ10" s="260" t="e">
        <f t="shared" si="17"/>
        <v>#DIV/0!</v>
      </c>
      <c r="ABK10" s="7">
        <f>SUM(ABK2:ABK9)</f>
        <v>48</v>
      </c>
      <c r="ABL10" s="260" t="e">
        <f t="shared" si="18"/>
        <v>#DIV/0!</v>
      </c>
      <c r="ABM10" s="7">
        <f>SUM(ABM2:ABM9)</f>
        <v>0</v>
      </c>
      <c r="ABN10" s="256" t="e">
        <f t="shared" si="20"/>
        <v>#DIV/0!</v>
      </c>
      <c r="ABO10" s="7">
        <f>SUM(ABO2:ABO9)</f>
        <v>31</v>
      </c>
      <c r="ABP10" s="260" t="e">
        <f t="shared" si="22"/>
        <v>#DIV/0!</v>
      </c>
      <c r="ABQ10">
        <f t="shared" si="23"/>
        <v>0</v>
      </c>
      <c r="ABR10" s="277">
        <f>SUM(ABR2:ABR9)</f>
        <v>79</v>
      </c>
      <c r="ACA10" t="s">
        <v>1156</v>
      </c>
      <c r="ACG10" s="170">
        <f>SUM(ACG2:ACG9)</f>
        <v>79</v>
      </c>
      <c r="ACH10" s="201">
        <f t="shared" si="52"/>
        <v>1</v>
      </c>
      <c r="ACI10" s="170">
        <f>SUM(ACI2:ACI9)</f>
        <v>0</v>
      </c>
      <c r="ACJ10" s="170">
        <f>SUM(ACJ2:ACJ9)</f>
        <v>0</v>
      </c>
      <c r="ACK10" s="138">
        <f t="shared" si="54"/>
        <v>0</v>
      </c>
      <c r="ACL10" s="170">
        <f>SUM(ACL2:ACL9)</f>
        <v>79</v>
      </c>
      <c r="ACM10" s="201">
        <f t="shared" si="26"/>
        <v>1</v>
      </c>
      <c r="ACN10" s="170">
        <f>SUM(ACN2:ACN9)</f>
        <v>0</v>
      </c>
      <c r="ACQ10" s="7">
        <f>SUM(ACQ2:ACQ9)</f>
        <v>0</v>
      </c>
      <c r="ACR10" s="260" t="e">
        <f t="shared" si="29"/>
        <v>#DIV/0!</v>
      </c>
      <c r="ACS10" s="7">
        <f>SUM(ACS2:ACS9)</f>
        <v>0</v>
      </c>
      <c r="ACT10" s="260" t="e">
        <f t="shared" si="30"/>
        <v>#DIV/0!</v>
      </c>
      <c r="ACU10" s="7">
        <f>SUM(ACU2:ACU9)</f>
        <v>0</v>
      </c>
      <c r="ACV10" s="256" t="e">
        <f t="shared" si="32"/>
        <v>#DIV/0!</v>
      </c>
      <c r="ACW10" s="7">
        <f>SUM(ACW2:ACW9)</f>
        <v>0</v>
      </c>
      <c r="ACX10" s="260" t="e">
        <f t="shared" si="34"/>
        <v>#DIV/0!</v>
      </c>
      <c r="ACY10">
        <f t="shared" si="35"/>
        <v>0</v>
      </c>
      <c r="ACZ10" s="277">
        <f>SUM(ACZ2:ACZ9)</f>
        <v>0</v>
      </c>
    </row>
    <row r="11" spans="1:787" outlineLevel="1" x14ac:dyDescent="0.25">
      <c r="PF11" t="s">
        <v>1204</v>
      </c>
      <c r="PG11" s="96">
        <v>0.8</v>
      </c>
      <c r="PH11">
        <v>0.5</v>
      </c>
      <c r="QH11" t="s">
        <v>1204</v>
      </c>
      <c r="QI11" s="96">
        <v>0.8</v>
      </c>
      <c r="QJ11">
        <v>0.5</v>
      </c>
      <c r="RO11" t="s">
        <v>1204</v>
      </c>
      <c r="RP11" s="96">
        <v>0.8</v>
      </c>
      <c r="RQ11">
        <v>0.5</v>
      </c>
      <c r="RR11">
        <v>1</v>
      </c>
      <c r="SW11" t="s">
        <v>1204</v>
      </c>
      <c r="SX11" s="96">
        <v>0.75</v>
      </c>
      <c r="SY11">
        <v>0.5</v>
      </c>
      <c r="SZ11">
        <v>1</v>
      </c>
      <c r="TX11" s="194">
        <v>0.5</v>
      </c>
      <c r="TY11" s="194">
        <v>1</v>
      </c>
      <c r="UE11" t="s">
        <v>1204</v>
      </c>
      <c r="UF11" s="96">
        <v>0.75</v>
      </c>
      <c r="UG11">
        <v>0.5</v>
      </c>
      <c r="UH11">
        <v>1</v>
      </c>
      <c r="VF11" s="194">
        <v>0.5</v>
      </c>
      <c r="VG11" s="194">
        <v>1</v>
      </c>
      <c r="VM11" t="s">
        <v>1204</v>
      </c>
      <c r="VN11" s="96">
        <v>0.75</v>
      </c>
      <c r="VO11">
        <v>0.5</v>
      </c>
      <c r="VP11">
        <v>1</v>
      </c>
      <c r="WN11" s="194">
        <v>0.5</v>
      </c>
      <c r="WO11" s="194">
        <v>1</v>
      </c>
      <c r="WU11" t="s">
        <v>1204</v>
      </c>
      <c r="WV11" s="96">
        <v>0.75</v>
      </c>
      <c r="WW11">
        <v>0.5</v>
      </c>
      <c r="WX11">
        <v>1</v>
      </c>
      <c r="XV11" s="194">
        <v>0.5</v>
      </c>
      <c r="XW11" s="194">
        <v>1</v>
      </c>
      <c r="YC11" t="s">
        <v>1204</v>
      </c>
      <c r="YD11" s="96">
        <v>0.75</v>
      </c>
      <c r="YE11">
        <v>0.5</v>
      </c>
      <c r="YF11">
        <v>1</v>
      </c>
      <c r="ZD11" s="194">
        <v>0.5</v>
      </c>
      <c r="ZE11" s="194">
        <v>1</v>
      </c>
      <c r="ZK11" t="s">
        <v>1204</v>
      </c>
      <c r="ZL11" s="96">
        <v>0.75</v>
      </c>
      <c r="ZM11">
        <v>0.5</v>
      </c>
      <c r="ZN11">
        <v>1</v>
      </c>
      <c r="AAL11" s="194">
        <f>ZM11</f>
        <v>0.5</v>
      </c>
      <c r="AAM11" s="194">
        <f>ZN11</f>
        <v>1</v>
      </c>
      <c r="AAS11" t="s">
        <v>1204</v>
      </c>
      <c r="AAT11" s="96">
        <v>0.75</v>
      </c>
      <c r="AAU11">
        <v>0.5</v>
      </c>
      <c r="AAV11">
        <v>1</v>
      </c>
      <c r="ABT11" s="194">
        <f>AAU11</f>
        <v>0.5</v>
      </c>
      <c r="ABU11" s="194">
        <f>AAV11</f>
        <v>1</v>
      </c>
      <c r="ACA11" t="s">
        <v>1204</v>
      </c>
      <c r="ACB11" s="96">
        <v>0.75</v>
      </c>
      <c r="ACC11">
        <v>0.5</v>
      </c>
      <c r="ACD11">
        <v>1</v>
      </c>
      <c r="ADB11" s="194">
        <f>ACC11</f>
        <v>0.5</v>
      </c>
      <c r="ADC11" s="194">
        <f>ACD11</f>
        <v>1</v>
      </c>
    </row>
    <row r="12" spans="1:787"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1158</v>
      </c>
      <c r="BY12" t="s">
        <v>1157</v>
      </c>
      <c r="BZ12" t="s">
        <v>1069</v>
      </c>
      <c r="CA12" t="s">
        <v>1125</v>
      </c>
      <c r="CB12" t="s">
        <v>1158</v>
      </c>
      <c r="CC12" t="s">
        <v>1157</v>
      </c>
      <c r="CD12" t="s">
        <v>1068</v>
      </c>
      <c r="CE12" t="s">
        <v>429</v>
      </c>
      <c r="CF12" t="s">
        <v>1</v>
      </c>
      <c r="CG12" t="s">
        <v>32</v>
      </c>
      <c r="CH12" t="s">
        <v>780</v>
      </c>
      <c r="CI12" t="s">
        <v>1123</v>
      </c>
      <c r="CJ12" t="s">
        <v>1124</v>
      </c>
      <c r="CK12" t="s">
        <v>920</v>
      </c>
      <c r="CL12" s="194" t="s">
        <v>1112</v>
      </c>
      <c r="CM12" s="194" t="s">
        <v>1160</v>
      </c>
      <c r="CN12" s="194" t="s">
        <v>1159</v>
      </c>
      <c r="CP12" t="s">
        <v>1074</v>
      </c>
      <c r="CQ12" s="96">
        <v>20160609</v>
      </c>
      <c r="CR12" s="1" t="s">
        <v>1158</v>
      </c>
      <c r="CS12" t="s">
        <v>1157</v>
      </c>
      <c r="CT12" t="s">
        <v>1069</v>
      </c>
      <c r="CU12" t="s">
        <v>1125</v>
      </c>
      <c r="CV12" t="s">
        <v>1158</v>
      </c>
      <c r="CW12" t="s">
        <v>1157</v>
      </c>
      <c r="CX12" t="s">
        <v>1068</v>
      </c>
      <c r="CY12" t="s">
        <v>429</v>
      </c>
      <c r="CZ12" t="s">
        <v>1</v>
      </c>
      <c r="DA12" t="s">
        <v>32</v>
      </c>
      <c r="DB12" t="s">
        <v>780</v>
      </c>
      <c r="DC12" t="s">
        <v>1123</v>
      </c>
      <c r="DD12" t="s">
        <v>1124</v>
      </c>
      <c r="DE12" t="s">
        <v>920</v>
      </c>
      <c r="DF12" s="194" t="s">
        <v>1112</v>
      </c>
      <c r="DG12" s="194" t="s">
        <v>1160</v>
      </c>
      <c r="DH12" s="194" t="s">
        <v>1159</v>
      </c>
      <c r="DJ12" t="s">
        <v>1074</v>
      </c>
      <c r="DK12" s="96">
        <v>20160610</v>
      </c>
      <c r="DL12" s="1" t="s">
        <v>1158</v>
      </c>
      <c r="DM12" s="1" t="s">
        <v>1175</v>
      </c>
      <c r="DN12" t="s">
        <v>1157</v>
      </c>
      <c r="DO12" t="s">
        <v>1176</v>
      </c>
      <c r="DP12" t="s">
        <v>1069</v>
      </c>
      <c r="DQ12" t="s">
        <v>1125</v>
      </c>
      <c r="DR12" t="s">
        <v>1158</v>
      </c>
      <c r="DS12" t="s">
        <v>1157</v>
      </c>
      <c r="DT12" t="s">
        <v>1176</v>
      </c>
      <c r="DU12" t="s">
        <v>1068</v>
      </c>
      <c r="DV12" t="s">
        <v>429</v>
      </c>
      <c r="DW12" t="s">
        <v>1</v>
      </c>
      <c r="DX12" t="s">
        <v>32</v>
      </c>
      <c r="DY12" t="s">
        <v>780</v>
      </c>
      <c r="DZ12" t="s">
        <v>1123</v>
      </c>
      <c r="EA12" t="s">
        <v>1124</v>
      </c>
      <c r="EB12" t="s">
        <v>920</v>
      </c>
      <c r="EC12" s="194" t="s">
        <v>1112</v>
      </c>
      <c r="ED12" s="194" t="s">
        <v>1160</v>
      </c>
      <c r="EE12" s="194" t="s">
        <v>1159</v>
      </c>
      <c r="EF12" s="194" t="s">
        <v>1177</v>
      </c>
      <c r="EH12" t="s">
        <v>1074</v>
      </c>
      <c r="EI12" s="96">
        <v>20160613</v>
      </c>
      <c r="EJ12" s="1" t="s">
        <v>1158</v>
      </c>
      <c r="EK12" s="268" t="s">
        <v>1175</v>
      </c>
      <c r="EL12" s="267" t="s">
        <v>1157</v>
      </c>
      <c r="EM12" s="268" t="s">
        <v>1176</v>
      </c>
      <c r="EN12" t="s">
        <v>1069</v>
      </c>
      <c r="EO12" t="s">
        <v>1125</v>
      </c>
      <c r="EP12" t="s">
        <v>1158</v>
      </c>
      <c r="EQ12" t="s">
        <v>1157</v>
      </c>
      <c r="ER12" t="s">
        <v>1176</v>
      </c>
      <c r="ES12" t="s">
        <v>1068</v>
      </c>
      <c r="ET12" t="s">
        <v>1183</v>
      </c>
      <c r="EU12" t="s">
        <v>1</v>
      </c>
      <c r="EV12" t="s">
        <v>32</v>
      </c>
      <c r="EW12" t="s">
        <v>780</v>
      </c>
      <c r="EX12" t="s">
        <v>1185</v>
      </c>
      <c r="EY12" t="s">
        <v>1124</v>
      </c>
      <c r="EZ12" t="s">
        <v>920</v>
      </c>
      <c r="FA12" s="194" t="s">
        <v>1112</v>
      </c>
      <c r="FB12" s="194" t="s">
        <v>1160</v>
      </c>
      <c r="FC12" s="194" t="s">
        <v>1159</v>
      </c>
      <c r="FD12" s="194" t="s">
        <v>1177</v>
      </c>
      <c r="FF12" t="s">
        <v>1074</v>
      </c>
      <c r="FG12" s="96">
        <v>20160614</v>
      </c>
      <c r="FH12" s="275" t="s">
        <v>1158</v>
      </c>
      <c r="FI12" s="269" t="s">
        <v>1175</v>
      </c>
      <c r="FJ12" s="271" t="s">
        <v>1157</v>
      </c>
      <c r="FK12" s="269" t="s">
        <v>1176</v>
      </c>
      <c r="FL12" t="s">
        <v>1069</v>
      </c>
      <c r="FM12" t="s">
        <v>1125</v>
      </c>
      <c r="FN12" s="275" t="s">
        <v>1158</v>
      </c>
      <c r="FO12" s="271" t="s">
        <v>1157</v>
      </c>
      <c r="FP12" s="269" t="s">
        <v>1176</v>
      </c>
      <c r="FQ12" t="s">
        <v>1068</v>
      </c>
      <c r="FR12" t="s">
        <v>1183</v>
      </c>
      <c r="FS12" t="s">
        <v>1</v>
      </c>
      <c r="FT12" t="s">
        <v>32</v>
      </c>
      <c r="FU12" t="s">
        <v>780</v>
      </c>
      <c r="FV12" s="113" t="s">
        <v>1186</v>
      </c>
      <c r="FW12" s="216" t="s">
        <v>1124</v>
      </c>
      <c r="FX12" t="s">
        <v>1187</v>
      </c>
      <c r="FY12" s="113" t="s">
        <v>1188</v>
      </c>
      <c r="FZ12" s="194" t="s">
        <v>1189</v>
      </c>
      <c r="GA12" s="194" t="s">
        <v>1190</v>
      </c>
      <c r="GB12" s="273" t="s">
        <v>1160</v>
      </c>
      <c r="GC12" s="272" t="s">
        <v>1159</v>
      </c>
      <c r="GD12" s="270" t="s">
        <v>1177</v>
      </c>
      <c r="GF12" t="s">
        <v>1074</v>
      </c>
      <c r="GG12" s="96">
        <v>20160615</v>
      </c>
      <c r="GH12" s="275" t="s">
        <v>1158</v>
      </c>
      <c r="GI12" s="269" t="s">
        <v>1175</v>
      </c>
      <c r="GJ12" s="271" t="s">
        <v>1157</v>
      </c>
      <c r="GK12" s="269" t="s">
        <v>1176</v>
      </c>
      <c r="GL12" t="s">
        <v>1069</v>
      </c>
      <c r="GM12" t="s">
        <v>1125</v>
      </c>
      <c r="GN12" s="275" t="s">
        <v>1158</v>
      </c>
      <c r="GO12" s="271" t="s">
        <v>1157</v>
      </c>
      <c r="GP12" s="269" t="s">
        <v>1176</v>
      </c>
      <c r="GQ12" t="s">
        <v>1068</v>
      </c>
      <c r="GR12" t="s">
        <v>1183</v>
      </c>
      <c r="GS12" t="s">
        <v>1</v>
      </c>
      <c r="GT12" t="s">
        <v>32</v>
      </c>
      <c r="GU12" t="s">
        <v>780</v>
      </c>
      <c r="GV12" s="113" t="s">
        <v>1186</v>
      </c>
      <c r="GW12" s="276" t="s">
        <v>1124</v>
      </c>
      <c r="GX12" t="s">
        <v>1187</v>
      </c>
      <c r="GY12" s="113" t="s">
        <v>1188</v>
      </c>
      <c r="GZ12" s="194" t="s">
        <v>1189</v>
      </c>
      <c r="HA12" s="113" t="s">
        <v>1190</v>
      </c>
      <c r="HB12" s="273" t="s">
        <v>1160</v>
      </c>
      <c r="HC12" s="272" t="s">
        <v>1159</v>
      </c>
      <c r="HD12" s="270" t="s">
        <v>1177</v>
      </c>
      <c r="HF12" t="s">
        <v>1074</v>
      </c>
      <c r="HG12" s="96">
        <v>20160616</v>
      </c>
      <c r="HH12" s="275" t="s">
        <v>1158</v>
      </c>
      <c r="HI12" s="269" t="s">
        <v>1175</v>
      </c>
      <c r="HJ12" s="271" t="s">
        <v>1157</v>
      </c>
      <c r="HK12" s="269" t="s">
        <v>1176</v>
      </c>
      <c r="HL12" t="s">
        <v>1069</v>
      </c>
      <c r="HM12" t="s">
        <v>1125</v>
      </c>
      <c r="HN12" s="275" t="s">
        <v>1158</v>
      </c>
      <c r="HO12" s="271" t="s">
        <v>1157</v>
      </c>
      <c r="HP12" s="269" t="s">
        <v>1176</v>
      </c>
      <c r="HQ12" t="s">
        <v>1068</v>
      </c>
      <c r="HR12" t="s">
        <v>1183</v>
      </c>
      <c r="HS12" t="s">
        <v>1</v>
      </c>
      <c r="HT12" t="s">
        <v>32</v>
      </c>
      <c r="HU12" t="s">
        <v>780</v>
      </c>
      <c r="HV12" s="113" t="s">
        <v>1186</v>
      </c>
      <c r="HW12" s="276" t="s">
        <v>1124</v>
      </c>
      <c r="HX12" t="s">
        <v>1187</v>
      </c>
      <c r="HY12" s="113" t="s">
        <v>1188</v>
      </c>
      <c r="HZ12" s="194" t="s">
        <v>1189</v>
      </c>
      <c r="IA12" s="113" t="s">
        <v>1190</v>
      </c>
      <c r="IB12" s="273" t="s">
        <v>1160</v>
      </c>
      <c r="IC12" s="272" t="s">
        <v>1159</v>
      </c>
      <c r="ID12" s="270" t="s">
        <v>1177</v>
      </c>
      <c r="IF12" t="s">
        <v>1074</v>
      </c>
      <c r="IG12" s="96">
        <v>20160617</v>
      </c>
      <c r="IH12" s="275" t="s">
        <v>1158</v>
      </c>
      <c r="II12" s="269" t="s">
        <v>1175</v>
      </c>
      <c r="IJ12" s="271" t="s">
        <v>1157</v>
      </c>
      <c r="IK12" s="269" t="s">
        <v>1176</v>
      </c>
      <c r="IL12" t="s">
        <v>1069</v>
      </c>
      <c r="IM12" t="s">
        <v>1125</v>
      </c>
      <c r="IN12" s="275" t="s">
        <v>1158</v>
      </c>
      <c r="IO12" s="271" t="s">
        <v>1157</v>
      </c>
      <c r="IP12" s="269" t="s">
        <v>1176</v>
      </c>
      <c r="IQ12" t="s">
        <v>1068</v>
      </c>
      <c r="IR12" t="s">
        <v>1183</v>
      </c>
      <c r="IS12" t="s">
        <v>1</v>
      </c>
      <c r="IT12" t="s">
        <v>32</v>
      </c>
      <c r="IU12" t="s">
        <v>780</v>
      </c>
      <c r="IV12" s="113" t="s">
        <v>1186</v>
      </c>
      <c r="IW12" s="276" t="s">
        <v>1124</v>
      </c>
      <c r="IX12" t="s">
        <v>1187</v>
      </c>
      <c r="IY12" s="113" t="s">
        <v>1188</v>
      </c>
      <c r="IZ12" s="194" t="s">
        <v>1189</v>
      </c>
      <c r="JA12" s="113" t="s">
        <v>1190</v>
      </c>
      <c r="JB12" s="273" t="s">
        <v>1160</v>
      </c>
      <c r="JC12" s="272" t="s">
        <v>1159</v>
      </c>
      <c r="JD12" s="270" t="s">
        <v>1177</v>
      </c>
      <c r="JF12" t="s">
        <v>1074</v>
      </c>
      <c r="JG12" s="96">
        <v>20160620</v>
      </c>
      <c r="JH12" s="275" t="s">
        <v>1158</v>
      </c>
      <c r="JI12" s="269" t="s">
        <v>1175</v>
      </c>
      <c r="JJ12" s="271" t="s">
        <v>1157</v>
      </c>
      <c r="JK12" s="269" t="s">
        <v>1176</v>
      </c>
      <c r="JL12" t="s">
        <v>1069</v>
      </c>
      <c r="JM12" t="s">
        <v>1125</v>
      </c>
      <c r="JN12" s="275" t="s">
        <v>1158</v>
      </c>
      <c r="JO12" s="271" t="s">
        <v>1157</v>
      </c>
      <c r="JP12" s="269" t="s">
        <v>1176</v>
      </c>
      <c r="JQ12" t="s">
        <v>1068</v>
      </c>
      <c r="JR12" t="s">
        <v>1183</v>
      </c>
      <c r="JS12" t="s">
        <v>1</v>
      </c>
      <c r="JT12" t="s">
        <v>32</v>
      </c>
      <c r="JU12" t="s">
        <v>780</v>
      </c>
      <c r="JV12" s="113" t="s">
        <v>1186</v>
      </c>
      <c r="JW12" s="276" t="s">
        <v>1124</v>
      </c>
      <c r="JX12" t="s">
        <v>1187</v>
      </c>
      <c r="JY12" s="113" t="s">
        <v>1188</v>
      </c>
      <c r="JZ12" s="194" t="s">
        <v>1189</v>
      </c>
      <c r="KA12" s="113" t="s">
        <v>1190</v>
      </c>
      <c r="KB12" s="273" t="s">
        <v>1160</v>
      </c>
      <c r="KC12" s="272" t="s">
        <v>1159</v>
      </c>
      <c r="KD12" s="270" t="s">
        <v>1177</v>
      </c>
      <c r="KF12" t="s">
        <v>1074</v>
      </c>
      <c r="KG12" s="96">
        <v>20160621</v>
      </c>
      <c r="KH12" s="275" t="s">
        <v>1158</v>
      </c>
      <c r="KI12" s="269" t="s">
        <v>1175</v>
      </c>
      <c r="KJ12" s="271" t="s">
        <v>1157</v>
      </c>
      <c r="KK12" s="269" t="s">
        <v>1176</v>
      </c>
      <c r="KL12" t="s">
        <v>1069</v>
      </c>
      <c r="KM12" t="s">
        <v>1125</v>
      </c>
      <c r="KN12" s="275" t="s">
        <v>1158</v>
      </c>
      <c r="KO12" s="271" t="s">
        <v>1157</v>
      </c>
      <c r="KP12" s="269" t="s">
        <v>1176</v>
      </c>
      <c r="KQ12" t="s">
        <v>1068</v>
      </c>
      <c r="KR12" t="s">
        <v>1183</v>
      </c>
      <c r="KS12" t="s">
        <v>1</v>
      </c>
      <c r="KT12" t="s">
        <v>32</v>
      </c>
      <c r="KU12" t="s">
        <v>780</v>
      </c>
      <c r="KV12" s="113" t="s">
        <v>1186</v>
      </c>
      <c r="KW12" s="276" t="s">
        <v>1196</v>
      </c>
      <c r="KX12" t="s">
        <v>1187</v>
      </c>
      <c r="KY12" s="113" t="s">
        <v>1188</v>
      </c>
      <c r="KZ12" s="194" t="s">
        <v>1189</v>
      </c>
      <c r="LA12" s="113" t="s">
        <v>1190</v>
      </c>
      <c r="LB12" s="273" t="s">
        <v>1160</v>
      </c>
      <c r="LC12" s="272" t="s">
        <v>1159</v>
      </c>
      <c r="LD12" s="270" t="s">
        <v>1177</v>
      </c>
      <c r="LF12" t="s">
        <v>1074</v>
      </c>
      <c r="LG12" s="96">
        <v>20160622</v>
      </c>
      <c r="LH12" s="275" t="s">
        <v>1158</v>
      </c>
      <c r="LI12" s="269" t="s">
        <v>1175</v>
      </c>
      <c r="LJ12" s="271" t="s">
        <v>1157</v>
      </c>
      <c r="LK12" s="269" t="s">
        <v>1176</v>
      </c>
      <c r="LL12" t="s">
        <v>1069</v>
      </c>
      <c r="LM12" t="s">
        <v>1125</v>
      </c>
      <c r="LN12" s="275" t="s">
        <v>1158</v>
      </c>
      <c r="LO12" s="271" t="s">
        <v>1157</v>
      </c>
      <c r="LP12" s="269" t="s">
        <v>1176</v>
      </c>
      <c r="LQ12" t="s">
        <v>1068</v>
      </c>
      <c r="LR12" t="s">
        <v>1183</v>
      </c>
      <c r="LS12" t="s">
        <v>1</v>
      </c>
      <c r="LT12" t="s">
        <v>32</v>
      </c>
      <c r="LU12" t="s">
        <v>780</v>
      </c>
      <c r="LV12" s="113" t="s">
        <v>1186</v>
      </c>
      <c r="LW12" s="276" t="s">
        <v>1124</v>
      </c>
      <c r="LX12" t="s">
        <v>1187</v>
      </c>
      <c r="LY12" s="113" t="s">
        <v>1188</v>
      </c>
      <c r="LZ12" s="194" t="s">
        <v>1189</v>
      </c>
      <c r="MA12" s="113" t="s">
        <v>1190</v>
      </c>
      <c r="MB12" s="273" t="s">
        <v>1160</v>
      </c>
      <c r="MC12" s="272" t="s">
        <v>1159</v>
      </c>
      <c r="MD12" s="270" t="s">
        <v>1177</v>
      </c>
      <c r="MF12" t="s">
        <v>1074</v>
      </c>
      <c r="MG12" s="96">
        <v>20160623</v>
      </c>
      <c r="MH12" s="275" t="s">
        <v>1158</v>
      </c>
      <c r="MI12" s="269" t="s">
        <v>1175</v>
      </c>
      <c r="MJ12" s="271" t="s">
        <v>1157</v>
      </c>
      <c r="MK12" s="269" t="s">
        <v>1176</v>
      </c>
      <c r="ML12" t="s">
        <v>1069</v>
      </c>
      <c r="MM12" t="s">
        <v>1125</v>
      </c>
      <c r="MN12" s="275" t="s">
        <v>1158</v>
      </c>
      <c r="MO12" s="271" t="s">
        <v>1157</v>
      </c>
      <c r="MP12" s="269" t="s">
        <v>1176</v>
      </c>
      <c r="MQ12" t="s">
        <v>1068</v>
      </c>
      <c r="MR12" t="s">
        <v>1183</v>
      </c>
      <c r="MS12" t="s">
        <v>1</v>
      </c>
      <c r="MT12" t="s">
        <v>32</v>
      </c>
      <c r="MU12" t="s">
        <v>780</v>
      </c>
      <c r="MV12" s="113" t="s">
        <v>1186</v>
      </c>
      <c r="MW12" s="276" t="s">
        <v>1124</v>
      </c>
      <c r="MX12" t="s">
        <v>1187</v>
      </c>
      <c r="MY12" s="113" t="s">
        <v>1188</v>
      </c>
      <c r="MZ12" s="194" t="s">
        <v>1189</v>
      </c>
      <c r="NA12" s="113" t="s">
        <v>1190</v>
      </c>
      <c r="NB12" s="273" t="s">
        <v>1160</v>
      </c>
      <c r="NC12" s="272" t="s">
        <v>1159</v>
      </c>
      <c r="ND12" s="270" t="s">
        <v>1177</v>
      </c>
      <c r="NF12" t="s">
        <v>1074</v>
      </c>
      <c r="NG12" s="96">
        <v>20160624</v>
      </c>
      <c r="NH12" s="275" t="s">
        <v>1158</v>
      </c>
      <c r="NI12" s="269" t="s">
        <v>1175</v>
      </c>
      <c r="NJ12" s="271" t="s">
        <v>1157</v>
      </c>
      <c r="NK12" s="269" t="s">
        <v>1176</v>
      </c>
      <c r="NL12" t="s">
        <v>1069</v>
      </c>
      <c r="NM12" t="s">
        <v>1125</v>
      </c>
      <c r="NN12" s="275" t="s">
        <v>1158</v>
      </c>
      <c r="NO12" s="271" t="s">
        <v>1157</v>
      </c>
      <c r="NP12" s="269" t="s">
        <v>1176</v>
      </c>
      <c r="NQ12" t="s">
        <v>1068</v>
      </c>
      <c r="NR12" t="s">
        <v>1183</v>
      </c>
      <c r="NS12" t="s">
        <v>1</v>
      </c>
      <c r="NT12" t="s">
        <v>32</v>
      </c>
      <c r="NU12" t="s">
        <v>780</v>
      </c>
      <c r="NV12" s="113" t="s">
        <v>1186</v>
      </c>
      <c r="NW12" s="276" t="s">
        <v>1124</v>
      </c>
      <c r="NX12" t="s">
        <v>1187</v>
      </c>
      <c r="NY12" s="113" t="s">
        <v>1188</v>
      </c>
      <c r="NZ12" s="194" t="s">
        <v>1189</v>
      </c>
      <c r="OA12" s="113" t="s">
        <v>1190</v>
      </c>
      <c r="OB12" s="273" t="s">
        <v>1160</v>
      </c>
      <c r="OC12" s="272" t="s">
        <v>1159</v>
      </c>
      <c r="OD12" s="270" t="s">
        <v>1177</v>
      </c>
      <c r="OF12" t="s">
        <v>1074</v>
      </c>
      <c r="OG12" s="96">
        <v>20160627</v>
      </c>
      <c r="OH12" s="275" t="s">
        <v>1158</v>
      </c>
      <c r="OI12" s="269" t="s">
        <v>1175</v>
      </c>
      <c r="OJ12" s="271" t="s">
        <v>1157</v>
      </c>
      <c r="OK12" s="269" t="s">
        <v>1176</v>
      </c>
      <c r="OL12" t="s">
        <v>1069</v>
      </c>
      <c r="OM12" t="s">
        <v>1125</v>
      </c>
      <c r="ON12" s="275" t="s">
        <v>1158</v>
      </c>
      <c r="OO12" s="271" t="s">
        <v>1157</v>
      </c>
      <c r="OP12" s="269" t="s">
        <v>1176</v>
      </c>
      <c r="OQ12" t="s">
        <v>1068</v>
      </c>
      <c r="OR12" t="s">
        <v>1183</v>
      </c>
      <c r="OS12" t="s">
        <v>1</v>
      </c>
      <c r="OT12" t="s">
        <v>32</v>
      </c>
      <c r="OU12" t="s">
        <v>780</v>
      </c>
      <c r="OV12" s="113" t="s">
        <v>1186</v>
      </c>
      <c r="OW12" s="276" t="s">
        <v>1124</v>
      </c>
      <c r="OX12" t="s">
        <v>1187</v>
      </c>
      <c r="OY12" s="113" t="s">
        <v>1188</v>
      </c>
      <c r="OZ12" s="194" t="s">
        <v>1189</v>
      </c>
      <c r="PA12" s="113" t="s">
        <v>1190</v>
      </c>
      <c r="PB12" s="273" t="s">
        <v>1160</v>
      </c>
      <c r="PC12" s="272" t="s">
        <v>1159</v>
      </c>
      <c r="PD12" s="270" t="s">
        <v>1177</v>
      </c>
      <c r="PF12" t="s">
        <v>1074</v>
      </c>
      <c r="PG12" s="96">
        <v>20160628</v>
      </c>
      <c r="PH12" s="281" t="s">
        <v>1202</v>
      </c>
      <c r="PI12" s="275" t="s">
        <v>1158</v>
      </c>
      <c r="PJ12" s="269" t="s">
        <v>1175</v>
      </c>
      <c r="PK12" s="271" t="s">
        <v>1157</v>
      </c>
      <c r="PL12" s="269" t="s">
        <v>1176</v>
      </c>
      <c r="PM12" t="s">
        <v>1069</v>
      </c>
      <c r="PN12" t="s">
        <v>1125</v>
      </c>
      <c r="PO12" s="275" t="s">
        <v>1158</v>
      </c>
      <c r="PP12" s="271" t="s">
        <v>1157</v>
      </c>
      <c r="PQ12" s="269" t="s">
        <v>1176</v>
      </c>
      <c r="PR12" t="s">
        <v>1068</v>
      </c>
      <c r="PS12" t="s">
        <v>1183</v>
      </c>
      <c r="PT12" t="s">
        <v>1</v>
      </c>
      <c r="PU12" t="s">
        <v>32</v>
      </c>
      <c r="PV12" t="s">
        <v>780</v>
      </c>
      <c r="PW12" s="113" t="s">
        <v>1186</v>
      </c>
      <c r="PX12" s="276" t="s">
        <v>1124</v>
      </c>
      <c r="PY12" t="s">
        <v>1187</v>
      </c>
      <c r="PZ12" s="113" t="s">
        <v>1188</v>
      </c>
      <c r="QA12" s="194" t="s">
        <v>1189</v>
      </c>
      <c r="QB12" s="113" t="s">
        <v>1190</v>
      </c>
      <c r="QC12" s="273" t="s">
        <v>1160</v>
      </c>
      <c r="QD12" s="272" t="s">
        <v>1159</v>
      </c>
      <c r="QE12" s="270" t="s">
        <v>1177</v>
      </c>
      <c r="QF12" s="280" t="s">
        <v>1202</v>
      </c>
      <c r="QH12" t="s">
        <v>1074</v>
      </c>
      <c r="QI12" s="96">
        <v>20160629</v>
      </c>
      <c r="QJ12" s="281" t="s">
        <v>1202</v>
      </c>
      <c r="QK12" s="275" t="s">
        <v>1158</v>
      </c>
      <c r="QL12" s="269" t="s">
        <v>1175</v>
      </c>
      <c r="QM12" s="271" t="s">
        <v>1157</v>
      </c>
      <c r="QN12" s="269" t="s">
        <v>1176</v>
      </c>
      <c r="QO12" t="s">
        <v>1069</v>
      </c>
      <c r="QP12" t="s">
        <v>1125</v>
      </c>
      <c r="QQ12" s="275" t="s">
        <v>1158</v>
      </c>
      <c r="QR12" s="271" t="s">
        <v>1157</v>
      </c>
      <c r="QS12" s="269" t="s">
        <v>1176</v>
      </c>
      <c r="QT12" t="s">
        <v>1068</v>
      </c>
      <c r="QU12" t="s">
        <v>1183</v>
      </c>
      <c r="QV12" t="s">
        <v>1</v>
      </c>
      <c r="QW12" t="s">
        <v>32</v>
      </c>
      <c r="QX12" t="s">
        <v>780</v>
      </c>
      <c r="QY12" s="113" t="s">
        <v>1186</v>
      </c>
      <c r="QZ12" s="276" t="s">
        <v>1124</v>
      </c>
      <c r="RA12" t="s">
        <v>1187</v>
      </c>
      <c r="RB12" s="113" t="s">
        <v>1188</v>
      </c>
      <c r="RC12" s="194" t="s">
        <v>1189</v>
      </c>
      <c r="RD12" s="113" t="s">
        <v>1190</v>
      </c>
      <c r="RE12" s="273" t="s">
        <v>1160</v>
      </c>
      <c r="RF12" s="272" t="s">
        <v>1159</v>
      </c>
      <c r="RG12" s="270" t="s">
        <v>1177</v>
      </c>
      <c r="RH12" s="280" t="s">
        <v>1202</v>
      </c>
      <c r="RI12" s="280"/>
      <c r="RJ12" s="283" t="s">
        <v>1213</v>
      </c>
      <c r="RK12" s="283" t="s">
        <v>1212</v>
      </c>
      <c r="RL12" s="283" t="s">
        <v>1215</v>
      </c>
      <c r="RM12" s="283" t="s">
        <v>1216</v>
      </c>
      <c r="RO12" t="s">
        <v>1214</v>
      </c>
      <c r="RP12" s="96">
        <v>20160630</v>
      </c>
      <c r="RQ12" s="281" t="s">
        <v>1202</v>
      </c>
      <c r="RR12" s="281" t="s">
        <v>1205</v>
      </c>
      <c r="RS12" s="275" t="s">
        <v>1158</v>
      </c>
      <c r="RT12" s="269" t="s">
        <v>1175</v>
      </c>
      <c r="RU12" s="271" t="s">
        <v>1206</v>
      </c>
      <c r="RV12" s="269" t="s">
        <v>1208</v>
      </c>
      <c r="RW12" t="s">
        <v>1069</v>
      </c>
      <c r="RX12" t="s">
        <v>1125</v>
      </c>
      <c r="RY12" s="275" t="s">
        <v>1158</v>
      </c>
      <c r="RZ12" s="271" t="s">
        <v>1206</v>
      </c>
      <c r="SA12" s="269" t="s">
        <v>1208</v>
      </c>
      <c r="SB12" t="s">
        <v>1068</v>
      </c>
      <c r="SC12" t="s">
        <v>1183</v>
      </c>
      <c r="SD12" t="s">
        <v>1</v>
      </c>
      <c r="SE12" t="s">
        <v>32</v>
      </c>
      <c r="SF12" t="s">
        <v>780</v>
      </c>
      <c r="SG12" s="113" t="s">
        <v>1186</v>
      </c>
      <c r="SH12" s="276" t="s">
        <v>1124</v>
      </c>
      <c r="SI12" t="s">
        <v>1187</v>
      </c>
      <c r="SJ12" s="113" t="s">
        <v>1188</v>
      </c>
      <c r="SK12" s="194" t="s">
        <v>1189</v>
      </c>
      <c r="SL12" s="113" t="s">
        <v>1190</v>
      </c>
      <c r="SM12" s="273" t="s">
        <v>1160</v>
      </c>
      <c r="SN12" s="272" t="s">
        <v>1207</v>
      </c>
      <c r="SO12" s="270" t="s">
        <v>1209</v>
      </c>
      <c r="SP12" s="280" t="s">
        <v>1202</v>
      </c>
      <c r="SQ12" s="280" t="s">
        <v>1205</v>
      </c>
      <c r="SR12" s="283" t="s">
        <v>1213</v>
      </c>
      <c r="SS12" s="283" t="s">
        <v>1212</v>
      </c>
      <c r="ST12" s="283" t="s">
        <v>1215</v>
      </c>
      <c r="SU12" s="283" t="s">
        <v>1216</v>
      </c>
      <c r="SW12" t="s">
        <v>1214</v>
      </c>
      <c r="SX12" s="96">
        <v>20160701</v>
      </c>
      <c r="SY12" s="281" t="s">
        <v>1202</v>
      </c>
      <c r="SZ12" s="281" t="s">
        <v>1205</v>
      </c>
      <c r="TA12" s="275" t="s">
        <v>1158</v>
      </c>
      <c r="TB12" s="1" t="s">
        <v>1175</v>
      </c>
      <c r="TC12" s="271" t="s">
        <v>1210</v>
      </c>
      <c r="TD12" s="269" t="s">
        <v>1208</v>
      </c>
      <c r="TE12" t="s">
        <v>1069</v>
      </c>
      <c r="TF12" t="s">
        <v>1125</v>
      </c>
      <c r="TG12" s="275" t="s">
        <v>1158</v>
      </c>
      <c r="TH12" s="271" t="s">
        <v>1210</v>
      </c>
      <c r="TI12" s="269" t="s">
        <v>1208</v>
      </c>
      <c r="TJ12" t="s">
        <v>1068</v>
      </c>
      <c r="TK12" t="s">
        <v>1183</v>
      </c>
      <c r="TL12" t="s">
        <v>1</v>
      </c>
      <c r="TM12" t="s">
        <v>32</v>
      </c>
      <c r="TN12" t="s">
        <v>780</v>
      </c>
      <c r="TO12" s="113" t="s">
        <v>1186</v>
      </c>
      <c r="TP12" s="276" t="s">
        <v>1124</v>
      </c>
      <c r="TQ12" t="s">
        <v>1187</v>
      </c>
      <c r="TR12" s="113" t="s">
        <v>1188</v>
      </c>
      <c r="TS12" s="194" t="s">
        <v>1189</v>
      </c>
      <c r="TT12" s="113" t="s">
        <v>1190</v>
      </c>
      <c r="TU12" s="273" t="s">
        <v>1160</v>
      </c>
      <c r="TV12" s="272" t="s">
        <v>1211</v>
      </c>
      <c r="TW12" s="270" t="s">
        <v>1209</v>
      </c>
      <c r="TX12" s="280" t="s">
        <v>1202</v>
      </c>
      <c r="TY12" s="280" t="s">
        <v>1205</v>
      </c>
      <c r="TZ12" s="283" t="s">
        <v>1213</v>
      </c>
      <c r="UA12" s="283" t="s">
        <v>1212</v>
      </c>
      <c r="UB12" s="283" t="s">
        <v>1215</v>
      </c>
      <c r="UC12" s="283" t="s">
        <v>1216</v>
      </c>
      <c r="UE12" t="s">
        <v>1214</v>
      </c>
      <c r="UF12" s="96">
        <v>20160704</v>
      </c>
      <c r="UG12" s="281" t="s">
        <v>1202</v>
      </c>
      <c r="UH12" s="281" t="s">
        <v>1205</v>
      </c>
      <c r="UI12" s="275" t="s">
        <v>1158</v>
      </c>
      <c r="UJ12" s="1" t="s">
        <v>1175</v>
      </c>
      <c r="UK12" s="271" t="s">
        <v>1210</v>
      </c>
      <c r="UL12" s="269" t="s">
        <v>1208</v>
      </c>
      <c r="UM12" t="s">
        <v>1069</v>
      </c>
      <c r="UN12" t="s">
        <v>1125</v>
      </c>
      <c r="UO12" s="275" t="s">
        <v>1158</v>
      </c>
      <c r="UP12" s="271" t="s">
        <v>1210</v>
      </c>
      <c r="UQ12" s="269" t="s">
        <v>1208</v>
      </c>
      <c r="UR12" t="s">
        <v>1068</v>
      </c>
      <c r="US12" t="s">
        <v>1183</v>
      </c>
      <c r="UT12" t="s">
        <v>1</v>
      </c>
      <c r="UU12" t="s">
        <v>32</v>
      </c>
      <c r="UV12" t="s">
        <v>780</v>
      </c>
      <c r="UW12" s="113" t="s">
        <v>1186</v>
      </c>
      <c r="UX12" s="276" t="s">
        <v>1124</v>
      </c>
      <c r="UY12" t="s">
        <v>1187</v>
      </c>
      <c r="UZ12" s="113" t="s">
        <v>1188</v>
      </c>
      <c r="VA12" s="194" t="s">
        <v>1189</v>
      </c>
      <c r="VB12" s="113" t="s">
        <v>1190</v>
      </c>
      <c r="VC12" s="273" t="s">
        <v>1160</v>
      </c>
      <c r="VD12" s="272" t="s">
        <v>1211</v>
      </c>
      <c r="VE12" s="270" t="s">
        <v>1209</v>
      </c>
      <c r="VF12" s="280" t="s">
        <v>1202</v>
      </c>
      <c r="VG12" s="280" t="s">
        <v>1205</v>
      </c>
      <c r="VH12" s="283" t="s">
        <v>1213</v>
      </c>
      <c r="VI12" s="283" t="s">
        <v>1212</v>
      </c>
      <c r="VJ12" s="283" t="s">
        <v>1215</v>
      </c>
      <c r="VK12" s="283" t="s">
        <v>1216</v>
      </c>
      <c r="VM12" t="s">
        <v>1214</v>
      </c>
      <c r="VN12" s="96">
        <v>20160705</v>
      </c>
      <c r="VO12" s="281" t="s">
        <v>1202</v>
      </c>
      <c r="VP12" s="281" t="s">
        <v>1205</v>
      </c>
      <c r="VQ12" s="275" t="s">
        <v>1158</v>
      </c>
      <c r="VR12" s="1" t="s">
        <v>1175</v>
      </c>
      <c r="VS12" s="271" t="s">
        <v>1210</v>
      </c>
      <c r="VT12" s="269" t="s">
        <v>1208</v>
      </c>
      <c r="VU12" t="s">
        <v>1069</v>
      </c>
      <c r="VV12" t="s">
        <v>1125</v>
      </c>
      <c r="VW12" s="275" t="s">
        <v>1158</v>
      </c>
      <c r="VX12" s="271" t="s">
        <v>1210</v>
      </c>
      <c r="VY12" s="269" t="s">
        <v>1208</v>
      </c>
      <c r="VZ12" t="s">
        <v>1068</v>
      </c>
      <c r="WA12" t="s">
        <v>1183</v>
      </c>
      <c r="WB12" t="s">
        <v>1</v>
      </c>
      <c r="WC12" t="s">
        <v>32</v>
      </c>
      <c r="WD12" t="s">
        <v>780</v>
      </c>
      <c r="WE12" s="113" t="s">
        <v>1186</v>
      </c>
      <c r="WF12" s="276" t="s">
        <v>1124</v>
      </c>
      <c r="WG12" t="s">
        <v>1187</v>
      </c>
      <c r="WH12" s="113" t="s">
        <v>1188</v>
      </c>
      <c r="WI12" s="194" t="s">
        <v>1189</v>
      </c>
      <c r="WJ12" s="113" t="s">
        <v>1190</v>
      </c>
      <c r="WK12" s="273" t="s">
        <v>1160</v>
      </c>
      <c r="WL12" s="272" t="s">
        <v>1211</v>
      </c>
      <c r="WM12" s="270" t="s">
        <v>1209</v>
      </c>
      <c r="WN12" s="280" t="s">
        <v>1202</v>
      </c>
      <c r="WO12" s="280" t="s">
        <v>1205</v>
      </c>
      <c r="WP12" s="283" t="s">
        <v>1213</v>
      </c>
      <c r="WQ12" s="283" t="s">
        <v>1212</v>
      </c>
      <c r="WR12" s="283" t="s">
        <v>1215</v>
      </c>
      <c r="WS12" s="283" t="s">
        <v>1216</v>
      </c>
      <c r="WU12" t="s">
        <v>1214</v>
      </c>
      <c r="WV12" s="96">
        <v>20160706</v>
      </c>
      <c r="WW12" s="281" t="s">
        <v>1202</v>
      </c>
      <c r="WX12" s="281" t="s">
        <v>1205</v>
      </c>
      <c r="WY12" s="275" t="s">
        <v>1158</v>
      </c>
      <c r="WZ12" s="1" t="s">
        <v>1175</v>
      </c>
      <c r="XA12" s="271" t="s">
        <v>1210</v>
      </c>
      <c r="XB12" s="269" t="s">
        <v>1208</v>
      </c>
      <c r="XC12" t="s">
        <v>1069</v>
      </c>
      <c r="XD12" t="s">
        <v>1125</v>
      </c>
      <c r="XE12" s="275" t="s">
        <v>1158</v>
      </c>
      <c r="XF12" s="271" t="s">
        <v>1210</v>
      </c>
      <c r="XG12" s="269" t="s">
        <v>1208</v>
      </c>
      <c r="XH12" t="s">
        <v>1068</v>
      </c>
      <c r="XI12" t="s">
        <v>1183</v>
      </c>
      <c r="XJ12" t="s">
        <v>1</v>
      </c>
      <c r="XK12" t="s">
        <v>32</v>
      </c>
      <c r="XL12" t="s">
        <v>780</v>
      </c>
      <c r="XM12" s="113" t="s">
        <v>1186</v>
      </c>
      <c r="XN12" s="276" t="s">
        <v>1124</v>
      </c>
      <c r="XO12" t="s">
        <v>1187</v>
      </c>
      <c r="XP12" s="113" t="s">
        <v>1188</v>
      </c>
      <c r="XQ12" s="194" t="s">
        <v>1189</v>
      </c>
      <c r="XR12" s="113" t="s">
        <v>1190</v>
      </c>
      <c r="XS12" s="273" t="s">
        <v>1160</v>
      </c>
      <c r="XT12" s="272" t="s">
        <v>1211</v>
      </c>
      <c r="XU12" s="270" t="s">
        <v>1209</v>
      </c>
      <c r="XV12" s="280" t="s">
        <v>1202</v>
      </c>
      <c r="XW12" s="280" t="s">
        <v>1205</v>
      </c>
      <c r="XX12" s="283" t="s">
        <v>1213</v>
      </c>
      <c r="XY12" s="283" t="s">
        <v>1212</v>
      </c>
      <c r="XZ12" s="283" t="s">
        <v>1215</v>
      </c>
      <c r="YA12" s="283" t="s">
        <v>1216</v>
      </c>
      <c r="YC12" t="s">
        <v>1214</v>
      </c>
      <c r="YD12" s="96">
        <v>20160707</v>
      </c>
      <c r="YE12" s="281" t="s">
        <v>1202</v>
      </c>
      <c r="YF12" s="281" t="s">
        <v>1205</v>
      </c>
      <c r="YG12" s="275" t="s">
        <v>1158</v>
      </c>
      <c r="YH12" s="1" t="s">
        <v>1175</v>
      </c>
      <c r="YI12" s="271" t="s">
        <v>1210</v>
      </c>
      <c r="YJ12" s="269" t="s">
        <v>1208</v>
      </c>
      <c r="YK12" t="s">
        <v>1069</v>
      </c>
      <c r="YL12" t="s">
        <v>1125</v>
      </c>
      <c r="YM12" s="275" t="s">
        <v>1158</v>
      </c>
      <c r="YN12" s="271" t="s">
        <v>1210</v>
      </c>
      <c r="YO12" s="269" t="s">
        <v>1208</v>
      </c>
      <c r="YP12" t="s">
        <v>1068</v>
      </c>
      <c r="YQ12" t="s">
        <v>1183</v>
      </c>
      <c r="YR12" t="s">
        <v>1</v>
      </c>
      <c r="YS12" t="s">
        <v>32</v>
      </c>
      <c r="YT12" t="s">
        <v>780</v>
      </c>
      <c r="YU12" s="113" t="s">
        <v>1186</v>
      </c>
      <c r="YV12" s="276" t="s">
        <v>1124</v>
      </c>
      <c r="YW12" t="s">
        <v>1187</v>
      </c>
      <c r="YX12" s="113" t="s">
        <v>1188</v>
      </c>
      <c r="YY12" s="194" t="s">
        <v>1189</v>
      </c>
      <c r="YZ12" s="113" t="s">
        <v>1190</v>
      </c>
      <c r="ZA12" s="273" t="s">
        <v>1160</v>
      </c>
      <c r="ZB12" s="272" t="s">
        <v>1211</v>
      </c>
      <c r="ZC12" s="270" t="s">
        <v>1209</v>
      </c>
      <c r="ZD12" s="280" t="s">
        <v>1202</v>
      </c>
      <c r="ZE12" s="280" t="s">
        <v>1205</v>
      </c>
      <c r="ZF12" s="283" t="s">
        <v>1213</v>
      </c>
      <c r="ZG12" s="283" t="s">
        <v>1212</v>
      </c>
      <c r="ZH12" s="283" t="s">
        <v>1215</v>
      </c>
      <c r="ZI12" s="283" t="s">
        <v>1216</v>
      </c>
      <c r="ZK12" t="s">
        <v>1214</v>
      </c>
      <c r="ZL12" s="96">
        <v>20160708</v>
      </c>
      <c r="ZM12" s="281" t="s">
        <v>1202</v>
      </c>
      <c r="ZN12" s="281" t="s">
        <v>1205</v>
      </c>
      <c r="ZO12" s="275" t="s">
        <v>1158</v>
      </c>
      <c r="ZP12" s="1" t="s">
        <v>1175</v>
      </c>
      <c r="ZQ12" s="271" t="s">
        <v>1210</v>
      </c>
      <c r="ZR12" s="269" t="s">
        <v>1208</v>
      </c>
      <c r="ZS12" t="s">
        <v>1069</v>
      </c>
      <c r="ZT12" t="s">
        <v>1125</v>
      </c>
      <c r="ZU12" s="275" t="s">
        <v>1158</v>
      </c>
      <c r="ZV12" s="271" t="str">
        <f>ZQ12</f>
        <v>ANTI-S</v>
      </c>
      <c r="ZW12" s="269" t="str">
        <f>ZR12</f>
        <v>SEA-ADJ</v>
      </c>
      <c r="ZX12" t="s">
        <v>1068</v>
      </c>
      <c r="ZY12" t="s">
        <v>1183</v>
      </c>
      <c r="ZZ12" t="s">
        <v>1</v>
      </c>
      <c r="AAA12" t="s">
        <v>32</v>
      </c>
      <c r="AAB12" t="s">
        <v>780</v>
      </c>
      <c r="AAC12" s="113" t="s">
        <v>1186</v>
      </c>
      <c r="AAD12" s="276" t="s">
        <v>1124</v>
      </c>
      <c r="AAE12" t="s">
        <v>1187</v>
      </c>
      <c r="AAF12" s="113" t="s">
        <v>1188</v>
      </c>
      <c r="AAG12" s="194" t="s">
        <v>1189</v>
      </c>
      <c r="AAH12" s="113" t="s">
        <v>1245</v>
      </c>
      <c r="AAI12" s="273" t="s">
        <v>1160</v>
      </c>
      <c r="AAJ12" s="272" t="s">
        <v>1211</v>
      </c>
      <c r="AAK12" s="270" t="s">
        <v>1209</v>
      </c>
      <c r="AAL12" s="280" t="str">
        <f>ZM12</f>
        <v>&gt;equity</v>
      </c>
      <c r="AAM12" s="280" t="str">
        <f>ZN12</f>
        <v>&lt;equity</v>
      </c>
      <c r="AAN12" s="283" t="s">
        <v>1213</v>
      </c>
      <c r="AAO12" s="283" t="s">
        <v>1212</v>
      </c>
      <c r="AAP12" s="283" t="s">
        <v>1215</v>
      </c>
      <c r="AAQ12" s="283" t="s">
        <v>1216</v>
      </c>
      <c r="AAS12" t="s">
        <v>1214</v>
      </c>
      <c r="AAT12" s="96">
        <v>20160711</v>
      </c>
      <c r="AAU12" s="281" t="s">
        <v>1202</v>
      </c>
      <c r="AAV12" s="281" t="s">
        <v>1205</v>
      </c>
      <c r="AAW12" s="275" t="s">
        <v>1158</v>
      </c>
      <c r="AAX12" s="1" t="s">
        <v>1175</v>
      </c>
      <c r="AAY12" s="271" t="s">
        <v>1210</v>
      </c>
      <c r="AAZ12" s="269" t="s">
        <v>1208</v>
      </c>
      <c r="ABA12" t="s">
        <v>1069</v>
      </c>
      <c r="ABB12" t="s">
        <v>1125</v>
      </c>
      <c r="ABC12" s="275" t="s">
        <v>1158</v>
      </c>
      <c r="ABD12" s="271" t="str">
        <f>AAY12</f>
        <v>ANTI-S</v>
      </c>
      <c r="ABE12" s="269" t="str">
        <f>AAZ12</f>
        <v>SEA-ADJ</v>
      </c>
      <c r="ABF12" t="s">
        <v>1068</v>
      </c>
      <c r="ABG12" t="s">
        <v>1183</v>
      </c>
      <c r="ABH12" t="s">
        <v>1</v>
      </c>
      <c r="ABI12" t="s">
        <v>32</v>
      </c>
      <c r="ABJ12" t="s">
        <v>780</v>
      </c>
      <c r="ABK12" s="113" t="s">
        <v>1186</v>
      </c>
      <c r="ABL12" s="276" t="s">
        <v>1124</v>
      </c>
      <c r="ABM12" t="s">
        <v>1187</v>
      </c>
      <c r="ABN12" s="113" t="s">
        <v>1188</v>
      </c>
      <c r="ABO12" s="194" t="s">
        <v>1189</v>
      </c>
      <c r="ABP12" s="113" t="s">
        <v>1246</v>
      </c>
      <c r="ABQ12" s="273" t="s">
        <v>1160</v>
      </c>
      <c r="ABR12" s="272" t="s">
        <v>1211</v>
      </c>
      <c r="ABS12" s="270" t="s">
        <v>1209</v>
      </c>
      <c r="ABT12" s="280" t="str">
        <f>AAU12</f>
        <v>&gt;equity</v>
      </c>
      <c r="ABU12" s="280" t="str">
        <f>AAV12</f>
        <v>&lt;equity</v>
      </c>
      <c r="ABV12" s="283" t="s">
        <v>1213</v>
      </c>
      <c r="ABW12" s="283" t="s">
        <v>1212</v>
      </c>
      <c r="ABX12" s="283" t="s">
        <v>1215</v>
      </c>
      <c r="ABY12" s="283" t="s">
        <v>1216</v>
      </c>
      <c r="ACA12" t="s">
        <v>1214</v>
      </c>
      <c r="ACB12" s="96">
        <v>20160712</v>
      </c>
      <c r="ACC12" s="281" t="s">
        <v>1202</v>
      </c>
      <c r="ACD12" s="281" t="s">
        <v>1205</v>
      </c>
      <c r="ACE12" s="275" t="s">
        <v>1158</v>
      </c>
      <c r="ACF12" s="1" t="s">
        <v>1175</v>
      </c>
      <c r="ACG12" s="271" t="s">
        <v>1210</v>
      </c>
      <c r="ACH12" s="269" t="s">
        <v>1208</v>
      </c>
      <c r="ACI12" t="s">
        <v>1069</v>
      </c>
      <c r="ACJ12" t="s">
        <v>1125</v>
      </c>
      <c r="ACK12" s="275" t="s">
        <v>1158</v>
      </c>
      <c r="ACL12" s="271" t="str">
        <f>ACG12</f>
        <v>ANTI-S</v>
      </c>
      <c r="ACM12" s="269" t="str">
        <f>ACH12</f>
        <v>SEA-ADJ</v>
      </c>
      <c r="ACN12" t="s">
        <v>1068</v>
      </c>
      <c r="ACO12" t="s">
        <v>1183</v>
      </c>
      <c r="ACP12" t="s">
        <v>1</v>
      </c>
      <c r="ACQ12" t="s">
        <v>32</v>
      </c>
      <c r="ACR12" t="s">
        <v>780</v>
      </c>
      <c r="ACS12" s="113" t="s">
        <v>1186</v>
      </c>
      <c r="ACT12" s="276" t="s">
        <v>1124</v>
      </c>
      <c r="ACU12" t="s">
        <v>1187</v>
      </c>
      <c r="ACV12" s="113" t="s">
        <v>1188</v>
      </c>
      <c r="ACW12" s="194" t="s">
        <v>1189</v>
      </c>
      <c r="ACX12" s="113" t="s">
        <v>1246</v>
      </c>
      <c r="ACY12" s="273" t="s">
        <v>1160</v>
      </c>
      <c r="ACZ12" s="272" t="s">
        <v>1211</v>
      </c>
      <c r="ADA12" s="270" t="s">
        <v>1209</v>
      </c>
      <c r="ADB12" s="280" t="str">
        <f>ACC12</f>
        <v>&gt;equity</v>
      </c>
      <c r="ADC12" s="280" t="str">
        <f>ACD12</f>
        <v>&lt;equity</v>
      </c>
      <c r="ADD12" s="283" t="s">
        <v>1213</v>
      </c>
      <c r="ADE12" s="283" t="s">
        <v>1212</v>
      </c>
      <c r="ADF12" s="283" t="s">
        <v>1215</v>
      </c>
      <c r="ADG12" s="283" t="s">
        <v>1216</v>
      </c>
    </row>
    <row r="13" spans="1:787"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18323116.225859556</v>
      </c>
      <c r="T13" s="189">
        <f>SUM(T14:T92)</f>
        <v>13870.09776782456</v>
      </c>
      <c r="U13" s="189">
        <f>SUM(U14:U92)</f>
        <v>60938.621687495892</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18323116.225859556</v>
      </c>
      <c r="AK13" s="195">
        <f>SUM(AK14:AK92)</f>
        <v>21755.132072707467</v>
      </c>
      <c r="AL13" s="195">
        <f>SUM(AL14:AL92)</f>
        <v>-19743.242468081498</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18409243.725859556</v>
      </c>
      <c r="BB13" s="195">
        <f>SUM(BB14:BB92)</f>
        <v>3990.301877230012</v>
      </c>
      <c r="BC13" s="195">
        <f>SUM(BC14:BC92)</f>
        <v>-6101.1468201243661</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v>0.63291139240506333</v>
      </c>
      <c r="UF13" s="265">
        <v>0.68354430379746833</v>
      </c>
      <c r="UG13" s="265">
        <v>0.44303797468354428</v>
      </c>
      <c r="UH13" s="265">
        <v>0.77215189873417722</v>
      </c>
      <c r="UI13" s="265">
        <v>0.68354430379746833</v>
      </c>
      <c r="UJ13" s="265"/>
      <c r="UK13" s="265">
        <v>0.31645569620253167</v>
      </c>
      <c r="UL13" s="265">
        <v>0.65822784810126578</v>
      </c>
      <c r="UM13" s="265">
        <v>0.44303797468354428</v>
      </c>
      <c r="UN13" s="266">
        <v>0.48101265822784811</v>
      </c>
      <c r="UO13" s="266">
        <v>0.53164556962025311</v>
      </c>
      <c r="UP13" s="266">
        <v>0.46835443037974683</v>
      </c>
      <c r="UQ13" s="266">
        <v>0.58227848101265822</v>
      </c>
      <c r="UW13" s="197"/>
      <c r="UX13" s="186">
        <v>0.25</v>
      </c>
      <c r="UY13" s="189">
        <v>18728630.525549352</v>
      </c>
      <c r="UZ13" s="189">
        <v>20212729.505933695</v>
      </c>
      <c r="VA13" s="195">
        <v>-11969.804178746746</v>
      </c>
      <c r="VB13" s="195">
        <v>-12983.542913628466</v>
      </c>
      <c r="VC13" s="195">
        <v>14283.773277967919</v>
      </c>
      <c r="VD13" s="195">
        <v>-14283.773277967919</v>
      </c>
      <c r="VE13" s="195">
        <v>8232.0806462246474</v>
      </c>
      <c r="VF13" s="195">
        <v>42853.770333542925</v>
      </c>
      <c r="VG13" s="195">
        <v>-32771.270227728186</v>
      </c>
      <c r="VH13" s="195">
        <v>-94078.91454640853</v>
      </c>
      <c r="VI13" s="195">
        <v>94078.91454640853</v>
      </c>
      <c r="VJ13" s="195">
        <v>-125039.53332099751</v>
      </c>
      <c r="VK13" s="195">
        <v>125039.53332099751</v>
      </c>
      <c r="VM13" s="265">
        <v>0.44303797468354428</v>
      </c>
      <c r="VN13" s="265">
        <v>0.45569620253164556</v>
      </c>
      <c r="VO13" s="265">
        <v>0.41772151898734178</v>
      </c>
      <c r="VP13" s="265">
        <v>0.51898734177215189</v>
      </c>
      <c r="VQ13" s="265">
        <v>0.67088607594936711</v>
      </c>
      <c r="VR13" s="265"/>
      <c r="VS13" s="265">
        <v>0.32911392405063289</v>
      </c>
      <c r="VT13" s="265">
        <v>0.55696202531645567</v>
      </c>
      <c r="VU13" s="265">
        <v>0.41772151898734178</v>
      </c>
      <c r="VV13" s="266">
        <v>0.45569620253164556</v>
      </c>
      <c r="VW13" s="266">
        <v>0.59493670886075944</v>
      </c>
      <c r="VX13" s="266">
        <v>0.4050632911392405</v>
      </c>
      <c r="VY13" s="266">
        <v>0.55696202531645567</v>
      </c>
      <c r="WE13" s="197"/>
      <c r="WF13" s="186">
        <v>0</v>
      </c>
      <c r="WG13" s="189">
        <v>18431653.149729852</v>
      </c>
      <c r="WH13" s="189">
        <v>18431653.149729852</v>
      </c>
      <c r="WI13" s="195">
        <v>-4437.6510063115629</v>
      </c>
      <c r="WJ13" s="195">
        <v>-4437.6510063115629</v>
      </c>
      <c r="WK13" s="195">
        <v>24471.628211817722</v>
      </c>
      <c r="WL13" s="195">
        <v>-24471.628211817722</v>
      </c>
      <c r="WM13" s="195">
        <v>20341.244671467579</v>
      </c>
      <c r="WN13" s="195">
        <v>-3100.8691747080147</v>
      </c>
      <c r="WO13" s="195">
        <v>2448.6700672231527</v>
      </c>
      <c r="WP13" s="195">
        <v>-23064.113871430502</v>
      </c>
      <c r="WQ13" s="195">
        <v>23064.113871430502</v>
      </c>
      <c r="WR13" s="195">
        <v>-70175.6018297017</v>
      </c>
      <c r="WS13" s="195">
        <v>70175.6018297017</v>
      </c>
      <c r="WU13" s="265">
        <v>0.41772151898734178</v>
      </c>
      <c r="WV13" s="265">
        <v>0.45569620253164556</v>
      </c>
      <c r="WW13" s="265">
        <v>0.41772151898734178</v>
      </c>
      <c r="WX13" s="265">
        <v>0.51898734177215189</v>
      </c>
      <c r="WY13" s="265">
        <v>0.67088607594936711</v>
      </c>
      <c r="WZ13" s="265"/>
      <c r="XA13" s="265">
        <v>0.32911392405063289</v>
      </c>
      <c r="XB13" s="265">
        <v>0.58227848101265822</v>
      </c>
      <c r="XC13" s="265">
        <v>0.45569620253164556</v>
      </c>
      <c r="XD13" s="266">
        <v>0.51898734177215189</v>
      </c>
      <c r="XE13" s="266">
        <v>0.50632911392405067</v>
      </c>
      <c r="XF13" s="266">
        <v>0.49367088607594939</v>
      </c>
      <c r="XG13" s="266">
        <v>0.54430379746835444</v>
      </c>
      <c r="XM13" s="197"/>
      <c r="XN13" s="186">
        <v>0.25</v>
      </c>
      <c r="XO13" s="189">
        <v>18407373.936755277</v>
      </c>
      <c r="XP13" s="189">
        <v>23869309.817137789</v>
      </c>
      <c r="XQ13" s="195">
        <v>6154.92968889863</v>
      </c>
      <c r="XR13" s="195">
        <v>7468.4437478791142</v>
      </c>
      <c r="XS13" s="195">
        <v>4240.1177712936224</v>
      </c>
      <c r="XT13" s="195">
        <v>-4240.1177712936224</v>
      </c>
      <c r="XU13" s="195">
        <v>8698.6730734290541</v>
      </c>
      <c r="XV13" s="195">
        <v>-9978.2981744579956</v>
      </c>
      <c r="XW13" s="195">
        <v>15176.57133445279</v>
      </c>
      <c r="XX13" s="195">
        <v>-25682.698963517327</v>
      </c>
      <c r="XY13" s="195">
        <v>25682.698963517327</v>
      </c>
      <c r="XZ13" s="195">
        <v>-80775.730635117245</v>
      </c>
      <c r="YA13" s="195">
        <v>80775.730635117245</v>
      </c>
      <c r="YC13" s="265">
        <v>0.45569620253164556</v>
      </c>
      <c r="YD13" s="265">
        <v>0.49367088607594939</v>
      </c>
      <c r="YE13" s="265">
        <v>0.45569620253164556</v>
      </c>
      <c r="YF13" s="265">
        <v>0.46835443037974683</v>
      </c>
      <c r="YG13" s="265">
        <v>0.70886075949367089</v>
      </c>
      <c r="YH13" s="265"/>
      <c r="YI13" s="265">
        <v>0.29113924050632911</v>
      </c>
      <c r="YJ13" s="265">
        <v>0.55696202531645567</v>
      </c>
      <c r="YK13" s="265">
        <v>0.69620253164556967</v>
      </c>
      <c r="YL13" s="266">
        <v>0.54430379746835444</v>
      </c>
      <c r="YM13" s="266">
        <v>0.55696202531645567</v>
      </c>
      <c r="YN13" s="266">
        <v>0.44303797468354428</v>
      </c>
      <c r="YO13" s="266">
        <v>0.60759493670886078</v>
      </c>
      <c r="YU13" s="197"/>
      <c r="YV13" s="186">
        <v>0.25</v>
      </c>
      <c r="YW13" s="189">
        <v>18143582.860010549</v>
      </c>
      <c r="YX13" s="189">
        <v>23451368.825224001</v>
      </c>
      <c r="YY13" s="195">
        <v>7044.7145301923119</v>
      </c>
      <c r="YZ13" s="195">
        <v>8616.4235087882298</v>
      </c>
      <c r="ZA13" s="195">
        <v>10952.982153208502</v>
      </c>
      <c r="ZB13" s="195">
        <v>-10952.982153208502</v>
      </c>
      <c r="ZC13" s="195">
        <v>18796.356755101406</v>
      </c>
      <c r="ZD13" s="195">
        <v>-3315.8446972954089</v>
      </c>
      <c r="ZE13" s="195">
        <v>488.88592953376781</v>
      </c>
      <c r="ZF13" s="195">
        <v>45530.878061724761</v>
      </c>
      <c r="ZG13" s="195">
        <v>-45530.878061724761</v>
      </c>
      <c r="ZH13" s="195">
        <v>-85336.302190161354</v>
      </c>
      <c r="ZI13" s="195">
        <v>85336.302190161354</v>
      </c>
      <c r="ZK13" s="265">
        <f>COUNTIF(ZK14:ZK92,1)/79</f>
        <v>0.69620253164556967</v>
      </c>
      <c r="ZL13" s="265">
        <f>COUNTIF(ZL14:ZL92,1)/79</f>
        <v>0.59493670886075944</v>
      </c>
      <c r="ZM13" s="265">
        <f>COUNTIF(ZM14:ZM92,1)/79</f>
        <v>0.45569620253164556</v>
      </c>
      <c r="ZN13" s="265">
        <f>COUNTIF(ZN14:ZN92,1)/79</f>
        <v>0.569620253164557</v>
      </c>
      <c r="ZO13" s="265">
        <f>COUNTIF(ZO14:ZO92,1)/79</f>
        <v>0.68354430379746833</v>
      </c>
      <c r="ZP13" s="265"/>
      <c r="ZQ13" s="265">
        <f>COUNTIF(ZQ14:ZQ92,1)/79</f>
        <v>0.31645569620253167</v>
      </c>
      <c r="ZR13" s="265">
        <f>COUNTIF(ZR14:ZR92,1)/79</f>
        <v>0.58227848101265822</v>
      </c>
      <c r="ZS13" s="265">
        <f>COUNTIF(ZS14:ZS92,1)/79</f>
        <v>0.569620253164557</v>
      </c>
      <c r="ZT13" s="266">
        <f>SUM(ZT14:ZT92)/79</f>
        <v>0.46835443037974683</v>
      </c>
      <c r="ZU13" s="266">
        <f>SUM(ZU14:ZU92)/79</f>
        <v>0.53164556962025311</v>
      </c>
      <c r="ZV13" s="266">
        <f>SUM(ZV14:ZV92)/79</f>
        <v>0.46835443037974683</v>
      </c>
      <c r="ZW13" s="266">
        <f>SUM(ZW14:ZW92)/79</f>
        <v>0.45569620253164556</v>
      </c>
      <c r="AAC13" s="197"/>
      <c r="AAD13" s="186">
        <v>0.25</v>
      </c>
      <c r="AAE13" s="189">
        <f t="shared" ref="AAE13:AAL13" si="67">SUM(AAE14:AAE92)</f>
        <v>18323116.225859556</v>
      </c>
      <c r="AAF13" s="189">
        <f t="shared" si="67"/>
        <v>18738039.144084875</v>
      </c>
      <c r="AAG13" s="195">
        <f t="shared" si="67"/>
        <v>-18356.43058861711</v>
      </c>
      <c r="AAH13" s="195">
        <f t="shared" si="67"/>
        <v>-826.80228839114955</v>
      </c>
      <c r="AAI13" s="195">
        <f t="shared" si="67"/>
        <v>-6998.381713716195</v>
      </c>
      <c r="AAJ13" s="195">
        <f t="shared" si="67"/>
        <v>6998.381713716195</v>
      </c>
      <c r="AAK13" s="195">
        <f t="shared" si="67"/>
        <v>-8343.9192341167345</v>
      </c>
      <c r="AAL13" s="195">
        <f t="shared" si="67"/>
        <v>3498.122773807479</v>
      </c>
      <c r="AAM13" s="195">
        <f>SUM(AAM14:AAM92)</f>
        <v>-10495.935179809116</v>
      </c>
      <c r="AAN13" s="195">
        <f>SUM(AAN14:AAN92)</f>
        <v>50809.378788326329</v>
      </c>
      <c r="AAO13" s="195">
        <f t="shared" ref="AAO13:AAQ13" si="68">SUM(AAO14:AAO92)</f>
        <v>-50809.378788326329</v>
      </c>
      <c r="AAP13" s="195">
        <f t="shared" si="68"/>
        <v>-105529.38666803343</v>
      </c>
      <c r="AAQ13" s="195">
        <f t="shared" si="68"/>
        <v>105529.38666803343</v>
      </c>
      <c r="AAS13" s="265">
        <f>COUNTIF(AAS14:AAS92,1)/79</f>
        <v>0.569620253164557</v>
      </c>
      <c r="AAT13" s="265">
        <f>COUNTIF(AAT14:AAT92,1)/79</f>
        <v>0.60759493670886078</v>
      </c>
      <c r="AAU13" s="265">
        <f>COUNTIF(AAU14:AAU92,1)/79</f>
        <v>0.41772151898734178</v>
      </c>
      <c r="AAV13" s="265">
        <f>COUNTIF(AAV14:AAV92,1)/79</f>
        <v>0.53164556962025311</v>
      </c>
      <c r="AAW13" s="265">
        <f>COUNTIF(AAW14:AAW92,1)/79</f>
        <v>0.58227848101265822</v>
      </c>
      <c r="AAX13" s="265"/>
      <c r="AAY13" s="265">
        <f>COUNTIF(AAY14:AAY92,1)/79</f>
        <v>0.41772151898734178</v>
      </c>
      <c r="AAZ13" s="265">
        <f>COUNTIF(AAZ14:AAZ92,1)/79</f>
        <v>0.54430379746835444</v>
      </c>
      <c r="ABA13" s="265">
        <f>COUNTIF(ABA14:ABA92,1)/79</f>
        <v>0</v>
      </c>
      <c r="ABB13" s="266">
        <f>SUM(ABB14:ABB92)/79</f>
        <v>0</v>
      </c>
      <c r="ABC13" s="266">
        <f>SUM(ABC14:ABC92)/79</f>
        <v>0</v>
      </c>
      <c r="ABD13" s="266">
        <f>SUM(ABD14:ABD92)/79</f>
        <v>0</v>
      </c>
      <c r="ABE13" s="266">
        <f>SUM(ABE14:ABE92)/79</f>
        <v>0</v>
      </c>
      <c r="ABK13" s="197"/>
      <c r="ABL13" s="186">
        <v>0.25</v>
      </c>
      <c r="ABM13" s="189">
        <f t="shared" ref="ABM13:ABT13" si="69">SUM(ABM14:ABM92)</f>
        <v>18323116.225859556</v>
      </c>
      <c r="ABN13" s="189">
        <f t="shared" si="69"/>
        <v>20676668.729465101</v>
      </c>
      <c r="ABO13" s="195">
        <f t="shared" si="69"/>
        <v>0</v>
      </c>
      <c r="ABP13" s="195">
        <f t="shared" si="69"/>
        <v>0</v>
      </c>
      <c r="ABQ13" s="195">
        <f t="shared" si="69"/>
        <v>0</v>
      </c>
      <c r="ABR13" s="195">
        <f t="shared" si="69"/>
        <v>0</v>
      </c>
      <c r="ABS13" s="195">
        <f t="shared" si="69"/>
        <v>0</v>
      </c>
      <c r="ABT13" s="195">
        <f t="shared" si="69"/>
        <v>0</v>
      </c>
      <c r="ABU13" s="195">
        <f>SUM(ABU14:ABU92)</f>
        <v>0</v>
      </c>
      <c r="ABV13" s="195">
        <f>SUM(ABV14:ABV92)</f>
        <v>0</v>
      </c>
      <c r="ABW13" s="195">
        <f t="shared" ref="ABW13:ABY13" si="70">SUM(ABW14:ABW92)</f>
        <v>0</v>
      </c>
      <c r="ABX13" s="195">
        <f t="shared" si="70"/>
        <v>0</v>
      </c>
      <c r="ABY13" s="195">
        <f t="shared" si="70"/>
        <v>0</v>
      </c>
      <c r="ACA13" s="265">
        <f>COUNTIF(ACA14:ACA92,1)/79</f>
        <v>0</v>
      </c>
      <c r="ACB13" s="265">
        <f>COUNTIF(ACB14:ACB92,1)/79</f>
        <v>0</v>
      </c>
      <c r="ACC13" s="265">
        <f>COUNTIF(ACC14:ACC92,1)/79</f>
        <v>0</v>
      </c>
      <c r="ACD13" s="265">
        <f>COUNTIF(ACD14:ACD92,1)/79</f>
        <v>0</v>
      </c>
      <c r="ACE13" s="265">
        <f>COUNTIF(ACE14:ACE92,1)/79</f>
        <v>0</v>
      </c>
      <c r="ACF13" s="265"/>
      <c r="ACG13" s="265">
        <f>COUNTIF(ACG14:ACG92,1)/79</f>
        <v>1</v>
      </c>
      <c r="ACH13" s="265">
        <f>COUNTIF(ACH14:ACH92,1)/79</f>
        <v>0</v>
      </c>
      <c r="ACI13" s="265">
        <f>COUNTIF(ACI14:ACI92,1)/79</f>
        <v>0</v>
      </c>
      <c r="ACJ13" s="266">
        <f>SUM(ACJ14:ACJ92)/79</f>
        <v>1</v>
      </c>
      <c r="ACK13" s="266">
        <f>SUM(ACK14:ACK92)/79</f>
        <v>1</v>
      </c>
      <c r="ACL13" s="266">
        <f>SUM(ACL14:ACL92)/79</f>
        <v>0</v>
      </c>
      <c r="ACM13" s="266">
        <f>SUM(ACM14:ACM92)/79</f>
        <v>1</v>
      </c>
      <c r="ACS13" s="197"/>
      <c r="ACT13" s="186">
        <v>0.25</v>
      </c>
      <c r="ACU13" s="189">
        <f t="shared" ref="ACU13:ADB13" si="71">SUM(ACU14:ACU92)</f>
        <v>18323116.225859556</v>
      </c>
      <c r="ACV13" s="189">
        <f t="shared" si="71"/>
        <v>14904711.70921023</v>
      </c>
      <c r="ACW13" s="195">
        <f t="shared" si="71"/>
        <v>0</v>
      </c>
      <c r="ACX13" s="195">
        <f t="shared" si="71"/>
        <v>0</v>
      </c>
      <c r="ACY13" s="195">
        <f t="shared" si="71"/>
        <v>0</v>
      </c>
      <c r="ACZ13" s="195">
        <f t="shared" si="71"/>
        <v>0</v>
      </c>
      <c r="ADA13" s="195">
        <f t="shared" si="71"/>
        <v>0</v>
      </c>
      <c r="ADB13" s="195">
        <f t="shared" si="71"/>
        <v>0</v>
      </c>
      <c r="ADC13" s="195">
        <f>SUM(ADC14:ADC92)</f>
        <v>0</v>
      </c>
      <c r="ADD13" s="195">
        <f>SUM(ADD14:ADD92)</f>
        <v>0</v>
      </c>
      <c r="ADE13" s="195">
        <f t="shared" ref="ADE13:ADG13" si="72">SUM(ADE14:ADE92)</f>
        <v>0</v>
      </c>
      <c r="ADF13" s="195">
        <f t="shared" si="72"/>
        <v>0</v>
      </c>
      <c r="ADG13" s="195">
        <f t="shared" si="72"/>
        <v>0</v>
      </c>
    </row>
    <row r="14" spans="1:787" x14ac:dyDescent="0.25">
      <c r="A14" s="1" t="s">
        <v>290</v>
      </c>
      <c r="B14" s="150" t="str">
        <f>'FuturesInfo (3)'!M2</f>
        <v>@AC</v>
      </c>
      <c r="C14" s="200" t="str">
        <f>VLOOKUP(A14,'FuturesInfo (3)'!$A$2:$K$80,11)</f>
        <v>energy</v>
      </c>
      <c r="F14" t="e">
        <f>#REF!</f>
        <v>#REF!</v>
      </c>
      <c r="G14">
        <v>1</v>
      </c>
      <c r="H14">
        <v>1</v>
      </c>
      <c r="I14">
        <v>1</v>
      </c>
      <c r="J14">
        <f t="shared" ref="J14:J45" si="73">IF(G14=I14,1,0)</f>
        <v>1</v>
      </c>
      <c r="K14">
        <f t="shared" ref="K14:K45" si="74">IF(I14=H14,1,0)</f>
        <v>1</v>
      </c>
      <c r="L14" s="184">
        <v>5.4216867469899996E-3</v>
      </c>
      <c r="M14" s="2">
        <v>10</v>
      </c>
      <c r="N14">
        <v>60</v>
      </c>
      <c r="O14" t="str">
        <f t="shared" ref="O14:O45" si="75">IF(G14="","FALSE","TRUE")</f>
        <v>TRUE</v>
      </c>
      <c r="P14">
        <f>VLOOKUP($A14,'FuturesInfo (3)'!$A$2:$V$80,22)</f>
        <v>0</v>
      </c>
      <c r="Q14">
        <f t="shared" ref="Q14:R77" si="76">P14</f>
        <v>0</v>
      </c>
      <c r="R14">
        <f>Q14</f>
        <v>0</v>
      </c>
      <c r="S14" s="138">
        <f>VLOOKUP($A14,'FuturesInfo (3)'!$A$2:$O$80,15)*Q14</f>
        <v>0</v>
      </c>
      <c r="T14" s="144">
        <f t="shared" ref="T14:T45" si="77">IF(J14=1,ABS(S14*L14),-ABS(S14*L14))</f>
        <v>0</v>
      </c>
      <c r="U14" s="144">
        <f>IF(K14=1,ABS(S14*L14),-ABS(S14*L14))</f>
        <v>0</v>
      </c>
      <c r="W14">
        <f t="shared" ref="W14:W45" si="78">G14</f>
        <v>1</v>
      </c>
      <c r="X14">
        <v>1</v>
      </c>
      <c r="Y14">
        <v>1</v>
      </c>
      <c r="Z14">
        <v>1</v>
      </c>
      <c r="AA14">
        <f>IF(X14=Z14,1,0)</f>
        <v>1</v>
      </c>
      <c r="AB14">
        <f t="shared" ref="AB14:AB45" si="79">IF(Z14=Y14,1,0)</f>
        <v>1</v>
      </c>
      <c r="AC14" s="1">
        <v>2.2168963451200001E-2</v>
      </c>
      <c r="AD14" s="2">
        <v>10</v>
      </c>
      <c r="AE14">
        <v>60</v>
      </c>
      <c r="AF14" t="str">
        <f t="shared" ref="AF14:AF45" si="80">IF(X14="","FALSE","TRUE")</f>
        <v>TRUE</v>
      </c>
      <c r="AG14">
        <f>VLOOKUP($A14,'FuturesInfo (3)'!$A$2:$V$80,22)</f>
        <v>0</v>
      </c>
      <c r="AH14">
        <f t="shared" ref="AH14:AH45" si="81">ROUND(IF(X14=Y14,AG14*(1+$AH$95),AG14*(1-$AH$95)),0)</f>
        <v>0</v>
      </c>
      <c r="AI14">
        <f>AG14</f>
        <v>0</v>
      </c>
      <c r="AJ14" s="138">
        <f>VLOOKUP($A14,'FuturesInfo (3)'!$A$2:$O$80,15)*AI14</f>
        <v>0</v>
      </c>
      <c r="AK14" s="196">
        <f>IF(AA14=1,ABS(AJ14*AC14),-ABS(AJ14*AC14))</f>
        <v>0</v>
      </c>
      <c r="AL14" s="196">
        <f>IF(AB14=1,ABS(AJ14*AC14),-ABS(AJ14*AC14))</f>
        <v>0</v>
      </c>
      <c r="AN14">
        <f t="shared" ref="AN14:AN77" si="82">X14</f>
        <v>1</v>
      </c>
      <c r="AO14">
        <v>1</v>
      </c>
      <c r="AP14">
        <v>1</v>
      </c>
      <c r="AQ14">
        <v>-1</v>
      </c>
      <c r="AR14">
        <f>IF(AO14=AQ14,1,0)</f>
        <v>0</v>
      </c>
      <c r="AS14">
        <f t="shared" ref="AS14:AS77" si="83">IF(AQ14=AP14,1,0)</f>
        <v>0</v>
      </c>
      <c r="AT14" s="1">
        <v>-5.2754982414999997E-3</v>
      </c>
      <c r="AU14" s="2">
        <v>10</v>
      </c>
      <c r="AV14">
        <v>60</v>
      </c>
      <c r="AW14" t="str">
        <f t="shared" ref="AW14:AW77" si="84">IF(AO14="","FALSE","TRUE")</f>
        <v>TRUE</v>
      </c>
      <c r="AX14">
        <f>VLOOKUP($A14,'FuturesInfo (3)'!$A$2:$V$80,22)</f>
        <v>0</v>
      </c>
      <c r="AY14">
        <f t="shared" ref="AY14:AY77" si="85">ROUND(IF(AO14=AP14,AX14*(1+$AH$95),AX14*(1-$AH$95)),0)</f>
        <v>0</v>
      </c>
      <c r="AZ14">
        <f>AX14</f>
        <v>0</v>
      </c>
      <c r="BA14" s="138">
        <f>VLOOKUP($A14,'FuturesInfo (3)'!$A$2:$O$80,15)*AZ14</f>
        <v>0</v>
      </c>
      <c r="BB14" s="196">
        <f t="shared" ref="BB14:BB77" si="86">IF(AR14=1,ABS(BA14*AT14),-ABS(BA14*AT14))</f>
        <v>0</v>
      </c>
      <c r="BC14" s="196">
        <f>IF(AS14=1,ABS(BA14*AT14),-ABS(BA14*AT14))</f>
        <v>0</v>
      </c>
      <c r="BE14">
        <v>1</v>
      </c>
      <c r="BF14">
        <v>1</v>
      </c>
      <c r="BG14">
        <v>1</v>
      </c>
      <c r="BH14">
        <v>-1</v>
      </c>
      <c r="BI14">
        <v>0</v>
      </c>
      <c r="BJ14">
        <v>0</v>
      </c>
      <c r="BK14" s="1">
        <v>-8.8391278727199991E-3</v>
      </c>
      <c r="BL14" s="2">
        <v>10</v>
      </c>
      <c r="BM14">
        <v>60</v>
      </c>
      <c r="BN14" t="s">
        <v>1181</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1181</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1181</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1181</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1181</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1181</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1181</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1181</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1181</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1181</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1181</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1181</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1181</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1181</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1181</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1181</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1181</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1181</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1181</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v>1</v>
      </c>
      <c r="UF14" s="237">
        <v>1</v>
      </c>
      <c r="UG14" s="237">
        <v>-1</v>
      </c>
      <c r="UH14" s="237">
        <v>1</v>
      </c>
      <c r="UI14" s="213">
        <v>1</v>
      </c>
      <c r="UJ14" s="238">
        <v>-8</v>
      </c>
      <c r="UK14">
        <v>-1</v>
      </c>
      <c r="UL14">
        <v>-1</v>
      </c>
      <c r="UM14" s="213">
        <v>-1</v>
      </c>
      <c r="UN14">
        <v>0</v>
      </c>
      <c r="UO14">
        <v>0</v>
      </c>
      <c r="UP14">
        <v>1</v>
      </c>
      <c r="UQ14">
        <v>1</v>
      </c>
      <c r="UR14" s="247">
        <v>-1.1830635118300001E-2</v>
      </c>
      <c r="US14" s="202">
        <v>42542</v>
      </c>
      <c r="UT14">
        <v>60</v>
      </c>
      <c r="UU14" t="s">
        <v>1181</v>
      </c>
      <c r="UV14">
        <v>0</v>
      </c>
      <c r="UW14" s="251">
        <v>2</v>
      </c>
      <c r="UX14">
        <v>0</v>
      </c>
      <c r="UY14" s="138">
        <v>0</v>
      </c>
      <c r="UZ14" s="138">
        <v>0</v>
      </c>
      <c r="VA14" s="196">
        <v>0</v>
      </c>
      <c r="VB14" s="196">
        <v>0</v>
      </c>
      <c r="VC14" s="196">
        <v>0</v>
      </c>
      <c r="VD14" s="196">
        <v>0</v>
      </c>
      <c r="VE14" s="196">
        <v>0</v>
      </c>
      <c r="VF14" s="196">
        <v>0</v>
      </c>
      <c r="VG14" s="196">
        <v>0</v>
      </c>
      <c r="VH14" s="196">
        <v>0</v>
      </c>
      <c r="VI14" s="196">
        <v>0</v>
      </c>
      <c r="VJ14" s="196">
        <v>0</v>
      </c>
      <c r="VK14" s="196">
        <v>0</v>
      </c>
      <c r="VM14">
        <v>-1</v>
      </c>
      <c r="VN14" s="237">
        <v>-1</v>
      </c>
      <c r="VO14" s="237">
        <v>-1</v>
      </c>
      <c r="VP14" s="237">
        <v>-1</v>
      </c>
      <c r="VQ14" s="213">
        <v>1</v>
      </c>
      <c r="VR14" s="238">
        <v>-9</v>
      </c>
      <c r="VS14">
        <v>-1</v>
      </c>
      <c r="VT14">
        <v>-1</v>
      </c>
      <c r="VU14" s="213">
        <v>-1</v>
      </c>
      <c r="VV14">
        <v>1</v>
      </c>
      <c r="VW14">
        <v>0</v>
      </c>
      <c r="VX14">
        <v>1</v>
      </c>
      <c r="VY14">
        <v>1</v>
      </c>
      <c r="VZ14" s="247">
        <v>-1.1342155009499999E-2</v>
      </c>
      <c r="WA14" s="202">
        <v>42542</v>
      </c>
      <c r="WB14">
        <v>60</v>
      </c>
      <c r="WC14" t="s">
        <v>1181</v>
      </c>
      <c r="WD14">
        <v>0</v>
      </c>
      <c r="WE14" s="251">
        <v>2</v>
      </c>
      <c r="WF14">
        <v>0</v>
      </c>
      <c r="WG14" s="138">
        <v>0</v>
      </c>
      <c r="WH14" s="138">
        <v>0</v>
      </c>
      <c r="WI14" s="196">
        <v>0</v>
      </c>
      <c r="WJ14" s="196">
        <v>0</v>
      </c>
      <c r="WK14" s="196">
        <v>0</v>
      </c>
      <c r="WL14" s="196">
        <v>0</v>
      </c>
      <c r="WM14" s="196">
        <v>0</v>
      </c>
      <c r="WN14" s="196">
        <v>0</v>
      </c>
      <c r="WO14" s="196">
        <v>0</v>
      </c>
      <c r="WP14" s="196">
        <v>0</v>
      </c>
      <c r="WQ14" s="196">
        <v>0</v>
      </c>
      <c r="WR14" s="196">
        <v>0</v>
      </c>
      <c r="WS14" s="196">
        <v>0</v>
      </c>
      <c r="WU14">
        <v>-1</v>
      </c>
      <c r="WV14" s="237">
        <v>-1</v>
      </c>
      <c r="WW14" s="237">
        <v>-1</v>
      </c>
      <c r="WX14" s="237">
        <v>-1</v>
      </c>
      <c r="WY14" s="213">
        <v>1</v>
      </c>
      <c r="WZ14" s="238">
        <v>-10</v>
      </c>
      <c r="XA14">
        <v>-1</v>
      </c>
      <c r="XB14">
        <v>-1</v>
      </c>
      <c r="XC14">
        <v>-1</v>
      </c>
      <c r="XD14">
        <v>1</v>
      </c>
      <c r="XE14">
        <v>0</v>
      </c>
      <c r="XF14">
        <v>1</v>
      </c>
      <c r="XG14">
        <v>1</v>
      </c>
      <c r="XH14">
        <v>-6.3734862970000004E-3</v>
      </c>
      <c r="XI14" s="202">
        <v>42542</v>
      </c>
      <c r="XJ14">
        <v>60</v>
      </c>
      <c r="XK14" t="s">
        <v>1181</v>
      </c>
      <c r="XL14">
        <v>0</v>
      </c>
      <c r="XM14" s="251">
        <v>1</v>
      </c>
      <c r="XN14">
        <v>0</v>
      </c>
      <c r="XO14" s="138">
        <v>0</v>
      </c>
      <c r="XP14" s="138">
        <v>0</v>
      </c>
      <c r="XQ14" s="196">
        <v>0</v>
      </c>
      <c r="XR14" s="196">
        <v>0</v>
      </c>
      <c r="XS14" s="196">
        <v>0</v>
      </c>
      <c r="XT14" s="196">
        <v>0</v>
      </c>
      <c r="XU14" s="196">
        <v>0</v>
      </c>
      <c r="XV14" s="196">
        <v>0</v>
      </c>
      <c r="XW14" s="196">
        <v>0</v>
      </c>
      <c r="XX14" s="196">
        <v>0</v>
      </c>
      <c r="XY14" s="196">
        <v>0</v>
      </c>
      <c r="XZ14" s="196">
        <v>0</v>
      </c>
      <c r="YA14" s="196">
        <v>0</v>
      </c>
      <c r="YC14">
        <v>-1</v>
      </c>
      <c r="YD14">
        <v>-1</v>
      </c>
      <c r="YE14">
        <v>1</v>
      </c>
      <c r="YF14">
        <v>-1</v>
      </c>
      <c r="YG14">
        <v>1</v>
      </c>
      <c r="YH14">
        <v>-3</v>
      </c>
      <c r="YI14">
        <v>-1</v>
      </c>
      <c r="YJ14">
        <v>-1</v>
      </c>
      <c r="YK14" s="213">
        <v>1</v>
      </c>
      <c r="YL14">
        <v>0</v>
      </c>
      <c r="YM14">
        <v>1</v>
      </c>
      <c r="YN14">
        <v>0</v>
      </c>
      <c r="YO14">
        <v>0</v>
      </c>
      <c r="YP14" s="247">
        <v>1.86016677357E-2</v>
      </c>
      <c r="YQ14" s="202">
        <v>42548</v>
      </c>
      <c r="YR14">
        <v>60</v>
      </c>
      <c r="YS14" t="s">
        <v>1181</v>
      </c>
      <c r="YT14">
        <v>0</v>
      </c>
      <c r="YU14">
        <v>1</v>
      </c>
      <c r="YV14">
        <v>0</v>
      </c>
      <c r="YW14" s="138">
        <v>0</v>
      </c>
      <c r="YX14" s="138">
        <v>0</v>
      </c>
      <c r="YY14" s="196">
        <v>0</v>
      </c>
      <c r="YZ14" s="196">
        <v>0</v>
      </c>
      <c r="ZA14" s="196">
        <v>0</v>
      </c>
      <c r="ZB14" s="196">
        <v>0</v>
      </c>
      <c r="ZC14" s="196">
        <v>0</v>
      </c>
      <c r="ZD14" s="196">
        <v>0</v>
      </c>
      <c r="ZE14" s="196">
        <v>0</v>
      </c>
      <c r="ZF14" s="196">
        <v>0</v>
      </c>
      <c r="ZG14" s="196">
        <v>0</v>
      </c>
      <c r="ZH14" s="196">
        <v>0</v>
      </c>
      <c r="ZI14" s="196">
        <v>0</v>
      </c>
      <c r="ZK14">
        <f>YK14</f>
        <v>1</v>
      </c>
      <c r="ZL14" s="237">
        <v>1</v>
      </c>
      <c r="ZM14" s="237">
        <v>1</v>
      </c>
      <c r="ZN14" s="237">
        <v>1</v>
      </c>
      <c r="ZO14" s="213">
        <v>1</v>
      </c>
      <c r="ZP14" s="238">
        <v>-4</v>
      </c>
      <c r="ZQ14">
        <f>IF(ZO14=1,-1,1)</f>
        <v>-1</v>
      </c>
      <c r="ZR14">
        <f>IF(ZP14&lt;0,ZO14*-1,ZO14)</f>
        <v>-1</v>
      </c>
      <c r="ZS14" s="213">
        <v>-1</v>
      </c>
      <c r="ZT14">
        <f>IF(ZL14=ZS14,1,0)</f>
        <v>0</v>
      </c>
      <c r="ZU14">
        <f>IF(ZS14=ZO14,1,0)</f>
        <v>0</v>
      </c>
      <c r="ZV14">
        <f>IF(ZS14=ZQ14,1,0)</f>
        <v>1</v>
      </c>
      <c r="ZW14">
        <f>IF(ZS14=ZR14,1,0)</f>
        <v>1</v>
      </c>
      <c r="ZX14" s="247">
        <v>-5.6675062972300003E-3</v>
      </c>
      <c r="ZY14" s="202">
        <v>42552</v>
      </c>
      <c r="ZZ14">
        <v>60</v>
      </c>
      <c r="AAA14" t="str">
        <f t="shared" ref="AAA14:AAA77" si="87">IF(ZL14="","FALSE","TRUE")</f>
        <v>TRUE</v>
      </c>
      <c r="AAB14">
        <f>VLOOKUP($A14,'FuturesInfo (3)'!$A$2:$V$80,22)</f>
        <v>0</v>
      </c>
      <c r="AAC14" s="251">
        <v>2</v>
      </c>
      <c r="AAD14">
        <f>IF(AAC14=1,ROUND(AAB14*(1+AAD$13),0),ROUND(AAB14*(1-AAD$13),0))</f>
        <v>0</v>
      </c>
      <c r="AAE14" s="138">
        <f>VLOOKUP($A14,'FuturesInfo (3)'!$A$2:$O$80,15)*AAB14</f>
        <v>0</v>
      </c>
      <c r="AAF14" s="138">
        <f>VLOOKUP($A14,'FuturesInfo (3)'!$A$2:$O$80,15)*AAD14</f>
        <v>0</v>
      </c>
      <c r="AAG14" s="196">
        <f>IF(ZT14=1,ABS(AAE14*ZX14),-ABS(AAE14*ZX14))</f>
        <v>0</v>
      </c>
      <c r="AAH14" s="196">
        <f>IF(IF(ZK14=ZS14,1,0)=1,ABS(AAE14*ZX14),-ABS(AAE14*ZX14))</f>
        <v>0</v>
      </c>
      <c r="AAI14" s="196">
        <f>IF(ZU14=1,ABS(AAE14*ZX14),-ABS(AAE14*ZX14))</f>
        <v>0</v>
      </c>
      <c r="AAJ14" s="196">
        <f>IF(ZV14=1,ABS(AAE14*ZX14),-ABS(AAE14*ZX14))</f>
        <v>0</v>
      </c>
      <c r="AAK14" s="196">
        <f>IF(ZW14=1,ABS(AAE14*ZX14),-ABS(AAE14*ZX14))</f>
        <v>0</v>
      </c>
      <c r="AAL14" s="196">
        <f>IF(IF(ZM14=ZS14,1,0)=1,ABS(AAE14*ZX14),-ABS(AAE14*ZX14))</f>
        <v>0</v>
      </c>
      <c r="AAM14" s="196">
        <f>IF(IF(ZN14=ZS14,1,0)=1,ABS(AAE14*ZX14),-ABS(AAE14*ZX14))</f>
        <v>0</v>
      </c>
      <c r="AAN14" s="196">
        <f>IF(IF(sym!$O3=ZS14,1,0)=1,ABS(AAE14*ZX14),-ABS(AAE14*ZX14))</f>
        <v>0</v>
      </c>
      <c r="AAO14" s="196">
        <f>IF(IF(sym!$N3=ZS14,1,0)=1,ABS(AAE14*ZX14),-ABS(AAE14*ZX14))</f>
        <v>0</v>
      </c>
      <c r="AAP14" s="196">
        <f>IF(IF(ZS14=ZS14,0,1)=1,ABS(AAE14*ZX14),-ABS(AAE14*ZX14))</f>
        <v>0</v>
      </c>
      <c r="AAQ14" s="196">
        <f>ABS(AAE14*ZX14)</f>
        <v>0</v>
      </c>
      <c r="AAS14">
        <f>ZS14</f>
        <v>-1</v>
      </c>
      <c r="AAT14" s="237">
        <v>1</v>
      </c>
      <c r="AAU14" s="237">
        <v>1</v>
      </c>
      <c r="AAV14" s="237">
        <v>1</v>
      </c>
      <c r="AAW14" s="213">
        <v>-1</v>
      </c>
      <c r="AAX14" s="238">
        <v>-5</v>
      </c>
      <c r="AAY14">
        <f>IF(AAW14=1,-1,1)</f>
        <v>1</v>
      </c>
      <c r="AAZ14">
        <f>IF(AAX14&lt;0,AAW14*-1,AAW14)</f>
        <v>1</v>
      </c>
      <c r="ABA14" s="213"/>
      <c r="ABB14">
        <f>IF(AAT14=ABA14,1,0)</f>
        <v>0</v>
      </c>
      <c r="ABC14">
        <f>IF(ABA14=AAW14,1,0)</f>
        <v>0</v>
      </c>
      <c r="ABD14">
        <f>IF(ABA14=AAY14,1,0)</f>
        <v>0</v>
      </c>
      <c r="ABE14">
        <f>IF(ABA14=AAZ14,1,0)</f>
        <v>0</v>
      </c>
      <c r="ABF14" s="247"/>
      <c r="ABG14" s="202">
        <v>42552</v>
      </c>
      <c r="ABH14">
        <v>60</v>
      </c>
      <c r="ABI14" t="str">
        <f t="shared" ref="ABI14:ABI77" si="88">IF(AAT14="","FALSE","TRUE")</f>
        <v>TRUE</v>
      </c>
      <c r="ABJ14">
        <f>VLOOKUP($A14,'FuturesInfo (3)'!$A$2:$V$80,22)</f>
        <v>0</v>
      </c>
      <c r="ABK14" s="251">
        <v>1</v>
      </c>
      <c r="ABL14">
        <f>IF(ABK14=1,ROUND(ABJ14*(1+ABL$13),0),ROUND(ABJ14*(1-ABL$13),0))</f>
        <v>0</v>
      </c>
      <c r="ABM14" s="138">
        <f>VLOOKUP($A14,'FuturesInfo (3)'!$A$2:$O$80,15)*ABJ14</f>
        <v>0</v>
      </c>
      <c r="ABN14" s="138">
        <f>VLOOKUP($A14,'FuturesInfo (3)'!$A$2:$O$80,15)*ABL14</f>
        <v>0</v>
      </c>
      <c r="ABO14" s="196">
        <f>IF(ABB14=1,ABS(ABM14*ABF14),-ABS(ABM14*ABF14))</f>
        <v>0</v>
      </c>
      <c r="ABP14" s="196">
        <f>IF(IF(AAS14=ABA14,1,0)=1,ABS(ABM14*ABF14),-ABS(ABM14*ABF14))</f>
        <v>0</v>
      </c>
      <c r="ABQ14" s="196">
        <f>IF(ABC14=1,ABS(ABM14*ABF14),-ABS(ABM14*ABF14))</f>
        <v>0</v>
      </c>
      <c r="ABR14" s="196">
        <f>IF(ABD14=1,ABS(ABM14*ABF14),-ABS(ABM14*ABF14))</f>
        <v>0</v>
      </c>
      <c r="ABS14" s="196">
        <f>IF(ABE14=1,ABS(ABM14*ABF14),-ABS(ABM14*ABF14))</f>
        <v>0</v>
      </c>
      <c r="ABT14" s="196">
        <f>IF(IF(AAU14=ABA14,1,0)=1,ABS(ABM14*ABF14),-ABS(ABM14*ABF14))</f>
        <v>0</v>
      </c>
      <c r="ABU14" s="196">
        <f>IF(IF(AAV14=ABA14,1,0)=1,ABS(ABM14*ABF14),-ABS(ABM14*ABF14))</f>
        <v>0</v>
      </c>
      <c r="ABV14" s="196">
        <f>IF(IF(sym!$O3=ABA14,1,0)=1,ABS(ABM14*ABF14),-ABS(ABM14*ABF14))</f>
        <v>0</v>
      </c>
      <c r="ABW14" s="196">
        <f>IF(IF(sym!$N3=ABA14,1,0)=1,ABS(ABM14*ABF14),-ABS(ABM14*ABF14))</f>
        <v>0</v>
      </c>
      <c r="ABX14" s="196">
        <f>IF(IF(ABA14=ABA14,0,1)=1,ABS(ABM14*ABF14),-ABS(ABM14*ABF14))</f>
        <v>0</v>
      </c>
      <c r="ABY14" s="196">
        <f>ABS(ABM14*ABF14)</f>
        <v>0</v>
      </c>
      <c r="ACA14">
        <f>ABA14</f>
        <v>0</v>
      </c>
      <c r="ACB14" s="237"/>
      <c r="ACC14" s="237"/>
      <c r="ACD14" s="237"/>
      <c r="ACE14" s="213"/>
      <c r="ACF14" s="238"/>
      <c r="ACG14">
        <f>IF(ACE14=1,-1,1)</f>
        <v>1</v>
      </c>
      <c r="ACH14">
        <f>IF(ACF14&lt;0,ACE14*-1,ACE14)</f>
        <v>0</v>
      </c>
      <c r="ACI14" s="213"/>
      <c r="ACJ14">
        <f>IF(ACB14=ACI14,1,0)</f>
        <v>1</v>
      </c>
      <c r="ACK14">
        <f>IF(ACI14=ACE14,1,0)</f>
        <v>1</v>
      </c>
      <c r="ACL14">
        <f>IF(ACI14=ACG14,1,0)</f>
        <v>0</v>
      </c>
      <c r="ACM14">
        <f>IF(ACI14=ACH14,1,0)</f>
        <v>1</v>
      </c>
      <c r="ACN14" s="247"/>
      <c r="ACO14" s="202"/>
      <c r="ACP14">
        <v>60</v>
      </c>
      <c r="ACQ14" t="str">
        <f t="shared" ref="ACQ14:ACQ77" si="89">IF(ACB14="","FALSE","TRUE")</f>
        <v>FALSE</v>
      </c>
      <c r="ACR14">
        <f>VLOOKUP($A14,'FuturesInfo (3)'!$A$2:$V$80,22)</f>
        <v>0</v>
      </c>
      <c r="ACS14" s="251"/>
      <c r="ACT14">
        <f>IF(ACS14=1,ROUND(ACR14*(1+ACT$13),0),ROUND(ACR14*(1-ACT$13),0))</f>
        <v>0</v>
      </c>
      <c r="ACU14" s="138">
        <f>VLOOKUP($A14,'FuturesInfo (3)'!$A$2:$O$80,15)*ACR14</f>
        <v>0</v>
      </c>
      <c r="ACV14" s="138">
        <f>VLOOKUP($A14,'FuturesInfo (3)'!$A$2:$O$80,15)*ACT14</f>
        <v>0</v>
      </c>
      <c r="ACW14" s="196">
        <f>IF(ACJ14=1,ABS(ACU14*ACN14),-ABS(ACU14*ACN14))</f>
        <v>0</v>
      </c>
      <c r="ACX14" s="196">
        <f>IF(IF(ACA14=ACI14,1,0)=1,ABS(ACU14*ACN14),-ABS(ACU14*ACN14))</f>
        <v>0</v>
      </c>
      <c r="ACY14" s="196">
        <f>IF(ACK14=1,ABS(ACU14*ACN14),-ABS(ACU14*ACN14))</f>
        <v>0</v>
      </c>
      <c r="ACZ14" s="196">
        <f>IF(ACL14=1,ABS(ACU14*ACN14),-ABS(ACU14*ACN14))</f>
        <v>0</v>
      </c>
      <c r="ADA14" s="196">
        <f>IF(ACM14=1,ABS(ACU14*ACN14),-ABS(ACU14*ACN14))</f>
        <v>0</v>
      </c>
      <c r="ADB14" s="196">
        <f>IF(IF(ACC14=ACI14,1,0)=1,ABS(ACU14*ACN14),-ABS(ACU14*ACN14))</f>
        <v>0</v>
      </c>
      <c r="ADC14" s="196">
        <f>IF(IF(ACD14=ACI14,1,0)=1,ABS(ACU14*ACN14),-ABS(ACU14*ACN14))</f>
        <v>0</v>
      </c>
      <c r="ADD14" s="196">
        <f>IF(IF(sym!$O3=ACI14,1,0)=1,ABS(ACU14*ACN14),-ABS(ACU14*ACN14))</f>
        <v>0</v>
      </c>
      <c r="ADE14" s="196">
        <f>IF(IF(sym!$N3=ACI14,1,0)=1,ABS(ACU14*ACN14),-ABS(ACU14*ACN14))</f>
        <v>0</v>
      </c>
      <c r="ADF14" s="196">
        <f>IF(IF(ACI14=ACI14,0,1)=1,ABS(ACU14*ACN14),-ABS(ACU14*ACN14))</f>
        <v>0</v>
      </c>
      <c r="ADG14" s="196">
        <f>ABS(ACU14*ACN14)</f>
        <v>0</v>
      </c>
    </row>
    <row r="15" spans="1:787" x14ac:dyDescent="0.25">
      <c r="A15" s="1" t="s">
        <v>293</v>
      </c>
      <c r="B15" s="150" t="str">
        <f>'FuturesInfo (3)'!M3</f>
        <v>@AD</v>
      </c>
      <c r="C15" s="200" t="str">
        <f>VLOOKUP(A15,'FuturesInfo (3)'!$A$2:$K$80,11)</f>
        <v>currency</v>
      </c>
      <c r="F15" t="e">
        <f>#REF!</f>
        <v>#REF!</v>
      </c>
      <c r="G15">
        <v>1</v>
      </c>
      <c r="H15">
        <v>1</v>
      </c>
      <c r="I15">
        <v>1</v>
      </c>
      <c r="J15">
        <f t="shared" si="73"/>
        <v>1</v>
      </c>
      <c r="K15">
        <f t="shared" si="74"/>
        <v>1</v>
      </c>
      <c r="L15" s="184">
        <v>1.9806094182800001E-2</v>
      </c>
      <c r="M15" s="2">
        <v>10</v>
      </c>
      <c r="N15">
        <v>60</v>
      </c>
      <c r="O15" t="str">
        <f t="shared" si="75"/>
        <v>TRUE</v>
      </c>
      <c r="P15">
        <f>VLOOKUP($A15,'FuturesInfo (3)'!$A$2:$V$80,22)</f>
        <v>2</v>
      </c>
      <c r="Q15">
        <f t="shared" si="76"/>
        <v>2</v>
      </c>
      <c r="R15">
        <f t="shared" si="76"/>
        <v>2</v>
      </c>
      <c r="S15" s="138">
        <f>VLOOKUP($A15,'FuturesInfo (3)'!$A$2:$O$80,15)*Q15</f>
        <v>150320</v>
      </c>
      <c r="T15" s="144">
        <f t="shared" si="77"/>
        <v>2977.2520775584962</v>
      </c>
      <c r="U15" s="144">
        <f t="shared" ref="U15:U78" si="90">IF(K15=1,ABS(S15*L15),-ABS(S15*L15))</f>
        <v>2977.2520775584962</v>
      </c>
      <c r="W15">
        <f t="shared" si="78"/>
        <v>1</v>
      </c>
      <c r="X15">
        <v>-1</v>
      </c>
      <c r="Y15">
        <v>1</v>
      </c>
      <c r="Z15">
        <v>1</v>
      </c>
      <c r="AA15">
        <f>IF(X15=Z15,1,0)</f>
        <v>0</v>
      </c>
      <c r="AB15">
        <f t="shared" si="79"/>
        <v>1</v>
      </c>
      <c r="AC15" s="1">
        <v>1.7655846801600001E-3</v>
      </c>
      <c r="AD15" s="2">
        <v>10</v>
      </c>
      <c r="AE15">
        <v>60</v>
      </c>
      <c r="AF15" t="str">
        <f t="shared" si="80"/>
        <v>TRUE</v>
      </c>
      <c r="AG15">
        <f>VLOOKUP($A15,'FuturesInfo (3)'!$A$2:$V$80,22)</f>
        <v>2</v>
      </c>
      <c r="AH15">
        <f t="shared" si="81"/>
        <v>2</v>
      </c>
      <c r="AI15">
        <f t="shared" ref="AI15:AI78" si="91">AG15</f>
        <v>2</v>
      </c>
      <c r="AJ15" s="138">
        <f>VLOOKUP($A15,'FuturesInfo (3)'!$A$2:$O$80,15)*AI15</f>
        <v>150320</v>
      </c>
      <c r="AK15" s="196">
        <f t="shared" ref="AK15:AK45" si="92">IF(AA15=1,ABS(AJ15*AC15),-ABS(AJ15*AC15))</f>
        <v>-265.40268912165124</v>
      </c>
      <c r="AL15" s="196">
        <f t="shared" ref="AL15:AL78" si="93">IF(AB15=1,ABS(AJ15*AC15),-ABS(AJ15*AC15))</f>
        <v>265.40268912165124</v>
      </c>
      <c r="AN15">
        <f t="shared" si="82"/>
        <v>-1</v>
      </c>
      <c r="AO15">
        <v>-1</v>
      </c>
      <c r="AP15">
        <v>1</v>
      </c>
      <c r="AQ15">
        <v>1</v>
      </c>
      <c r="AR15">
        <f>IF(AO15=AQ15,1,0)</f>
        <v>0</v>
      </c>
      <c r="AS15">
        <f t="shared" si="83"/>
        <v>1</v>
      </c>
      <c r="AT15" s="1">
        <v>1.0574837310199999E-2</v>
      </c>
      <c r="AU15" s="2">
        <v>10</v>
      </c>
      <c r="AV15">
        <v>60</v>
      </c>
      <c r="AW15" t="str">
        <f t="shared" si="84"/>
        <v>TRUE</v>
      </c>
      <c r="AX15">
        <f>VLOOKUP($A15,'FuturesInfo (3)'!$A$2:$V$80,22)</f>
        <v>2</v>
      </c>
      <c r="AY15">
        <f t="shared" si="85"/>
        <v>2</v>
      </c>
      <c r="AZ15">
        <f t="shared" ref="AZ15:AZ78" si="94">AX15</f>
        <v>2</v>
      </c>
      <c r="BA15" s="138">
        <f>VLOOKUP($A15,'FuturesInfo (3)'!$A$2:$O$80,15)*AZ15</f>
        <v>150320</v>
      </c>
      <c r="BB15" s="196">
        <f t="shared" si="86"/>
        <v>-1589.6095444692639</v>
      </c>
      <c r="BC15" s="196">
        <f t="shared" ref="BC15:BC78" si="95">IF(AS15=1,ABS(BA15*AT15),-ABS(BA15*AT15))</f>
        <v>1589.6095444692639</v>
      </c>
      <c r="BE15">
        <v>-1</v>
      </c>
      <c r="BF15">
        <v>1</v>
      </c>
      <c r="BG15">
        <v>1</v>
      </c>
      <c r="BH15">
        <v>1</v>
      </c>
      <c r="BI15">
        <v>1</v>
      </c>
      <c r="BJ15">
        <v>1</v>
      </c>
      <c r="BK15" s="1">
        <v>2.9514354708899998E-3</v>
      </c>
      <c r="BL15" s="2">
        <v>10</v>
      </c>
      <c r="BM15">
        <v>60</v>
      </c>
      <c r="BN15" t="s">
        <v>1181</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1181</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1181</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1181</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1181</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1181</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1181</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1181</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1181</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1181</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1181</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1181</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1181</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1181</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1181</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1181</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1181</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1181</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1181</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v>1</v>
      </c>
      <c r="UF15" s="239">
        <v>1</v>
      </c>
      <c r="UG15" s="239">
        <v>-1</v>
      </c>
      <c r="UH15" s="239">
        <v>1</v>
      </c>
      <c r="UI15" s="214">
        <v>1</v>
      </c>
      <c r="UJ15" s="240">
        <v>-4</v>
      </c>
      <c r="UK15">
        <v>-1</v>
      </c>
      <c r="UL15">
        <v>-1</v>
      </c>
      <c r="UM15" s="214">
        <v>-1</v>
      </c>
      <c r="UN15">
        <v>0</v>
      </c>
      <c r="UO15">
        <v>0</v>
      </c>
      <c r="UP15">
        <v>1</v>
      </c>
      <c r="UQ15">
        <v>1</v>
      </c>
      <c r="UR15" s="248">
        <v>-3.08187056144E-3</v>
      </c>
      <c r="US15" s="202">
        <v>42548</v>
      </c>
      <c r="UT15">
        <v>60</v>
      </c>
      <c r="UU15" t="s">
        <v>1181</v>
      </c>
      <c r="UV15">
        <v>3</v>
      </c>
      <c r="UW15" s="252">
        <v>2</v>
      </c>
      <c r="UX15">
        <v>2</v>
      </c>
      <c r="UY15" s="138">
        <v>223200</v>
      </c>
      <c r="UZ15" s="138">
        <v>148800</v>
      </c>
      <c r="VA15" s="196">
        <v>-687.87350931340802</v>
      </c>
      <c r="VB15" s="196">
        <v>-458.582339542272</v>
      </c>
      <c r="VC15" s="196">
        <v>-687.87350931340802</v>
      </c>
      <c r="VD15" s="196">
        <v>687.87350931340802</v>
      </c>
      <c r="VE15" s="196">
        <v>687.87350931340802</v>
      </c>
      <c r="VF15" s="196">
        <v>687.87350931340802</v>
      </c>
      <c r="VG15" s="196">
        <v>-687.87350931340802</v>
      </c>
      <c r="VH15" s="196">
        <v>-687.87350931340802</v>
      </c>
      <c r="VI15" s="196">
        <v>687.87350931340802</v>
      </c>
      <c r="VJ15" s="196">
        <v>-687.87350931340802</v>
      </c>
      <c r="VK15" s="196">
        <v>687.87350931340802</v>
      </c>
      <c r="VM15">
        <v>-1</v>
      </c>
      <c r="VN15" s="239">
        <v>1</v>
      </c>
      <c r="VO15" s="239">
        <v>-1</v>
      </c>
      <c r="VP15" s="239">
        <v>1</v>
      </c>
      <c r="VQ15" s="214">
        <v>1</v>
      </c>
      <c r="VR15" s="240">
        <v>-5</v>
      </c>
      <c r="VS15">
        <v>-1</v>
      </c>
      <c r="VT15">
        <v>-1</v>
      </c>
      <c r="VU15" s="214">
        <v>1</v>
      </c>
      <c r="VV15">
        <v>1</v>
      </c>
      <c r="VW15">
        <v>1</v>
      </c>
      <c r="VX15">
        <v>0</v>
      </c>
      <c r="VY15">
        <v>0</v>
      </c>
      <c r="VZ15" s="248">
        <v>7.9301075268800002E-3</v>
      </c>
      <c r="WA15" s="202">
        <v>42548</v>
      </c>
      <c r="WB15">
        <v>60</v>
      </c>
      <c r="WC15" t="s">
        <v>1181</v>
      </c>
      <c r="WD15">
        <v>2</v>
      </c>
      <c r="WE15" s="252">
        <v>1</v>
      </c>
      <c r="WF15">
        <v>2</v>
      </c>
      <c r="WG15" s="138">
        <v>149980</v>
      </c>
      <c r="WH15" s="138">
        <v>149980</v>
      </c>
      <c r="WI15" s="196">
        <v>1189.3575268814625</v>
      </c>
      <c r="WJ15" s="196">
        <v>1189.3575268814625</v>
      </c>
      <c r="WK15" s="196">
        <v>1189.3575268814625</v>
      </c>
      <c r="WL15" s="196">
        <v>-1189.3575268814625</v>
      </c>
      <c r="WM15" s="196">
        <v>-1189.3575268814625</v>
      </c>
      <c r="WN15" s="196">
        <v>-1189.3575268814625</v>
      </c>
      <c r="WO15" s="196">
        <v>1189.3575268814625</v>
      </c>
      <c r="WP15" s="196">
        <v>1189.3575268814625</v>
      </c>
      <c r="WQ15" s="196">
        <v>-1189.3575268814625</v>
      </c>
      <c r="WR15" s="196">
        <v>-1189.3575268814625</v>
      </c>
      <c r="WS15" s="196">
        <v>1189.3575268814625</v>
      </c>
      <c r="WU15">
        <v>1</v>
      </c>
      <c r="WV15" s="239">
        <v>1</v>
      </c>
      <c r="WW15" s="239">
        <v>-1</v>
      </c>
      <c r="WX15" s="239">
        <v>1</v>
      </c>
      <c r="WY15" s="214">
        <v>1</v>
      </c>
      <c r="WZ15" s="240">
        <v>-6</v>
      </c>
      <c r="XA15">
        <v>-1</v>
      </c>
      <c r="XB15">
        <v>-1</v>
      </c>
      <c r="XC15">
        <v>-1</v>
      </c>
      <c r="XD15">
        <v>0</v>
      </c>
      <c r="XE15">
        <v>0</v>
      </c>
      <c r="XF15">
        <v>1</v>
      </c>
      <c r="XG15">
        <v>1</v>
      </c>
      <c r="XH15">
        <v>-5.7340978797199996E-3</v>
      </c>
      <c r="XI15" s="202">
        <v>42548</v>
      </c>
      <c r="XJ15">
        <v>60</v>
      </c>
      <c r="XK15" t="s">
        <v>1181</v>
      </c>
      <c r="XL15">
        <v>2</v>
      </c>
      <c r="XM15" s="252">
        <v>1</v>
      </c>
      <c r="XN15">
        <v>3</v>
      </c>
      <c r="XO15" s="138">
        <v>149120</v>
      </c>
      <c r="XP15" s="138">
        <v>223680</v>
      </c>
      <c r="XQ15" s="196">
        <v>-855.06867582384632</v>
      </c>
      <c r="XR15" s="196">
        <v>-1282.6030137357695</v>
      </c>
      <c r="XS15" s="196">
        <v>-855.06867582384632</v>
      </c>
      <c r="XT15" s="196">
        <v>855.06867582384632</v>
      </c>
      <c r="XU15" s="196">
        <v>855.06867582384632</v>
      </c>
      <c r="XV15" s="196">
        <v>855.06867582384632</v>
      </c>
      <c r="XW15" s="196">
        <v>-855.06867582384632</v>
      </c>
      <c r="XX15" s="196">
        <v>-855.06867582384632</v>
      </c>
      <c r="XY15" s="196">
        <v>855.06867582384632</v>
      </c>
      <c r="XZ15" s="196">
        <v>-855.06867582384632</v>
      </c>
      <c r="YA15" s="196">
        <v>855.06867582384632</v>
      </c>
      <c r="YC15">
        <v>-1</v>
      </c>
      <c r="YD15">
        <v>1</v>
      </c>
      <c r="YE15">
        <v>-1</v>
      </c>
      <c r="YF15">
        <v>1</v>
      </c>
      <c r="YG15">
        <v>1</v>
      </c>
      <c r="YH15">
        <v>-7</v>
      </c>
      <c r="YI15">
        <v>-1</v>
      </c>
      <c r="YJ15">
        <v>-1</v>
      </c>
      <c r="YK15" s="214">
        <v>1</v>
      </c>
      <c r="YL15">
        <v>1</v>
      </c>
      <c r="YM15">
        <v>1</v>
      </c>
      <c r="YN15">
        <v>0</v>
      </c>
      <c r="YO15">
        <v>0</v>
      </c>
      <c r="YP15" s="248">
        <v>1.2741416308999999E-2</v>
      </c>
      <c r="YQ15" s="202">
        <v>42548</v>
      </c>
      <c r="YR15">
        <v>60</v>
      </c>
      <c r="YS15" t="s">
        <v>1181</v>
      </c>
      <c r="YT15">
        <v>2</v>
      </c>
      <c r="YU15">
        <v>1</v>
      </c>
      <c r="YV15">
        <v>3</v>
      </c>
      <c r="YW15" s="138">
        <v>151020</v>
      </c>
      <c r="YX15" s="138">
        <v>226530</v>
      </c>
      <c r="YY15" s="196">
        <v>1924.2086909851798</v>
      </c>
      <c r="YZ15" s="196">
        <v>2886.3130364777699</v>
      </c>
      <c r="ZA15" s="196">
        <v>1924.2086909851798</v>
      </c>
      <c r="ZB15" s="196">
        <v>-1924.2086909851798</v>
      </c>
      <c r="ZC15" s="196">
        <v>-1924.2086909851798</v>
      </c>
      <c r="ZD15" s="196">
        <v>-1924.2086909851798</v>
      </c>
      <c r="ZE15" s="196">
        <v>1924.2086909851798</v>
      </c>
      <c r="ZF15" s="196">
        <v>1924.2086909851798</v>
      </c>
      <c r="ZG15" s="196">
        <v>-1924.2086909851798</v>
      </c>
      <c r="ZH15" s="196">
        <v>-1924.2086909851798</v>
      </c>
      <c r="ZI15" s="196">
        <v>1924.2086909851798</v>
      </c>
      <c r="ZK15">
        <f t="shared" ref="ZK15:ZK78" si="96">YK15</f>
        <v>1</v>
      </c>
      <c r="ZL15" s="239">
        <v>1</v>
      </c>
      <c r="ZM15" s="239">
        <v>1</v>
      </c>
      <c r="ZN15" s="239">
        <v>1</v>
      </c>
      <c r="ZO15" s="214">
        <v>1</v>
      </c>
      <c r="ZP15" s="240">
        <v>-8</v>
      </c>
      <c r="ZQ15">
        <f t="shared" ref="ZQ15:ZQ78" si="97">IF(ZO15=1,-1,1)</f>
        <v>-1</v>
      </c>
      <c r="ZR15">
        <f t="shared" ref="ZR15:ZR78" si="98">IF(ZP15&lt;0,ZO15*-1,ZO15)</f>
        <v>-1</v>
      </c>
      <c r="ZS15" s="214">
        <v>-1</v>
      </c>
      <c r="ZT15">
        <f>IF(ZL15=ZS15,1,0)</f>
        <v>0</v>
      </c>
      <c r="ZU15">
        <f t="shared" ref="ZU15" si="99">IF(ZS15=ZO15,1,0)</f>
        <v>0</v>
      </c>
      <c r="ZV15">
        <f>IF(ZS15=ZQ15,1,0)</f>
        <v>1</v>
      </c>
      <c r="ZW15">
        <f t="shared" ref="ZW15:ZW78" si="100">IF(ZS15=ZR15,1,0)</f>
        <v>1</v>
      </c>
      <c r="ZX15" s="248">
        <v>-4.63514766256E-3</v>
      </c>
      <c r="ZY15" s="202">
        <v>42548</v>
      </c>
      <c r="ZZ15">
        <v>60</v>
      </c>
      <c r="AAA15" t="str">
        <f t="shared" si="87"/>
        <v>TRUE</v>
      </c>
      <c r="AAB15">
        <f>VLOOKUP($A15,'FuturesInfo (3)'!$A$2:$V$80,22)</f>
        <v>2</v>
      </c>
      <c r="AAC15" s="252">
        <v>2</v>
      </c>
      <c r="AAD15">
        <f t="shared" ref="AAD15:AAD78" si="101">IF(AAC15=1,ROUND(AAB15*(1+AAD$13),0),ROUND(AAB15*(1-AAD$13),0))</f>
        <v>2</v>
      </c>
      <c r="AAE15" s="138">
        <f>VLOOKUP($A15,'FuturesInfo (3)'!$A$2:$O$80,15)*AAB15</f>
        <v>150320</v>
      </c>
      <c r="AAF15" s="138">
        <f>VLOOKUP($A15,'FuturesInfo (3)'!$A$2:$O$80,15)*AAD15</f>
        <v>150320</v>
      </c>
      <c r="AAG15" s="196">
        <f t="shared" ref="AAG15:AAG78" si="102">IF(ZT15=1,ABS(AAE15*ZX15),-ABS(AAE15*ZX15))</f>
        <v>-696.75539663601921</v>
      </c>
      <c r="AAH15" s="196">
        <f t="shared" ref="AAH15:AAH78" si="103">IF(IF(ZK15=ZS15,1,0)=1,ABS(AAE15*ZX15),-ABS(AAE15*ZX15))</f>
        <v>-696.75539663601921</v>
      </c>
      <c r="AAI15" s="196">
        <f t="shared" ref="AAI15:AAI78" si="104">IF(ZU15=1,ABS(AAE15*ZX15),-ABS(AAE15*ZX15))</f>
        <v>-696.75539663601921</v>
      </c>
      <c r="AAJ15" s="196">
        <f t="shared" ref="AAJ15:AAJ78" si="105">IF(ZV15=1,ABS(AAE15*ZX15),-ABS(AAE15*ZX15))</f>
        <v>696.75539663601921</v>
      </c>
      <c r="AAK15" s="196">
        <f t="shared" ref="AAK15:AAK20" si="106">IF(ZW15=1,ABS(AAE15*ZX15),-ABS(AAE15*ZX15))</f>
        <v>696.75539663601921</v>
      </c>
      <c r="AAL15" s="196">
        <f t="shared" ref="AAL15:AAL78" si="107">IF(IF(ZM15=ZS15,1,0)=1,ABS(AAE15*ZX15),-ABS(AAE15*ZX15))</f>
        <v>-696.75539663601921</v>
      </c>
      <c r="AAM15" s="196">
        <f>IF(IF(ZN15=ZS15,1,0)=1,ABS(AAE15*ZX15),-ABS(AAE15*ZX15))</f>
        <v>-696.75539663601921</v>
      </c>
      <c r="AAN15" s="196">
        <f>IF(IF(sym!$O4=ZS15,1,0)=1,ABS(AAE15*ZX15),-ABS(AAE15*ZX15))</f>
        <v>-696.75539663601921</v>
      </c>
      <c r="AAO15" s="196">
        <f>IF(IF(sym!$N4=ZS15,1,0)=1,ABS(AAE15*ZX15),-ABS(AAE15*ZX15))</f>
        <v>696.75539663601921</v>
      </c>
      <c r="AAP15" s="196">
        <f t="shared" ref="AAP15" si="108">IF(IF(ZS15=ZS15,0,1)=1,ABS(AAE15*ZX15),-ABS(AAE15*ZX15))</f>
        <v>-696.75539663601921</v>
      </c>
      <c r="AAQ15" s="196">
        <f t="shared" ref="AAQ15:AAQ78" si="109">ABS(AAE15*ZX15)</f>
        <v>696.75539663601921</v>
      </c>
      <c r="AAS15">
        <f t="shared" ref="AAS15:AAS78" si="110">ZS15</f>
        <v>-1</v>
      </c>
      <c r="AAT15" s="239">
        <v>1</v>
      </c>
      <c r="AAU15" s="239">
        <v>-1</v>
      </c>
      <c r="AAV15" s="239">
        <v>1</v>
      </c>
      <c r="AAW15" s="214">
        <v>1</v>
      </c>
      <c r="AAX15" s="240">
        <v>-9</v>
      </c>
      <c r="AAY15">
        <f t="shared" ref="AAY15:AAY78" si="111">IF(AAW15=1,-1,1)</f>
        <v>-1</v>
      </c>
      <c r="AAZ15">
        <f t="shared" ref="AAZ15:AAZ78" si="112">IF(AAX15&lt;0,AAW15*-1,AAW15)</f>
        <v>-1</v>
      </c>
      <c r="ABA15" s="214"/>
      <c r="ABB15">
        <f>IF(AAT15=ABA15,1,0)</f>
        <v>0</v>
      </c>
      <c r="ABC15">
        <f t="shared" ref="ABC15" si="113">IF(ABA15=AAW15,1,0)</f>
        <v>0</v>
      </c>
      <c r="ABD15">
        <f>IF(ABA15=AAY15,1,0)</f>
        <v>0</v>
      </c>
      <c r="ABE15">
        <f t="shared" ref="ABE15:ABE78" si="114">IF(ABA15=AAZ15,1,0)</f>
        <v>0</v>
      </c>
      <c r="ABF15" s="248"/>
      <c r="ABG15" s="202">
        <v>42548</v>
      </c>
      <c r="ABH15">
        <v>60</v>
      </c>
      <c r="ABI15" t="str">
        <f t="shared" si="88"/>
        <v>TRUE</v>
      </c>
      <c r="ABJ15">
        <f>VLOOKUP($A15,'FuturesInfo (3)'!$A$2:$V$80,22)</f>
        <v>2</v>
      </c>
      <c r="ABK15" s="252">
        <v>1</v>
      </c>
      <c r="ABL15">
        <f t="shared" ref="ABL15:ABL78" si="115">IF(ABK15=1,ROUND(ABJ15*(1+ABL$13),0),ROUND(ABJ15*(1-ABL$13),0))</f>
        <v>3</v>
      </c>
      <c r="ABM15" s="138">
        <f>VLOOKUP($A15,'FuturesInfo (3)'!$A$2:$O$80,15)*ABJ15</f>
        <v>150320</v>
      </c>
      <c r="ABN15" s="138">
        <f>VLOOKUP($A15,'FuturesInfo (3)'!$A$2:$O$80,15)*ABL15</f>
        <v>225480</v>
      </c>
      <c r="ABO15" s="196">
        <f t="shared" ref="ABO15:ABO78" si="116">IF(ABB15=1,ABS(ABM15*ABF15),-ABS(ABM15*ABF15))</f>
        <v>0</v>
      </c>
      <c r="ABP15" s="196">
        <f t="shared" ref="ABP15:ABP78" si="117">IF(IF(AAS15=ABA15,1,0)=1,ABS(ABM15*ABF15),-ABS(ABM15*ABF15))</f>
        <v>0</v>
      </c>
      <c r="ABQ15" s="196">
        <f t="shared" ref="ABQ15:ABQ78" si="118">IF(ABC15=1,ABS(ABM15*ABF15),-ABS(ABM15*ABF15))</f>
        <v>0</v>
      </c>
      <c r="ABR15" s="196">
        <f t="shared" ref="ABR15:ABR78" si="119">IF(ABD15=1,ABS(ABM15*ABF15),-ABS(ABM15*ABF15))</f>
        <v>0</v>
      </c>
      <c r="ABS15" s="196">
        <f t="shared" ref="ABS15:ABS20" si="120">IF(ABE15=1,ABS(ABM15*ABF15),-ABS(ABM15*ABF15))</f>
        <v>0</v>
      </c>
      <c r="ABT15" s="196">
        <f t="shared" ref="ABT15:ABT78" si="121">IF(IF(AAU15=ABA15,1,0)=1,ABS(ABM15*ABF15),-ABS(ABM15*ABF15))</f>
        <v>0</v>
      </c>
      <c r="ABU15" s="196">
        <f>IF(IF(AAV15=ABA15,1,0)=1,ABS(ABM15*ABF15),-ABS(ABM15*ABF15))</f>
        <v>0</v>
      </c>
      <c r="ABV15" s="196">
        <f>IF(IF(sym!$O4=ABA15,1,0)=1,ABS(ABM15*ABF15),-ABS(ABM15*ABF15))</f>
        <v>0</v>
      </c>
      <c r="ABW15" s="196">
        <f>IF(IF(sym!$N4=ABA15,1,0)=1,ABS(ABM15*ABF15),-ABS(ABM15*ABF15))</f>
        <v>0</v>
      </c>
      <c r="ABX15" s="196">
        <f t="shared" ref="ABX15" si="122">IF(IF(ABA15=ABA15,0,1)=1,ABS(ABM15*ABF15),-ABS(ABM15*ABF15))</f>
        <v>0</v>
      </c>
      <c r="ABY15" s="196">
        <f t="shared" ref="ABY15:ABY78" si="123">ABS(ABM15*ABF15)</f>
        <v>0</v>
      </c>
      <c r="ACA15">
        <f t="shared" ref="ACA15:ACA78" si="124">ABA15</f>
        <v>0</v>
      </c>
      <c r="ACB15" s="239"/>
      <c r="ACC15" s="239"/>
      <c r="ACD15" s="239"/>
      <c r="ACE15" s="214"/>
      <c r="ACF15" s="240"/>
      <c r="ACG15">
        <f t="shared" ref="ACG15:ACG78" si="125">IF(ACE15=1,-1,1)</f>
        <v>1</v>
      </c>
      <c r="ACH15">
        <f t="shared" ref="ACH15:ACH78" si="126">IF(ACF15&lt;0,ACE15*-1,ACE15)</f>
        <v>0</v>
      </c>
      <c r="ACI15" s="214"/>
      <c r="ACJ15">
        <f>IF(ACB15=ACI15,1,0)</f>
        <v>1</v>
      </c>
      <c r="ACK15">
        <f t="shared" ref="ACK15" si="127">IF(ACI15=ACE15,1,0)</f>
        <v>1</v>
      </c>
      <c r="ACL15">
        <f>IF(ACI15=ACG15,1,0)</f>
        <v>0</v>
      </c>
      <c r="ACM15">
        <f t="shared" ref="ACM15:ACM78" si="128">IF(ACI15=ACH15,1,0)</f>
        <v>1</v>
      </c>
      <c r="ACN15" s="248"/>
      <c r="ACO15" s="202"/>
      <c r="ACP15">
        <v>60</v>
      </c>
      <c r="ACQ15" t="str">
        <f t="shared" si="89"/>
        <v>FALSE</v>
      </c>
      <c r="ACR15">
        <f>VLOOKUP($A15,'FuturesInfo (3)'!$A$2:$V$80,22)</f>
        <v>2</v>
      </c>
      <c r="ACS15" s="252"/>
      <c r="ACT15">
        <f t="shared" ref="ACT15:ACT78" si="129">IF(ACS15=1,ROUND(ACR15*(1+ACT$13),0),ROUND(ACR15*(1-ACT$13),0))</f>
        <v>2</v>
      </c>
      <c r="ACU15" s="138">
        <f>VLOOKUP($A15,'FuturesInfo (3)'!$A$2:$O$80,15)*ACR15</f>
        <v>150320</v>
      </c>
      <c r="ACV15" s="138">
        <f>VLOOKUP($A15,'FuturesInfo (3)'!$A$2:$O$80,15)*ACT15</f>
        <v>150320</v>
      </c>
      <c r="ACW15" s="196">
        <f t="shared" ref="ACW15:ACW78" si="130">IF(ACJ15=1,ABS(ACU15*ACN15),-ABS(ACU15*ACN15))</f>
        <v>0</v>
      </c>
      <c r="ACX15" s="196">
        <f t="shared" ref="ACX15:ACX78" si="131">IF(IF(ACA15=ACI15,1,0)=1,ABS(ACU15*ACN15),-ABS(ACU15*ACN15))</f>
        <v>0</v>
      </c>
      <c r="ACY15" s="196">
        <f t="shared" ref="ACY15:ACY78" si="132">IF(ACK15=1,ABS(ACU15*ACN15),-ABS(ACU15*ACN15))</f>
        <v>0</v>
      </c>
      <c r="ACZ15" s="196">
        <f t="shared" ref="ACZ15:ACZ78" si="133">IF(ACL15=1,ABS(ACU15*ACN15),-ABS(ACU15*ACN15))</f>
        <v>0</v>
      </c>
      <c r="ADA15" s="196">
        <f t="shared" ref="ADA15:ADA20" si="134">IF(ACM15=1,ABS(ACU15*ACN15),-ABS(ACU15*ACN15))</f>
        <v>0</v>
      </c>
      <c r="ADB15" s="196">
        <f t="shared" ref="ADB15:ADB78" si="135">IF(IF(ACC15=ACI15,1,0)=1,ABS(ACU15*ACN15),-ABS(ACU15*ACN15))</f>
        <v>0</v>
      </c>
      <c r="ADC15" s="196">
        <f>IF(IF(ACD15=ACI15,1,0)=1,ABS(ACU15*ACN15),-ABS(ACU15*ACN15))</f>
        <v>0</v>
      </c>
      <c r="ADD15" s="196">
        <f>IF(IF(sym!$O4=ACI15,1,0)=1,ABS(ACU15*ACN15),-ABS(ACU15*ACN15))</f>
        <v>0</v>
      </c>
      <c r="ADE15" s="196">
        <f>IF(IF(sym!$N4=ACI15,1,0)=1,ABS(ACU15*ACN15),-ABS(ACU15*ACN15))</f>
        <v>0</v>
      </c>
      <c r="ADF15" s="196">
        <f t="shared" ref="ADF15" si="136">IF(IF(ACI15=ACI15,0,1)=1,ABS(ACU15*ACN15),-ABS(ACU15*ACN15))</f>
        <v>0</v>
      </c>
      <c r="ADG15" s="196">
        <f t="shared" ref="ADG15:ADG78" si="137">ABS(ACU15*ACN15)</f>
        <v>0</v>
      </c>
    </row>
    <row r="16" spans="1:787" x14ac:dyDescent="0.25">
      <c r="A16" s="1" t="s">
        <v>295</v>
      </c>
      <c r="B16" s="150" t="str">
        <f>'FuturesInfo (3)'!M4</f>
        <v>AEX</v>
      </c>
      <c r="C16" s="200" t="str">
        <f>VLOOKUP(A16,'FuturesInfo (3)'!$A$2:$K$80,11)</f>
        <v>index</v>
      </c>
      <c r="F16" t="e">
        <f>#REF!</f>
        <v>#REF!</v>
      </c>
      <c r="G16">
        <v>-1</v>
      </c>
      <c r="H16">
        <v>-1</v>
      </c>
      <c r="I16">
        <v>-1</v>
      </c>
      <c r="J16">
        <f t="shared" si="73"/>
        <v>1</v>
      </c>
      <c r="K16">
        <f t="shared" si="74"/>
        <v>1</v>
      </c>
      <c r="L16" s="184">
        <v>-5.2537446903600004E-3</v>
      </c>
      <c r="M16" s="2">
        <v>10</v>
      </c>
      <c r="N16">
        <v>60</v>
      </c>
      <c r="O16" t="str">
        <f t="shared" si="75"/>
        <v>TRUE</v>
      </c>
      <c r="P16">
        <f>VLOOKUP($A16,'FuturesInfo (3)'!$A$2:$V$80,22)</f>
        <v>1</v>
      </c>
      <c r="Q16">
        <f t="shared" si="76"/>
        <v>1</v>
      </c>
      <c r="R16">
        <f t="shared" si="76"/>
        <v>1</v>
      </c>
      <c r="S16" s="138">
        <f>VLOOKUP($A16,'FuturesInfo (3)'!$A$2:$O$80,15)*Q16</f>
        <v>97454.153999999995</v>
      </c>
      <c r="T16" s="144">
        <f t="shared" si="77"/>
        <v>511.99924413102576</v>
      </c>
      <c r="U16" s="144">
        <f t="shared" si="90"/>
        <v>511.99924413102576</v>
      </c>
      <c r="W16">
        <f t="shared" si="78"/>
        <v>-1</v>
      </c>
      <c r="X16">
        <v>-1</v>
      </c>
      <c r="Y16">
        <v>-1</v>
      </c>
      <c r="Z16">
        <v>1</v>
      </c>
      <c r="AA16">
        <f>IF(X16=Z16,1,0)</f>
        <v>0</v>
      </c>
      <c r="AB16">
        <f t="shared" si="79"/>
        <v>0</v>
      </c>
      <c r="AC16" s="1">
        <v>2.5845600629299998E-3</v>
      </c>
      <c r="AD16" s="2">
        <v>10</v>
      </c>
      <c r="AE16">
        <v>60</v>
      </c>
      <c r="AF16" t="str">
        <f t="shared" si="80"/>
        <v>TRUE</v>
      </c>
      <c r="AG16">
        <f>VLOOKUP($A16,'FuturesInfo (3)'!$A$2:$V$80,22)</f>
        <v>1</v>
      </c>
      <c r="AH16">
        <f t="shared" si="81"/>
        <v>1</v>
      </c>
      <c r="AI16">
        <f t="shared" si="91"/>
        <v>1</v>
      </c>
      <c r="AJ16" s="138">
        <f>VLOOKUP($A16,'FuturesInfo (3)'!$A$2:$O$80,15)*AI16</f>
        <v>97454.153999999995</v>
      </c>
      <c r="AK16" s="196">
        <f t="shared" si="92"/>
        <v>-251.87611439502987</v>
      </c>
      <c r="AL16" s="196">
        <f t="shared" si="93"/>
        <v>-251.87611439502987</v>
      </c>
      <c r="AN16">
        <f t="shared" si="82"/>
        <v>-1</v>
      </c>
      <c r="AO16">
        <v>-1</v>
      </c>
      <c r="AP16">
        <v>-1</v>
      </c>
      <c r="AQ16">
        <v>1</v>
      </c>
      <c r="AR16">
        <f>IF(AO16=AQ16,1,0)</f>
        <v>0</v>
      </c>
      <c r="AS16">
        <f t="shared" si="83"/>
        <v>0</v>
      </c>
      <c r="AT16" s="1">
        <v>1.22169917059E-2</v>
      </c>
      <c r="AU16" s="2">
        <v>10</v>
      </c>
      <c r="AV16">
        <v>60</v>
      </c>
      <c r="AW16" t="str">
        <f t="shared" si="84"/>
        <v>TRUE</v>
      </c>
      <c r="AX16">
        <f>VLOOKUP($A16,'FuturesInfo (3)'!$A$2:$V$80,22)</f>
        <v>1</v>
      </c>
      <c r="AY16">
        <f t="shared" si="85"/>
        <v>1</v>
      </c>
      <c r="AZ16">
        <f t="shared" si="94"/>
        <v>1</v>
      </c>
      <c r="BA16" s="138">
        <f>VLOOKUP($A16,'FuturesInfo (3)'!$A$2:$O$80,15)*AZ16</f>
        <v>97454.153999999995</v>
      </c>
      <c r="BB16" s="196">
        <f t="shared" si="86"/>
        <v>-1190.5965911235012</v>
      </c>
      <c r="BC16" s="196">
        <f t="shared" si="95"/>
        <v>-1190.5965911235012</v>
      </c>
      <c r="BE16">
        <v>-1</v>
      </c>
      <c r="BF16">
        <v>1</v>
      </c>
      <c r="BG16">
        <v>-1</v>
      </c>
      <c r="BH16">
        <v>-1</v>
      </c>
      <c r="BI16">
        <v>0</v>
      </c>
      <c r="BJ16">
        <v>1</v>
      </c>
      <c r="BK16" s="1">
        <v>-3.2111615546500001E-3</v>
      </c>
      <c r="BL16" s="2">
        <v>10</v>
      </c>
      <c r="BM16">
        <v>60</v>
      </c>
      <c r="BN16" t="s">
        <v>1181</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1181</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1181</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1181</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1181</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1181</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1181</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1181</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1181</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1181</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1181</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1181</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1181</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1181</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1181</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1181</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1181</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1181</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1181</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v>-1</v>
      </c>
      <c r="UF16" s="239">
        <v>1</v>
      </c>
      <c r="UG16" s="239">
        <v>-1</v>
      </c>
      <c r="UH16" s="239">
        <v>1</v>
      </c>
      <c r="UI16" s="214">
        <v>1</v>
      </c>
      <c r="UJ16" s="240">
        <v>7</v>
      </c>
      <c r="UK16">
        <v>-1</v>
      </c>
      <c r="UL16">
        <v>1</v>
      </c>
      <c r="UM16" s="214">
        <v>-1</v>
      </c>
      <c r="UN16">
        <v>0</v>
      </c>
      <c r="UO16">
        <v>0</v>
      </c>
      <c r="UP16">
        <v>1</v>
      </c>
      <c r="UQ16">
        <v>0</v>
      </c>
      <c r="UR16" s="248">
        <v>-1.08033559361E-2</v>
      </c>
      <c r="US16" s="202">
        <v>42548</v>
      </c>
      <c r="UT16">
        <v>60</v>
      </c>
      <c r="UU16" t="s">
        <v>1181</v>
      </c>
      <c r="UV16">
        <v>1</v>
      </c>
      <c r="UW16" s="252">
        <v>1</v>
      </c>
      <c r="UX16">
        <v>1</v>
      </c>
      <c r="UY16" s="138">
        <v>95440.440900000001</v>
      </c>
      <c r="UZ16" s="138">
        <v>95440.440900000001</v>
      </c>
      <c r="VA16" s="196">
        <v>-1031.0770537410162</v>
      </c>
      <c r="VB16" s="196">
        <v>-1031.0770537410162</v>
      </c>
      <c r="VC16" s="196">
        <v>-1031.0770537410162</v>
      </c>
      <c r="VD16" s="196">
        <v>1031.0770537410162</v>
      </c>
      <c r="VE16" s="196">
        <v>-1031.0770537410162</v>
      </c>
      <c r="VF16" s="196">
        <v>1031.0770537410162</v>
      </c>
      <c r="VG16" s="196">
        <v>-1031.0770537410162</v>
      </c>
      <c r="VH16" s="196">
        <v>-1031.0770537410162</v>
      </c>
      <c r="VI16" s="196">
        <v>1031.0770537410162</v>
      </c>
      <c r="VJ16" s="196">
        <v>-1031.0770537410162</v>
      </c>
      <c r="VK16" s="196">
        <v>1031.0770537410162</v>
      </c>
      <c r="VM16">
        <v>-1</v>
      </c>
      <c r="VN16" s="239">
        <v>1</v>
      </c>
      <c r="VO16" s="239">
        <v>-1</v>
      </c>
      <c r="VP16" s="239">
        <v>1</v>
      </c>
      <c r="VQ16" s="214">
        <v>1</v>
      </c>
      <c r="VR16" s="240">
        <v>8</v>
      </c>
      <c r="VS16">
        <v>-1</v>
      </c>
      <c r="VT16">
        <v>1</v>
      </c>
      <c r="VU16" s="214">
        <v>-1</v>
      </c>
      <c r="VV16">
        <v>0</v>
      </c>
      <c r="VW16">
        <v>0</v>
      </c>
      <c r="VX16">
        <v>1</v>
      </c>
      <c r="VY16">
        <v>0</v>
      </c>
      <c r="VZ16" s="248">
        <v>-1.9170442662900002E-2</v>
      </c>
      <c r="WA16" s="202">
        <v>42548</v>
      </c>
      <c r="WB16">
        <v>60</v>
      </c>
      <c r="WC16" t="s">
        <v>1181</v>
      </c>
      <c r="WD16">
        <v>1</v>
      </c>
      <c r="WE16" s="252">
        <v>1</v>
      </c>
      <c r="WF16">
        <v>1</v>
      </c>
      <c r="WG16" s="138">
        <v>93402.288</v>
      </c>
      <c r="WH16" s="138">
        <v>93402.288</v>
      </c>
      <c r="WI16" s="196">
        <v>-1790.5632066876728</v>
      </c>
      <c r="WJ16" s="196">
        <v>-1790.5632066876728</v>
      </c>
      <c r="WK16" s="196">
        <v>-1790.5632066876728</v>
      </c>
      <c r="WL16" s="196">
        <v>1790.5632066876728</v>
      </c>
      <c r="WM16" s="196">
        <v>-1790.5632066876728</v>
      </c>
      <c r="WN16" s="196">
        <v>1790.5632066876728</v>
      </c>
      <c r="WO16" s="196">
        <v>-1790.5632066876728</v>
      </c>
      <c r="WP16" s="196">
        <v>-1790.5632066876728</v>
      </c>
      <c r="WQ16" s="196">
        <v>1790.5632066876728</v>
      </c>
      <c r="WR16" s="196">
        <v>-1790.5632066876728</v>
      </c>
      <c r="WS16" s="196">
        <v>1790.5632066876728</v>
      </c>
      <c r="WU16">
        <v>-1</v>
      </c>
      <c r="WV16" s="239">
        <v>1</v>
      </c>
      <c r="WW16" s="239">
        <v>-1</v>
      </c>
      <c r="WX16" s="239">
        <v>1</v>
      </c>
      <c r="WY16" s="214">
        <v>-1</v>
      </c>
      <c r="WZ16" s="240">
        <v>-3</v>
      </c>
      <c r="XA16">
        <v>1</v>
      </c>
      <c r="XB16">
        <v>1</v>
      </c>
      <c r="XC16">
        <v>1</v>
      </c>
      <c r="XD16">
        <v>1</v>
      </c>
      <c r="XE16">
        <v>0</v>
      </c>
      <c r="XF16">
        <v>1</v>
      </c>
      <c r="XG16">
        <v>1</v>
      </c>
      <c r="XH16">
        <v>9.9502487562199999E-3</v>
      </c>
      <c r="XI16" s="202">
        <v>42548</v>
      </c>
      <c r="XJ16">
        <v>60</v>
      </c>
      <c r="XK16" t="s">
        <v>1181</v>
      </c>
      <c r="XL16">
        <v>1</v>
      </c>
      <c r="XM16" s="252">
        <v>2</v>
      </c>
      <c r="XN16">
        <v>1</v>
      </c>
      <c r="XO16" s="138">
        <v>94331.664000000004</v>
      </c>
      <c r="XP16" s="138">
        <v>94331.664000000004</v>
      </c>
      <c r="XQ16" s="196">
        <v>938.623522388163</v>
      </c>
      <c r="XR16" s="196">
        <v>938.623522388163</v>
      </c>
      <c r="XS16" s="196">
        <v>-938.623522388163</v>
      </c>
      <c r="XT16" s="196">
        <v>938.623522388163</v>
      </c>
      <c r="XU16" s="196">
        <v>938.623522388163</v>
      </c>
      <c r="XV16" s="196">
        <v>-938.623522388163</v>
      </c>
      <c r="XW16" s="196">
        <v>938.623522388163</v>
      </c>
      <c r="XX16" s="196">
        <v>938.623522388163</v>
      </c>
      <c r="XY16" s="196">
        <v>-938.623522388163</v>
      </c>
      <c r="XZ16" s="196">
        <v>-938.623522388163</v>
      </c>
      <c r="YA16" s="196">
        <v>938.623522388163</v>
      </c>
      <c r="YC16">
        <v>1</v>
      </c>
      <c r="YD16">
        <v>1</v>
      </c>
      <c r="YE16">
        <v>1</v>
      </c>
      <c r="YF16">
        <v>1</v>
      </c>
      <c r="YG16">
        <v>-1</v>
      </c>
      <c r="YH16">
        <v>-4</v>
      </c>
      <c r="YI16">
        <v>1</v>
      </c>
      <c r="YJ16">
        <v>1</v>
      </c>
      <c r="YK16" s="214">
        <v>1</v>
      </c>
      <c r="YL16">
        <v>1</v>
      </c>
      <c r="YM16">
        <v>0</v>
      </c>
      <c r="YN16">
        <v>1</v>
      </c>
      <c r="YO16">
        <v>1</v>
      </c>
      <c r="YP16" s="248">
        <v>1.74759558996E-2</v>
      </c>
      <c r="YQ16" s="202">
        <v>42552</v>
      </c>
      <c r="YR16">
        <v>60</v>
      </c>
      <c r="YS16" t="s">
        <v>1181</v>
      </c>
      <c r="YT16">
        <v>1</v>
      </c>
      <c r="YU16">
        <v>1</v>
      </c>
      <c r="YV16">
        <v>1</v>
      </c>
      <c r="YW16" s="138">
        <v>95893.45</v>
      </c>
      <c r="YX16" s="138">
        <v>95893.45</v>
      </c>
      <c r="YY16" s="196">
        <v>1675.8297032604976</v>
      </c>
      <c r="YZ16" s="196">
        <v>1675.8297032604976</v>
      </c>
      <c r="ZA16" s="196">
        <v>-1675.8297032604976</v>
      </c>
      <c r="ZB16" s="196">
        <v>1675.8297032604976</v>
      </c>
      <c r="ZC16" s="196">
        <v>1675.8297032604976</v>
      </c>
      <c r="ZD16" s="196">
        <v>1675.8297032604976</v>
      </c>
      <c r="ZE16" s="196">
        <v>1675.8297032604976</v>
      </c>
      <c r="ZF16" s="196">
        <v>1675.8297032604976</v>
      </c>
      <c r="ZG16" s="196">
        <v>-1675.8297032604976</v>
      </c>
      <c r="ZH16" s="196">
        <v>-1675.8297032604976</v>
      </c>
      <c r="ZI16" s="196">
        <v>1675.8297032604976</v>
      </c>
      <c r="ZK16">
        <f t="shared" si="96"/>
        <v>1</v>
      </c>
      <c r="ZL16" s="239">
        <v>1</v>
      </c>
      <c r="ZM16" s="239">
        <v>-1</v>
      </c>
      <c r="ZN16" s="239">
        <v>1</v>
      </c>
      <c r="ZO16" s="214">
        <v>-1</v>
      </c>
      <c r="ZP16" s="240">
        <v>1</v>
      </c>
      <c r="ZQ16">
        <f t="shared" si="97"/>
        <v>1</v>
      </c>
      <c r="ZR16">
        <f t="shared" si="98"/>
        <v>-1</v>
      </c>
      <c r="ZS16" s="214">
        <v>1</v>
      </c>
      <c r="ZT16">
        <f>IF(ZL16=ZS16,1,0)</f>
        <v>1</v>
      </c>
      <c r="ZU16">
        <f>IF(ZS16=ZO16,1,0)</f>
        <v>0</v>
      </c>
      <c r="ZV16">
        <f t="shared" ref="ZV16:ZV79" si="138">IF(ZS16=ZQ16,1,0)</f>
        <v>1</v>
      </c>
      <c r="ZW16">
        <f t="shared" si="100"/>
        <v>0</v>
      </c>
      <c r="ZX16" s="248">
        <v>1.5907780979800001E-2</v>
      </c>
      <c r="ZY16" s="202">
        <v>42552</v>
      </c>
      <c r="ZZ16">
        <v>60</v>
      </c>
      <c r="AAA16" t="str">
        <f t="shared" si="87"/>
        <v>TRUE</v>
      </c>
      <c r="AAB16">
        <f>VLOOKUP($A16,'FuturesInfo (3)'!$A$2:$V$80,22)</f>
        <v>1</v>
      </c>
      <c r="AAC16" s="252">
        <v>2</v>
      </c>
      <c r="AAD16">
        <f t="shared" si="101"/>
        <v>1</v>
      </c>
      <c r="AAE16" s="138">
        <f>VLOOKUP($A16,'FuturesInfo (3)'!$A$2:$O$80,15)*AAB16</f>
        <v>97454.153999999995</v>
      </c>
      <c r="AAF16" s="138">
        <f>VLOOKUP($A16,'FuturesInfo (3)'!$A$2:$O$80,15)*AAD16</f>
        <v>97454.153999999995</v>
      </c>
      <c r="AAG16" s="196">
        <f t="shared" si="102"/>
        <v>1550.2793374037001</v>
      </c>
      <c r="AAH16" s="196">
        <f t="shared" si="103"/>
        <v>1550.2793374037001</v>
      </c>
      <c r="AAI16" s="196">
        <f t="shared" si="104"/>
        <v>-1550.2793374037001</v>
      </c>
      <c r="AAJ16" s="196">
        <f t="shared" si="105"/>
        <v>1550.2793374037001</v>
      </c>
      <c r="AAK16" s="196">
        <f t="shared" si="106"/>
        <v>-1550.2793374037001</v>
      </c>
      <c r="AAL16" s="196">
        <f t="shared" si="107"/>
        <v>-1550.2793374037001</v>
      </c>
      <c r="AAM16" s="196">
        <f t="shared" ref="AAM16:AAM79" si="139">IF(IF(ZN16=ZS16,1,0)=1,ABS(AAE16*ZX16),-ABS(AAE16*ZX16))</f>
        <v>1550.2793374037001</v>
      </c>
      <c r="AAN16" s="196">
        <f>IF(IF(sym!$O5=ZS16,1,0)=1,ABS(AAE16*ZX16),-ABS(AAE16*ZX16))</f>
        <v>1550.2793374037001</v>
      </c>
      <c r="AAO16" s="196">
        <f>IF(IF(sym!$N5=ZS16,1,0)=1,ABS(AAE16*ZX16),-ABS(AAE16*ZX16))</f>
        <v>-1550.2793374037001</v>
      </c>
      <c r="AAP16" s="196">
        <f>IF(IF(ZS16=ZS16,0,1)=1,ABS(AAE16*ZX16),-ABS(AAE16*ZX16))</f>
        <v>-1550.2793374037001</v>
      </c>
      <c r="AAQ16" s="196">
        <f t="shared" si="109"/>
        <v>1550.2793374037001</v>
      </c>
      <c r="AAS16">
        <f t="shared" si="110"/>
        <v>1</v>
      </c>
      <c r="AAT16" s="239">
        <v>1</v>
      </c>
      <c r="AAU16" s="239">
        <v>-1</v>
      </c>
      <c r="AAV16" s="239">
        <v>1</v>
      </c>
      <c r="AAW16" s="214">
        <v>-1</v>
      </c>
      <c r="AAX16" s="240">
        <v>3</v>
      </c>
      <c r="AAY16">
        <f t="shared" si="111"/>
        <v>1</v>
      </c>
      <c r="AAZ16">
        <f t="shared" si="112"/>
        <v>-1</v>
      </c>
      <c r="ABA16" s="214"/>
      <c r="ABB16">
        <f>IF(AAT16=ABA16,1,0)</f>
        <v>0</v>
      </c>
      <c r="ABC16">
        <f>IF(ABA16=AAW16,1,0)</f>
        <v>0</v>
      </c>
      <c r="ABD16">
        <f t="shared" ref="ABD16:ABD79" si="140">IF(ABA16=AAY16,1,0)</f>
        <v>0</v>
      </c>
      <c r="ABE16">
        <f t="shared" si="114"/>
        <v>0</v>
      </c>
      <c r="ABF16" s="248"/>
      <c r="ABG16" s="202">
        <v>42552</v>
      </c>
      <c r="ABH16">
        <v>60</v>
      </c>
      <c r="ABI16" t="str">
        <f t="shared" si="88"/>
        <v>TRUE</v>
      </c>
      <c r="ABJ16">
        <f>VLOOKUP($A16,'FuturesInfo (3)'!$A$2:$V$80,22)</f>
        <v>1</v>
      </c>
      <c r="ABK16" s="252">
        <v>2</v>
      </c>
      <c r="ABL16">
        <f t="shared" si="115"/>
        <v>1</v>
      </c>
      <c r="ABM16" s="138">
        <f>VLOOKUP($A16,'FuturesInfo (3)'!$A$2:$O$80,15)*ABJ16</f>
        <v>97454.153999999995</v>
      </c>
      <c r="ABN16" s="138">
        <f>VLOOKUP($A16,'FuturesInfo (3)'!$A$2:$O$80,15)*ABL16</f>
        <v>97454.153999999995</v>
      </c>
      <c r="ABO16" s="196">
        <f t="shared" si="116"/>
        <v>0</v>
      </c>
      <c r="ABP16" s="196">
        <f t="shared" si="117"/>
        <v>0</v>
      </c>
      <c r="ABQ16" s="196">
        <f t="shared" si="118"/>
        <v>0</v>
      </c>
      <c r="ABR16" s="196">
        <f t="shared" si="119"/>
        <v>0</v>
      </c>
      <c r="ABS16" s="196">
        <f t="shared" si="120"/>
        <v>0</v>
      </c>
      <c r="ABT16" s="196">
        <f t="shared" si="121"/>
        <v>0</v>
      </c>
      <c r="ABU16" s="196">
        <f t="shared" ref="ABU16:ABU79" si="141">IF(IF(AAV16=ABA16,1,0)=1,ABS(ABM16*ABF16),-ABS(ABM16*ABF16))</f>
        <v>0</v>
      </c>
      <c r="ABV16" s="196">
        <f>IF(IF(sym!$O5=ABA16,1,0)=1,ABS(ABM16*ABF16),-ABS(ABM16*ABF16))</f>
        <v>0</v>
      </c>
      <c r="ABW16" s="196">
        <f>IF(IF(sym!$N5=ABA16,1,0)=1,ABS(ABM16*ABF16),-ABS(ABM16*ABF16))</f>
        <v>0</v>
      </c>
      <c r="ABX16" s="196">
        <f>IF(IF(ABA16=ABA16,0,1)=1,ABS(ABM16*ABF16),-ABS(ABM16*ABF16))</f>
        <v>0</v>
      </c>
      <c r="ABY16" s="196">
        <f t="shared" si="123"/>
        <v>0</v>
      </c>
      <c r="ACA16">
        <f t="shared" si="124"/>
        <v>0</v>
      </c>
      <c r="ACB16" s="239"/>
      <c r="ACC16" s="239"/>
      <c r="ACD16" s="239"/>
      <c r="ACE16" s="214"/>
      <c r="ACF16" s="240"/>
      <c r="ACG16">
        <f t="shared" si="125"/>
        <v>1</v>
      </c>
      <c r="ACH16">
        <f t="shared" si="126"/>
        <v>0</v>
      </c>
      <c r="ACI16" s="214"/>
      <c r="ACJ16">
        <f>IF(ACB16=ACI16,1,0)</f>
        <v>1</v>
      </c>
      <c r="ACK16">
        <f>IF(ACI16=ACE16,1,0)</f>
        <v>1</v>
      </c>
      <c r="ACL16">
        <f t="shared" ref="ACL16:ACL79" si="142">IF(ACI16=ACG16,1,0)</f>
        <v>0</v>
      </c>
      <c r="ACM16">
        <f t="shared" si="128"/>
        <v>1</v>
      </c>
      <c r="ACN16" s="248"/>
      <c r="ACO16" s="202"/>
      <c r="ACP16">
        <v>60</v>
      </c>
      <c r="ACQ16" t="str">
        <f t="shared" si="89"/>
        <v>FALSE</v>
      </c>
      <c r="ACR16">
        <f>VLOOKUP($A16,'FuturesInfo (3)'!$A$2:$V$80,22)</f>
        <v>1</v>
      </c>
      <c r="ACS16" s="252"/>
      <c r="ACT16">
        <f t="shared" si="129"/>
        <v>1</v>
      </c>
      <c r="ACU16" s="138">
        <f>VLOOKUP($A16,'FuturesInfo (3)'!$A$2:$O$80,15)*ACR16</f>
        <v>97454.153999999995</v>
      </c>
      <c r="ACV16" s="138">
        <f>VLOOKUP($A16,'FuturesInfo (3)'!$A$2:$O$80,15)*ACT16</f>
        <v>97454.153999999995</v>
      </c>
      <c r="ACW16" s="196">
        <f t="shared" si="130"/>
        <v>0</v>
      </c>
      <c r="ACX16" s="196">
        <f t="shared" si="131"/>
        <v>0</v>
      </c>
      <c r="ACY16" s="196">
        <f t="shared" si="132"/>
        <v>0</v>
      </c>
      <c r="ACZ16" s="196">
        <f t="shared" si="133"/>
        <v>0</v>
      </c>
      <c r="ADA16" s="196">
        <f t="shared" si="134"/>
        <v>0</v>
      </c>
      <c r="ADB16" s="196">
        <f t="shared" si="135"/>
        <v>0</v>
      </c>
      <c r="ADC16" s="196">
        <f t="shared" ref="ADC16:ADC79" si="143">IF(IF(ACD16=ACI16,1,0)=1,ABS(ACU16*ACN16),-ABS(ACU16*ACN16))</f>
        <v>0</v>
      </c>
      <c r="ADD16" s="196">
        <f>IF(IF(sym!$O5=ACI16,1,0)=1,ABS(ACU16*ACN16),-ABS(ACU16*ACN16))</f>
        <v>0</v>
      </c>
      <c r="ADE16" s="196">
        <f>IF(IF(sym!$N5=ACI16,1,0)=1,ABS(ACU16*ACN16),-ABS(ACU16*ACN16))</f>
        <v>0</v>
      </c>
      <c r="ADF16" s="196">
        <f>IF(IF(ACI16=ACI16,0,1)=1,ABS(ACU16*ACN16),-ABS(ACU16*ACN16))</f>
        <v>0</v>
      </c>
      <c r="ADG16" s="196">
        <f t="shared" si="137"/>
        <v>0</v>
      </c>
    </row>
    <row r="17" spans="1:787" x14ac:dyDescent="0.25">
      <c r="A17" s="1" t="s">
        <v>298</v>
      </c>
      <c r="B17" s="150" t="str">
        <f>'FuturesInfo (3)'!M5</f>
        <v>@BO</v>
      </c>
      <c r="C17" s="200" t="str">
        <f>VLOOKUP(A17,'FuturesInfo (3)'!$A$2:$K$80,11)</f>
        <v>grain</v>
      </c>
      <c r="F17" t="e">
        <f>#REF!</f>
        <v>#REF!</v>
      </c>
      <c r="G17">
        <v>1</v>
      </c>
      <c r="H17">
        <v>-1</v>
      </c>
      <c r="I17">
        <v>1</v>
      </c>
      <c r="J17">
        <f t="shared" si="73"/>
        <v>1</v>
      </c>
      <c r="K17">
        <f t="shared" si="74"/>
        <v>0</v>
      </c>
      <c r="L17" s="184">
        <v>0</v>
      </c>
      <c r="M17" s="2">
        <v>10</v>
      </c>
      <c r="N17">
        <v>60</v>
      </c>
      <c r="O17" t="str">
        <f t="shared" si="75"/>
        <v>TRUE</v>
      </c>
      <c r="P17">
        <f>VLOOKUP($A17,'FuturesInfo (3)'!$A$2:$V$80,22)</f>
        <v>5</v>
      </c>
      <c r="Q17">
        <f t="shared" si="76"/>
        <v>5</v>
      </c>
      <c r="R17">
        <f t="shared" si="76"/>
        <v>5</v>
      </c>
      <c r="S17" s="138">
        <f>VLOOKUP($A17,'FuturesInfo (3)'!$A$2:$O$80,15)*Q17</f>
        <v>92250</v>
      </c>
      <c r="T17" s="144">
        <f t="shared" si="77"/>
        <v>0</v>
      </c>
      <c r="U17" s="144">
        <f t="shared" si="90"/>
        <v>0</v>
      </c>
      <c r="W17">
        <f t="shared" si="78"/>
        <v>1</v>
      </c>
      <c r="X17">
        <v>1</v>
      </c>
      <c r="Y17">
        <v>-1</v>
      </c>
      <c r="Z17">
        <v>1</v>
      </c>
      <c r="AA17">
        <f t="shared" ref="AA17:AA78" si="144">IF(X17=Z17,1,0)</f>
        <v>1</v>
      </c>
      <c r="AB17">
        <f t="shared" si="79"/>
        <v>0</v>
      </c>
      <c r="AC17" s="1">
        <v>7.7495350279000001E-3</v>
      </c>
      <c r="AD17" s="2">
        <v>10</v>
      </c>
      <c r="AE17">
        <v>60</v>
      </c>
      <c r="AF17" t="str">
        <f t="shared" si="80"/>
        <v>TRUE</v>
      </c>
      <c r="AG17">
        <f>VLOOKUP($A17,'FuturesInfo (3)'!$A$2:$V$80,22)</f>
        <v>5</v>
      </c>
      <c r="AH17">
        <f t="shared" si="81"/>
        <v>4</v>
      </c>
      <c r="AI17">
        <f t="shared" si="91"/>
        <v>5</v>
      </c>
      <c r="AJ17" s="138">
        <f>VLOOKUP($A17,'FuturesInfo (3)'!$A$2:$O$80,15)*AI17</f>
        <v>92250</v>
      </c>
      <c r="AK17" s="196">
        <f t="shared" si="92"/>
        <v>714.89460632377506</v>
      </c>
      <c r="AL17" s="196">
        <f t="shared" si="93"/>
        <v>-714.89460632377506</v>
      </c>
      <c r="AN17">
        <f t="shared" si="82"/>
        <v>1</v>
      </c>
      <c r="AO17">
        <v>1</v>
      </c>
      <c r="AP17">
        <v>-1</v>
      </c>
      <c r="AQ17">
        <v>-1</v>
      </c>
      <c r="AR17">
        <f t="shared" ref="AR17:AR80" si="145">IF(AO17=AQ17,1,0)</f>
        <v>0</v>
      </c>
      <c r="AS17">
        <f t="shared" si="83"/>
        <v>1</v>
      </c>
      <c r="AT17" s="1">
        <v>-6.7671485696700001E-3</v>
      </c>
      <c r="AU17" s="2">
        <v>10</v>
      </c>
      <c r="AV17">
        <v>60</v>
      </c>
      <c r="AW17" t="str">
        <f t="shared" si="84"/>
        <v>TRUE</v>
      </c>
      <c r="AX17">
        <f>VLOOKUP($A17,'FuturesInfo (3)'!$A$2:$V$80,22)</f>
        <v>5</v>
      </c>
      <c r="AY17">
        <f t="shared" si="85"/>
        <v>4</v>
      </c>
      <c r="AZ17">
        <f t="shared" si="94"/>
        <v>5</v>
      </c>
      <c r="BA17" s="138">
        <f>VLOOKUP($A17,'FuturesInfo (3)'!$A$2:$O$80,15)*AZ17</f>
        <v>92250</v>
      </c>
      <c r="BB17" s="196">
        <f t="shared" si="86"/>
        <v>-624.26945555205748</v>
      </c>
      <c r="BC17" s="196">
        <f t="shared" si="95"/>
        <v>624.26945555205748</v>
      </c>
      <c r="BE17">
        <v>1</v>
      </c>
      <c r="BF17">
        <v>-1</v>
      </c>
      <c r="BG17">
        <v>-1</v>
      </c>
      <c r="BH17">
        <v>1</v>
      </c>
      <c r="BI17">
        <v>0</v>
      </c>
      <c r="BJ17">
        <v>0</v>
      </c>
      <c r="BK17" s="1">
        <v>1.8581604211799999E-2</v>
      </c>
      <c r="BL17" s="2">
        <v>10</v>
      </c>
      <c r="BM17">
        <v>60</v>
      </c>
      <c r="BN17" t="s">
        <v>1181</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1181</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1181</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1181</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1181</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1181</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1181</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1181</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1181</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1181</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1181</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1181</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1181</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1181</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1181</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1181</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1181</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1181</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1181</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v>-1</v>
      </c>
      <c r="UF17" s="239">
        <v>1</v>
      </c>
      <c r="UG17" s="239">
        <v>1</v>
      </c>
      <c r="UH17" s="239">
        <v>1</v>
      </c>
      <c r="UI17" s="214">
        <v>1</v>
      </c>
      <c r="UJ17" s="240">
        <v>9</v>
      </c>
      <c r="UK17">
        <v>-1</v>
      </c>
      <c r="UL17">
        <v>1</v>
      </c>
      <c r="UM17" s="214">
        <v>-1</v>
      </c>
      <c r="UN17">
        <v>0</v>
      </c>
      <c r="UO17">
        <v>0</v>
      </c>
      <c r="UP17">
        <v>1</v>
      </c>
      <c r="UQ17">
        <v>0</v>
      </c>
      <c r="UR17" s="248">
        <v>-1.0113780025299999E-2</v>
      </c>
      <c r="US17" s="202">
        <v>42541</v>
      </c>
      <c r="UT17">
        <v>60</v>
      </c>
      <c r="UU17" t="s">
        <v>1181</v>
      </c>
      <c r="UV17">
        <v>5</v>
      </c>
      <c r="UW17" s="252">
        <v>2</v>
      </c>
      <c r="UX17">
        <v>4</v>
      </c>
      <c r="UY17" s="138">
        <v>93960</v>
      </c>
      <c r="UZ17" s="138">
        <v>75168</v>
      </c>
      <c r="VA17" s="196">
        <v>-950.29077117718793</v>
      </c>
      <c r="VB17" s="196">
        <v>-760.23261694175039</v>
      </c>
      <c r="VC17" s="196">
        <v>-950.29077117718793</v>
      </c>
      <c r="VD17" s="196">
        <v>950.29077117718793</v>
      </c>
      <c r="VE17" s="196">
        <v>-950.29077117718793</v>
      </c>
      <c r="VF17" s="196">
        <v>-950.29077117718793</v>
      </c>
      <c r="VG17" s="196">
        <v>-950.29077117718793</v>
      </c>
      <c r="VH17" s="196">
        <v>-950.29077117718793</v>
      </c>
      <c r="VI17" s="196">
        <v>950.29077117718793</v>
      </c>
      <c r="VJ17" s="196">
        <v>-950.29077117718793</v>
      </c>
      <c r="VK17" s="196">
        <v>950.29077117718793</v>
      </c>
      <c r="VM17">
        <v>-1</v>
      </c>
      <c r="VN17" s="239">
        <v>-1</v>
      </c>
      <c r="VO17" s="239">
        <v>1</v>
      </c>
      <c r="VP17" s="239">
        <v>-1</v>
      </c>
      <c r="VQ17" s="214">
        <v>-1</v>
      </c>
      <c r="VR17" s="240">
        <v>10</v>
      </c>
      <c r="VS17">
        <v>1</v>
      </c>
      <c r="VT17">
        <v>-1</v>
      </c>
      <c r="VU17" s="214">
        <v>-1</v>
      </c>
      <c r="VV17">
        <v>1</v>
      </c>
      <c r="VW17">
        <v>1</v>
      </c>
      <c r="VX17">
        <v>0</v>
      </c>
      <c r="VY17">
        <v>1</v>
      </c>
      <c r="VZ17" s="248">
        <v>-1.6922094508300001E-2</v>
      </c>
      <c r="WA17" s="202">
        <v>42541</v>
      </c>
      <c r="WB17">
        <v>60</v>
      </c>
      <c r="WC17" t="s">
        <v>1181</v>
      </c>
      <c r="WD17">
        <v>5</v>
      </c>
      <c r="WE17" s="252">
        <v>2</v>
      </c>
      <c r="WF17">
        <v>5</v>
      </c>
      <c r="WG17" s="138">
        <v>92370</v>
      </c>
      <c r="WH17" s="138">
        <v>92370</v>
      </c>
      <c r="WI17" s="196">
        <v>1563.093869731671</v>
      </c>
      <c r="WJ17" s="196">
        <v>1563.093869731671</v>
      </c>
      <c r="WK17" s="196">
        <v>1563.093869731671</v>
      </c>
      <c r="WL17" s="196">
        <v>-1563.093869731671</v>
      </c>
      <c r="WM17" s="196">
        <v>1563.093869731671</v>
      </c>
      <c r="WN17" s="196">
        <v>-1563.093869731671</v>
      </c>
      <c r="WO17" s="196">
        <v>1563.093869731671</v>
      </c>
      <c r="WP17" s="196">
        <v>-1563.093869731671</v>
      </c>
      <c r="WQ17" s="196">
        <v>1563.093869731671</v>
      </c>
      <c r="WR17" s="196">
        <v>-1563.093869731671</v>
      </c>
      <c r="WS17" s="196">
        <v>1563.093869731671</v>
      </c>
      <c r="WU17">
        <v>-1</v>
      </c>
      <c r="WV17" s="239">
        <v>-1</v>
      </c>
      <c r="WW17" s="239">
        <v>1</v>
      </c>
      <c r="WX17" s="239">
        <v>-1</v>
      </c>
      <c r="WY17" s="214">
        <v>-1</v>
      </c>
      <c r="WZ17" s="240">
        <v>11</v>
      </c>
      <c r="XA17">
        <v>1</v>
      </c>
      <c r="XB17">
        <v>-1</v>
      </c>
      <c r="XC17">
        <v>-1</v>
      </c>
      <c r="XD17">
        <v>1</v>
      </c>
      <c r="XE17">
        <v>1</v>
      </c>
      <c r="XF17">
        <v>0</v>
      </c>
      <c r="XG17">
        <v>1</v>
      </c>
      <c r="XH17">
        <v>-1.9811627151700002E-2</v>
      </c>
      <c r="XI17" s="202">
        <v>42541</v>
      </c>
      <c r="XJ17">
        <v>60</v>
      </c>
      <c r="XK17" t="s">
        <v>1181</v>
      </c>
      <c r="XL17">
        <v>5</v>
      </c>
      <c r="XM17" s="252">
        <v>1</v>
      </c>
      <c r="XN17">
        <v>6</v>
      </c>
      <c r="XO17" s="138">
        <v>90540</v>
      </c>
      <c r="XP17" s="138">
        <v>108648</v>
      </c>
      <c r="XQ17" s="196">
        <v>1793.7447223149181</v>
      </c>
      <c r="XR17" s="196">
        <v>2152.4936667779016</v>
      </c>
      <c r="XS17" s="196">
        <v>1793.7447223149181</v>
      </c>
      <c r="XT17" s="196">
        <v>-1793.7447223149181</v>
      </c>
      <c r="XU17" s="196">
        <v>1793.7447223149181</v>
      </c>
      <c r="XV17" s="196">
        <v>-1793.7447223149181</v>
      </c>
      <c r="XW17" s="196">
        <v>1793.7447223149181</v>
      </c>
      <c r="XX17" s="196">
        <v>-1793.7447223149181</v>
      </c>
      <c r="XY17" s="196">
        <v>1793.7447223149181</v>
      </c>
      <c r="XZ17" s="196">
        <v>-1793.7447223149181</v>
      </c>
      <c r="YA17" s="196">
        <v>1793.7447223149181</v>
      </c>
      <c r="YC17">
        <v>-1</v>
      </c>
      <c r="YD17">
        <v>-1</v>
      </c>
      <c r="YE17">
        <v>-1</v>
      </c>
      <c r="YF17">
        <v>-1</v>
      </c>
      <c r="YG17">
        <v>-1</v>
      </c>
      <c r="YH17">
        <v>-6</v>
      </c>
      <c r="YI17">
        <v>1</v>
      </c>
      <c r="YJ17">
        <v>1</v>
      </c>
      <c r="YK17" s="214">
        <v>1</v>
      </c>
      <c r="YL17">
        <v>0</v>
      </c>
      <c r="YM17">
        <v>0</v>
      </c>
      <c r="YN17">
        <v>1</v>
      </c>
      <c r="YO17">
        <v>1</v>
      </c>
      <c r="YP17" s="248">
        <v>1.9880715705799998E-2</v>
      </c>
      <c r="YQ17" s="202">
        <v>42549</v>
      </c>
      <c r="YR17">
        <v>60</v>
      </c>
      <c r="YS17" t="s">
        <v>1181</v>
      </c>
      <c r="YT17">
        <v>5</v>
      </c>
      <c r="YU17">
        <v>1</v>
      </c>
      <c r="YV17">
        <v>6</v>
      </c>
      <c r="YW17" s="138">
        <v>92340</v>
      </c>
      <c r="YX17" s="138">
        <v>110808</v>
      </c>
      <c r="YY17" s="196">
        <v>-1835.785288273572</v>
      </c>
      <c r="YZ17" s="196">
        <v>-2202.9423459282862</v>
      </c>
      <c r="ZA17" s="196">
        <v>-1835.785288273572</v>
      </c>
      <c r="ZB17" s="196">
        <v>1835.785288273572</v>
      </c>
      <c r="ZC17" s="196">
        <v>1835.785288273572</v>
      </c>
      <c r="ZD17" s="196">
        <v>-1835.785288273572</v>
      </c>
      <c r="ZE17" s="196">
        <v>-1835.785288273572</v>
      </c>
      <c r="ZF17" s="196">
        <v>1835.785288273572</v>
      </c>
      <c r="ZG17" s="196">
        <v>-1835.785288273572</v>
      </c>
      <c r="ZH17" s="196">
        <v>-1835.785288273572</v>
      </c>
      <c r="ZI17" s="196">
        <v>1835.785288273572</v>
      </c>
      <c r="ZK17">
        <f t="shared" si="96"/>
        <v>1</v>
      </c>
      <c r="ZL17" s="239">
        <v>1</v>
      </c>
      <c r="ZM17" s="239">
        <v>1</v>
      </c>
      <c r="ZN17" s="239">
        <v>1</v>
      </c>
      <c r="ZO17" s="214">
        <v>-1</v>
      </c>
      <c r="ZP17" s="240">
        <v>-7</v>
      </c>
      <c r="ZQ17">
        <f t="shared" si="97"/>
        <v>1</v>
      </c>
      <c r="ZR17">
        <f t="shared" si="98"/>
        <v>1</v>
      </c>
      <c r="ZS17" s="214">
        <v>-1</v>
      </c>
      <c r="ZT17">
        <f t="shared" ref="ZT17:ZT35" si="146">IF(ZL17=ZS17,1,0)</f>
        <v>0</v>
      </c>
      <c r="ZU17">
        <f t="shared" ref="ZU17:ZU21" si="147">IF(ZS17=ZO17,1,0)</f>
        <v>1</v>
      </c>
      <c r="ZV17">
        <f t="shared" si="138"/>
        <v>0</v>
      </c>
      <c r="ZW17">
        <f t="shared" si="100"/>
        <v>0</v>
      </c>
      <c r="ZX17" s="248">
        <v>-9.7465886939599995E-4</v>
      </c>
      <c r="ZY17" s="202">
        <v>42549</v>
      </c>
      <c r="ZZ17">
        <v>60</v>
      </c>
      <c r="AAA17" t="str">
        <f t="shared" si="87"/>
        <v>TRUE</v>
      </c>
      <c r="AAB17">
        <f>VLOOKUP($A17,'FuturesInfo (3)'!$A$2:$V$80,22)</f>
        <v>5</v>
      </c>
      <c r="AAC17" s="252">
        <v>1</v>
      </c>
      <c r="AAD17">
        <f t="shared" si="101"/>
        <v>6</v>
      </c>
      <c r="AAE17" s="138">
        <f>VLOOKUP($A17,'FuturesInfo (3)'!$A$2:$O$80,15)*AAB17</f>
        <v>92250</v>
      </c>
      <c r="AAF17" s="138">
        <f>VLOOKUP($A17,'FuturesInfo (3)'!$A$2:$O$80,15)*AAD17</f>
        <v>110700</v>
      </c>
      <c r="AAG17" s="196">
        <f t="shared" si="102"/>
        <v>-89.912280701781</v>
      </c>
      <c r="AAH17" s="196">
        <f t="shared" si="103"/>
        <v>-89.912280701781</v>
      </c>
      <c r="AAI17" s="196">
        <f t="shared" si="104"/>
        <v>89.912280701781</v>
      </c>
      <c r="AAJ17" s="196">
        <f t="shared" si="105"/>
        <v>-89.912280701781</v>
      </c>
      <c r="AAK17" s="196">
        <f t="shared" si="106"/>
        <v>-89.912280701781</v>
      </c>
      <c r="AAL17" s="196">
        <f t="shared" si="107"/>
        <v>-89.912280701781</v>
      </c>
      <c r="AAM17" s="196">
        <f t="shared" si="139"/>
        <v>-89.912280701781</v>
      </c>
      <c r="AAN17" s="196">
        <f>IF(IF(sym!$O6=ZS17,1,0)=1,ABS(AAE17*ZX17),-ABS(AAE17*ZX17))</f>
        <v>-89.912280701781</v>
      </c>
      <c r="AAO17" s="196">
        <f>IF(IF(sym!$N6=ZS17,1,0)=1,ABS(AAE17*ZX17),-ABS(AAE17*ZX17))</f>
        <v>89.912280701781</v>
      </c>
      <c r="AAP17" s="196">
        <f t="shared" ref="AAP17:AAP80" si="148">IF(IF(ZS17=ZS17,0,1)=1,ABS(AAE17*ZX17),-ABS(AAE17*ZX17))</f>
        <v>-89.912280701781</v>
      </c>
      <c r="AAQ17" s="196">
        <f t="shared" si="109"/>
        <v>89.912280701781</v>
      </c>
      <c r="AAS17">
        <f t="shared" si="110"/>
        <v>-1</v>
      </c>
      <c r="AAT17" s="239">
        <v>-1</v>
      </c>
      <c r="AAU17" s="239">
        <v>1</v>
      </c>
      <c r="AAV17" s="239">
        <v>-1</v>
      </c>
      <c r="AAW17" s="214">
        <v>-1</v>
      </c>
      <c r="AAX17" s="240">
        <v>3</v>
      </c>
      <c r="AAY17">
        <f t="shared" si="111"/>
        <v>1</v>
      </c>
      <c r="AAZ17">
        <f t="shared" si="112"/>
        <v>-1</v>
      </c>
      <c r="ABA17" s="214"/>
      <c r="ABB17">
        <f t="shared" ref="ABB17:ABB35" si="149">IF(AAT17=ABA17,1,0)</f>
        <v>0</v>
      </c>
      <c r="ABC17">
        <f t="shared" ref="ABC17:ABC21" si="150">IF(ABA17=AAW17,1,0)</f>
        <v>0</v>
      </c>
      <c r="ABD17">
        <f t="shared" si="140"/>
        <v>0</v>
      </c>
      <c r="ABE17">
        <f t="shared" si="114"/>
        <v>0</v>
      </c>
      <c r="ABF17" s="248"/>
      <c r="ABG17" s="202">
        <v>42549</v>
      </c>
      <c r="ABH17">
        <v>60</v>
      </c>
      <c r="ABI17" t="str">
        <f t="shared" si="88"/>
        <v>TRUE</v>
      </c>
      <c r="ABJ17">
        <f>VLOOKUP($A17,'FuturesInfo (3)'!$A$2:$V$80,22)</f>
        <v>5</v>
      </c>
      <c r="ABK17" s="252">
        <v>1</v>
      </c>
      <c r="ABL17">
        <f t="shared" si="115"/>
        <v>6</v>
      </c>
      <c r="ABM17" s="138">
        <f>VLOOKUP($A17,'FuturesInfo (3)'!$A$2:$O$80,15)*ABJ17</f>
        <v>92250</v>
      </c>
      <c r="ABN17" s="138">
        <f>VLOOKUP($A17,'FuturesInfo (3)'!$A$2:$O$80,15)*ABL17</f>
        <v>110700</v>
      </c>
      <c r="ABO17" s="196">
        <f t="shared" si="116"/>
        <v>0</v>
      </c>
      <c r="ABP17" s="196">
        <f t="shared" si="117"/>
        <v>0</v>
      </c>
      <c r="ABQ17" s="196">
        <f t="shared" si="118"/>
        <v>0</v>
      </c>
      <c r="ABR17" s="196">
        <f t="shared" si="119"/>
        <v>0</v>
      </c>
      <c r="ABS17" s="196">
        <f t="shared" si="120"/>
        <v>0</v>
      </c>
      <c r="ABT17" s="196">
        <f t="shared" si="121"/>
        <v>0</v>
      </c>
      <c r="ABU17" s="196">
        <f t="shared" si="141"/>
        <v>0</v>
      </c>
      <c r="ABV17" s="196">
        <f>IF(IF(sym!$O6=ABA17,1,0)=1,ABS(ABM17*ABF17),-ABS(ABM17*ABF17))</f>
        <v>0</v>
      </c>
      <c r="ABW17" s="196">
        <f>IF(IF(sym!$N6=ABA17,1,0)=1,ABS(ABM17*ABF17),-ABS(ABM17*ABF17))</f>
        <v>0</v>
      </c>
      <c r="ABX17" s="196">
        <f t="shared" ref="ABX17:ABX80" si="151">IF(IF(ABA17=ABA17,0,1)=1,ABS(ABM17*ABF17),-ABS(ABM17*ABF17))</f>
        <v>0</v>
      </c>
      <c r="ABY17" s="196">
        <f t="shared" si="123"/>
        <v>0</v>
      </c>
      <c r="ACA17">
        <f t="shared" si="124"/>
        <v>0</v>
      </c>
      <c r="ACB17" s="239"/>
      <c r="ACC17" s="239"/>
      <c r="ACD17" s="239"/>
      <c r="ACE17" s="214"/>
      <c r="ACF17" s="240"/>
      <c r="ACG17">
        <f t="shared" si="125"/>
        <v>1</v>
      </c>
      <c r="ACH17">
        <f t="shared" si="126"/>
        <v>0</v>
      </c>
      <c r="ACI17" s="214"/>
      <c r="ACJ17">
        <f t="shared" ref="ACJ17:ACJ35" si="152">IF(ACB17=ACI17,1,0)</f>
        <v>1</v>
      </c>
      <c r="ACK17">
        <f t="shared" ref="ACK17:ACK21" si="153">IF(ACI17=ACE17,1,0)</f>
        <v>1</v>
      </c>
      <c r="ACL17">
        <f t="shared" si="142"/>
        <v>0</v>
      </c>
      <c r="ACM17">
        <f t="shared" si="128"/>
        <v>1</v>
      </c>
      <c r="ACN17" s="248"/>
      <c r="ACO17" s="202"/>
      <c r="ACP17">
        <v>60</v>
      </c>
      <c r="ACQ17" t="str">
        <f t="shared" si="89"/>
        <v>FALSE</v>
      </c>
      <c r="ACR17">
        <f>VLOOKUP($A17,'FuturesInfo (3)'!$A$2:$V$80,22)</f>
        <v>5</v>
      </c>
      <c r="ACS17" s="252"/>
      <c r="ACT17">
        <f t="shared" si="129"/>
        <v>4</v>
      </c>
      <c r="ACU17" s="138">
        <f>VLOOKUP($A17,'FuturesInfo (3)'!$A$2:$O$80,15)*ACR17</f>
        <v>92250</v>
      </c>
      <c r="ACV17" s="138">
        <f>VLOOKUP($A17,'FuturesInfo (3)'!$A$2:$O$80,15)*ACT17</f>
        <v>73800</v>
      </c>
      <c r="ACW17" s="196">
        <f t="shared" si="130"/>
        <v>0</v>
      </c>
      <c r="ACX17" s="196">
        <f t="shared" si="131"/>
        <v>0</v>
      </c>
      <c r="ACY17" s="196">
        <f t="shared" si="132"/>
        <v>0</v>
      </c>
      <c r="ACZ17" s="196">
        <f t="shared" si="133"/>
        <v>0</v>
      </c>
      <c r="ADA17" s="196">
        <f t="shared" si="134"/>
        <v>0</v>
      </c>
      <c r="ADB17" s="196">
        <f t="shared" si="135"/>
        <v>0</v>
      </c>
      <c r="ADC17" s="196">
        <f t="shared" si="143"/>
        <v>0</v>
      </c>
      <c r="ADD17" s="196">
        <f>IF(IF(sym!$O6=ACI17,1,0)=1,ABS(ACU17*ACN17),-ABS(ACU17*ACN17))</f>
        <v>0</v>
      </c>
      <c r="ADE17" s="196">
        <f>IF(IF(sym!$N6=ACI17,1,0)=1,ABS(ACU17*ACN17),-ABS(ACU17*ACN17))</f>
        <v>0</v>
      </c>
      <c r="ADF17" s="196">
        <f t="shared" ref="ADF17:ADF80" si="154">IF(IF(ACI17=ACI17,0,1)=1,ABS(ACU17*ACN17),-ABS(ACU17*ACN17))</f>
        <v>0</v>
      </c>
      <c r="ADG17" s="196">
        <f t="shared" si="137"/>
        <v>0</v>
      </c>
    </row>
    <row r="18" spans="1:787" x14ac:dyDescent="0.25">
      <c r="A18" s="1" t="s">
        <v>301</v>
      </c>
      <c r="B18" s="150" t="str">
        <f>'FuturesInfo (3)'!M6</f>
        <v>@BP</v>
      </c>
      <c r="C18" s="200" t="str">
        <f>VLOOKUP(A18,'FuturesInfo (3)'!$A$2:$K$80,11)</f>
        <v>currency</v>
      </c>
      <c r="F18" t="e">
        <f>#REF!</f>
        <v>#REF!</v>
      </c>
      <c r="G18">
        <v>-1</v>
      </c>
      <c r="H18">
        <v>1</v>
      </c>
      <c r="I18">
        <v>1</v>
      </c>
      <c r="J18">
        <f t="shared" si="73"/>
        <v>0</v>
      </c>
      <c r="K18">
        <f t="shared" si="74"/>
        <v>1</v>
      </c>
      <c r="L18" s="184">
        <v>5.9602190034E-3</v>
      </c>
      <c r="M18" s="2">
        <v>10</v>
      </c>
      <c r="N18">
        <v>60</v>
      </c>
      <c r="O18" t="str">
        <f t="shared" si="75"/>
        <v>TRUE</v>
      </c>
      <c r="P18">
        <f>VLOOKUP($A18,'FuturesInfo (3)'!$A$2:$V$80,22)</f>
        <v>2</v>
      </c>
      <c r="Q18">
        <f t="shared" si="76"/>
        <v>2</v>
      </c>
      <c r="R18">
        <f t="shared" si="76"/>
        <v>2</v>
      </c>
      <c r="S18" s="138">
        <f>VLOOKUP($A18,'FuturesInfo (3)'!$A$2:$O$80,15)*Q18</f>
        <v>162675</v>
      </c>
      <c r="T18" s="144">
        <f t="shared" si="77"/>
        <v>-969.57862637809501</v>
      </c>
      <c r="U18" s="144">
        <f t="shared" si="90"/>
        <v>969.57862637809501</v>
      </c>
      <c r="W18">
        <f t="shared" si="78"/>
        <v>-1</v>
      </c>
      <c r="X18">
        <v>-1</v>
      </c>
      <c r="Y18">
        <v>1</v>
      </c>
      <c r="Z18">
        <v>-1</v>
      </c>
      <c r="AA18">
        <f t="shared" si="144"/>
        <v>1</v>
      </c>
      <c r="AB18">
        <f t="shared" si="79"/>
        <v>0</v>
      </c>
      <c r="AC18" s="1">
        <v>-3.8580778505E-3</v>
      </c>
      <c r="AD18" s="2">
        <v>10</v>
      </c>
      <c r="AE18">
        <v>60</v>
      </c>
      <c r="AF18" t="str">
        <f t="shared" si="80"/>
        <v>TRUE</v>
      </c>
      <c r="AG18">
        <f>VLOOKUP($A18,'FuturesInfo (3)'!$A$2:$V$80,22)</f>
        <v>2</v>
      </c>
      <c r="AH18">
        <f t="shared" si="81"/>
        <v>2</v>
      </c>
      <c r="AI18">
        <f t="shared" si="91"/>
        <v>2</v>
      </c>
      <c r="AJ18" s="138">
        <f>VLOOKUP($A18,'FuturesInfo (3)'!$A$2:$O$80,15)*AI18</f>
        <v>162675</v>
      </c>
      <c r="AK18" s="196">
        <f t="shared" si="92"/>
        <v>627.61281433008753</v>
      </c>
      <c r="AL18" s="196">
        <f t="shared" si="93"/>
        <v>-627.61281433008753</v>
      </c>
      <c r="AN18">
        <f t="shared" si="82"/>
        <v>-1</v>
      </c>
      <c r="AO18">
        <v>1</v>
      </c>
      <c r="AP18">
        <v>1</v>
      </c>
      <c r="AQ18">
        <v>1</v>
      </c>
      <c r="AR18">
        <f t="shared" si="145"/>
        <v>1</v>
      </c>
      <c r="AS18">
        <f t="shared" si="83"/>
        <v>1</v>
      </c>
      <c r="AT18" s="1">
        <v>6.4319800816100003E-3</v>
      </c>
      <c r="AU18" s="2">
        <v>10</v>
      </c>
      <c r="AV18">
        <v>60</v>
      </c>
      <c r="AW18" t="str">
        <f t="shared" si="84"/>
        <v>TRUE</v>
      </c>
      <c r="AX18">
        <f>VLOOKUP($A18,'FuturesInfo (3)'!$A$2:$V$80,22)</f>
        <v>2</v>
      </c>
      <c r="AY18">
        <f t="shared" si="85"/>
        <v>3</v>
      </c>
      <c r="AZ18">
        <f t="shared" si="94"/>
        <v>2</v>
      </c>
      <c r="BA18" s="138">
        <f>VLOOKUP($A18,'FuturesInfo (3)'!$A$2:$O$80,15)*AZ18</f>
        <v>162675</v>
      </c>
      <c r="BB18" s="196">
        <f t="shared" si="86"/>
        <v>1046.3223597759068</v>
      </c>
      <c r="BC18" s="196">
        <f t="shared" si="95"/>
        <v>1046.3223597759068</v>
      </c>
      <c r="BE18">
        <v>1</v>
      </c>
      <c r="BF18">
        <v>1</v>
      </c>
      <c r="BG18">
        <v>1</v>
      </c>
      <c r="BH18">
        <v>-1</v>
      </c>
      <c r="BI18">
        <v>0</v>
      </c>
      <c r="BJ18">
        <v>0</v>
      </c>
      <c r="BK18" s="1">
        <v>-3.2985156679500001E-3</v>
      </c>
      <c r="BL18" s="2">
        <v>10</v>
      </c>
      <c r="BM18">
        <v>60</v>
      </c>
      <c r="BN18" t="s">
        <v>1181</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1181</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1181</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1181</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1181</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1181</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1181</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1181</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1181</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1181</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1181</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1181</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1181</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1181</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1181</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1181</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1181</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1181</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1181</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v>1</v>
      </c>
      <c r="UF18" s="239">
        <v>-1</v>
      </c>
      <c r="UG18" s="239">
        <v>-1</v>
      </c>
      <c r="UH18" s="239">
        <v>1</v>
      </c>
      <c r="UI18" s="214">
        <v>1</v>
      </c>
      <c r="UJ18" s="240">
        <v>-4</v>
      </c>
      <c r="UK18">
        <v>-1</v>
      </c>
      <c r="UL18">
        <v>-1</v>
      </c>
      <c r="UM18" s="214">
        <v>-1</v>
      </c>
      <c r="UN18">
        <v>1</v>
      </c>
      <c r="UO18">
        <v>0</v>
      </c>
      <c r="UP18">
        <v>1</v>
      </c>
      <c r="UQ18">
        <v>1</v>
      </c>
      <c r="UR18" s="248">
        <v>-1.9258256225099999E-2</v>
      </c>
      <c r="US18" s="202">
        <v>42548</v>
      </c>
      <c r="UT18">
        <v>60</v>
      </c>
      <c r="UU18" t="s">
        <v>1181</v>
      </c>
      <c r="UV18">
        <v>2</v>
      </c>
      <c r="UW18" s="252">
        <v>1</v>
      </c>
      <c r="UX18">
        <v>3</v>
      </c>
      <c r="UY18" s="138">
        <v>162962.5</v>
      </c>
      <c r="UZ18" s="138">
        <v>244443.75</v>
      </c>
      <c r="VA18" s="196">
        <v>3138.3735800828586</v>
      </c>
      <c r="VB18" s="196">
        <v>4707.5603701242881</v>
      </c>
      <c r="VC18" s="196">
        <v>-3138.3735800828586</v>
      </c>
      <c r="VD18" s="196">
        <v>3138.3735800828586</v>
      </c>
      <c r="VE18" s="196">
        <v>3138.3735800828586</v>
      </c>
      <c r="VF18" s="196">
        <v>3138.3735800828586</v>
      </c>
      <c r="VG18" s="196">
        <v>-3138.3735800828586</v>
      </c>
      <c r="VH18" s="196">
        <v>-3138.3735800828586</v>
      </c>
      <c r="VI18" s="196">
        <v>3138.3735800828586</v>
      </c>
      <c r="VJ18" s="196">
        <v>-3138.3735800828586</v>
      </c>
      <c r="VK18" s="196">
        <v>3138.3735800828586</v>
      </c>
      <c r="VM18">
        <v>-1</v>
      </c>
      <c r="VN18" s="239">
        <v>-1</v>
      </c>
      <c r="VO18" s="239">
        <v>1</v>
      </c>
      <c r="VP18" s="239">
        <v>-1</v>
      </c>
      <c r="VQ18" s="214">
        <v>1</v>
      </c>
      <c r="VR18" s="240">
        <v>3</v>
      </c>
      <c r="VS18">
        <v>-1</v>
      </c>
      <c r="VT18">
        <v>1</v>
      </c>
      <c r="VU18" s="214">
        <v>-1</v>
      </c>
      <c r="VV18">
        <v>1</v>
      </c>
      <c r="VW18">
        <v>0</v>
      </c>
      <c r="VX18">
        <v>1</v>
      </c>
      <c r="VY18">
        <v>0</v>
      </c>
      <c r="VZ18" s="248">
        <v>-7.8238858633100008E-3</v>
      </c>
      <c r="WA18" s="202">
        <v>42548</v>
      </c>
      <c r="WB18">
        <v>60</v>
      </c>
      <c r="WC18" t="s">
        <v>1181</v>
      </c>
      <c r="WD18">
        <v>2</v>
      </c>
      <c r="WE18" s="252">
        <v>2</v>
      </c>
      <c r="WF18">
        <v>2</v>
      </c>
      <c r="WG18" s="138">
        <v>161687.5</v>
      </c>
      <c r="WH18" s="138">
        <v>161687.5</v>
      </c>
      <c r="WI18" s="196">
        <v>1265.0245455239358</v>
      </c>
      <c r="WJ18" s="196">
        <v>1265.0245455239358</v>
      </c>
      <c r="WK18" s="196">
        <v>-1265.0245455239358</v>
      </c>
      <c r="WL18" s="196">
        <v>1265.0245455239358</v>
      </c>
      <c r="WM18" s="196">
        <v>-1265.0245455239358</v>
      </c>
      <c r="WN18" s="196">
        <v>-1265.0245455239358</v>
      </c>
      <c r="WO18" s="196">
        <v>1265.0245455239358</v>
      </c>
      <c r="WP18" s="196">
        <v>-1265.0245455239358</v>
      </c>
      <c r="WQ18" s="196">
        <v>1265.0245455239358</v>
      </c>
      <c r="WR18" s="196">
        <v>-1265.0245455239358</v>
      </c>
      <c r="WS18" s="196">
        <v>1265.0245455239358</v>
      </c>
      <c r="WU18">
        <v>-1</v>
      </c>
      <c r="WV18" s="239">
        <v>-1</v>
      </c>
      <c r="WW18" s="239">
        <v>1</v>
      </c>
      <c r="WX18" s="239">
        <v>-1</v>
      </c>
      <c r="WY18" s="214">
        <v>1</v>
      </c>
      <c r="WZ18" s="240">
        <v>4</v>
      </c>
      <c r="XA18">
        <v>-1</v>
      </c>
      <c r="XB18">
        <v>1</v>
      </c>
      <c r="XC18">
        <v>-1</v>
      </c>
      <c r="XD18">
        <v>1</v>
      </c>
      <c r="XE18">
        <v>0</v>
      </c>
      <c r="XF18">
        <v>1</v>
      </c>
      <c r="XG18">
        <v>0</v>
      </c>
      <c r="XH18">
        <v>-2.2419791264000001E-3</v>
      </c>
      <c r="XI18" s="202">
        <v>42550</v>
      </c>
      <c r="XJ18">
        <v>60</v>
      </c>
      <c r="XK18" t="s">
        <v>1181</v>
      </c>
      <c r="XL18">
        <v>2</v>
      </c>
      <c r="XM18" s="252">
        <v>1</v>
      </c>
      <c r="XN18">
        <v>3</v>
      </c>
      <c r="XO18" s="138">
        <v>161325</v>
      </c>
      <c r="XP18" s="138">
        <v>241987.5</v>
      </c>
      <c r="XQ18" s="196">
        <v>361.68728256648001</v>
      </c>
      <c r="XR18" s="196">
        <v>542.53092384972001</v>
      </c>
      <c r="XS18" s="196">
        <v>-361.68728256648001</v>
      </c>
      <c r="XT18" s="196">
        <v>361.68728256648001</v>
      </c>
      <c r="XU18" s="196">
        <v>-361.68728256648001</v>
      </c>
      <c r="XV18" s="196">
        <v>-361.68728256648001</v>
      </c>
      <c r="XW18" s="196">
        <v>361.68728256648001</v>
      </c>
      <c r="XX18" s="196">
        <v>-361.68728256648001</v>
      </c>
      <c r="XY18" s="196">
        <v>361.68728256648001</v>
      </c>
      <c r="XZ18" s="196">
        <v>-361.68728256648001</v>
      </c>
      <c r="YA18" s="196">
        <v>361.68728256648001</v>
      </c>
      <c r="YC18">
        <v>-1</v>
      </c>
      <c r="YD18">
        <v>1</v>
      </c>
      <c r="YE18">
        <v>1</v>
      </c>
      <c r="YF18">
        <v>-1</v>
      </c>
      <c r="YG18">
        <v>1</v>
      </c>
      <c r="YH18">
        <v>5</v>
      </c>
      <c r="YI18">
        <v>-1</v>
      </c>
      <c r="YJ18">
        <v>1</v>
      </c>
      <c r="YK18" s="214">
        <v>1</v>
      </c>
      <c r="YL18">
        <v>1</v>
      </c>
      <c r="YM18">
        <v>1</v>
      </c>
      <c r="YN18">
        <v>0</v>
      </c>
      <c r="YO18">
        <v>1</v>
      </c>
      <c r="YP18" s="248">
        <v>4.1066170773299999E-3</v>
      </c>
      <c r="YQ18" s="202">
        <v>42550</v>
      </c>
      <c r="YR18">
        <v>60</v>
      </c>
      <c r="YS18" t="s">
        <v>1181</v>
      </c>
      <c r="YT18">
        <v>2</v>
      </c>
      <c r="YU18">
        <v>1</v>
      </c>
      <c r="YV18">
        <v>3</v>
      </c>
      <c r="YW18" s="138">
        <v>161987.5</v>
      </c>
      <c r="YX18" s="138">
        <v>242981.25</v>
      </c>
      <c r="YY18" s="196">
        <v>665.22063381399335</v>
      </c>
      <c r="YZ18" s="196">
        <v>997.83095072099002</v>
      </c>
      <c r="ZA18" s="196">
        <v>665.22063381399335</v>
      </c>
      <c r="ZB18" s="196">
        <v>-665.22063381399335</v>
      </c>
      <c r="ZC18" s="196">
        <v>665.22063381399335</v>
      </c>
      <c r="ZD18" s="196">
        <v>665.22063381399335</v>
      </c>
      <c r="ZE18" s="196">
        <v>-665.22063381399335</v>
      </c>
      <c r="ZF18" s="196">
        <v>665.22063381399335</v>
      </c>
      <c r="ZG18" s="196">
        <v>-665.22063381399335</v>
      </c>
      <c r="ZH18" s="196">
        <v>-665.22063381399335</v>
      </c>
      <c r="ZI18" s="196">
        <v>665.22063381399335</v>
      </c>
      <c r="ZK18">
        <f t="shared" si="96"/>
        <v>1</v>
      </c>
      <c r="ZL18" s="239">
        <v>1</v>
      </c>
      <c r="ZM18" s="239">
        <v>1</v>
      </c>
      <c r="ZN18" s="239">
        <v>1</v>
      </c>
      <c r="ZO18" s="214">
        <v>1</v>
      </c>
      <c r="ZP18" s="240">
        <v>6</v>
      </c>
      <c r="ZQ18">
        <f t="shared" si="97"/>
        <v>-1</v>
      </c>
      <c r="ZR18">
        <f t="shared" si="98"/>
        <v>1</v>
      </c>
      <c r="ZS18" s="214">
        <v>1</v>
      </c>
      <c r="ZT18">
        <f t="shared" si="146"/>
        <v>1</v>
      </c>
      <c r="ZU18">
        <f t="shared" si="147"/>
        <v>1</v>
      </c>
      <c r="ZV18">
        <f t="shared" si="138"/>
        <v>0</v>
      </c>
      <c r="ZW18">
        <f t="shared" si="100"/>
        <v>1</v>
      </c>
      <c r="ZX18" s="248">
        <v>4.2441546415600004E-3</v>
      </c>
      <c r="ZY18" s="202">
        <v>42550</v>
      </c>
      <c r="ZZ18">
        <v>60</v>
      </c>
      <c r="AAA18" t="str">
        <f t="shared" si="87"/>
        <v>TRUE</v>
      </c>
      <c r="AAB18">
        <f>VLOOKUP($A18,'FuturesInfo (3)'!$A$2:$V$80,22)</f>
        <v>2</v>
      </c>
      <c r="AAC18" s="252">
        <v>1</v>
      </c>
      <c r="AAD18">
        <f t="shared" si="101"/>
        <v>3</v>
      </c>
      <c r="AAE18" s="138">
        <f>VLOOKUP($A18,'FuturesInfo (3)'!$A$2:$O$80,15)*AAB18</f>
        <v>162675</v>
      </c>
      <c r="AAF18" s="138">
        <f>VLOOKUP($A18,'FuturesInfo (3)'!$A$2:$O$80,15)*AAD18</f>
        <v>244012.5</v>
      </c>
      <c r="AAG18" s="196">
        <f t="shared" si="102"/>
        <v>690.41785631577307</v>
      </c>
      <c r="AAH18" s="196">
        <f t="shared" si="103"/>
        <v>690.41785631577307</v>
      </c>
      <c r="AAI18" s="196">
        <f t="shared" si="104"/>
        <v>690.41785631577307</v>
      </c>
      <c r="AAJ18" s="196">
        <f t="shared" si="105"/>
        <v>-690.41785631577307</v>
      </c>
      <c r="AAK18" s="196">
        <f t="shared" si="106"/>
        <v>690.41785631577307</v>
      </c>
      <c r="AAL18" s="196">
        <f t="shared" si="107"/>
        <v>690.41785631577307</v>
      </c>
      <c r="AAM18" s="196">
        <f t="shared" si="139"/>
        <v>690.41785631577307</v>
      </c>
      <c r="AAN18" s="196">
        <f>IF(IF(sym!$O7=ZS18,1,0)=1,ABS(AAE18*ZX18),-ABS(AAE18*ZX18))</f>
        <v>690.41785631577307</v>
      </c>
      <c r="AAO18" s="196">
        <f>IF(IF(sym!$N7=ZS18,1,0)=1,ABS(AAE18*ZX18),-ABS(AAE18*ZX18))</f>
        <v>-690.41785631577307</v>
      </c>
      <c r="AAP18" s="196">
        <f t="shared" si="148"/>
        <v>-690.41785631577307</v>
      </c>
      <c r="AAQ18" s="196">
        <f t="shared" si="109"/>
        <v>690.41785631577307</v>
      </c>
      <c r="AAS18">
        <f t="shared" si="110"/>
        <v>1</v>
      </c>
      <c r="AAT18" s="239">
        <v>1</v>
      </c>
      <c r="AAU18" s="239">
        <v>1</v>
      </c>
      <c r="AAV18" s="239">
        <v>1</v>
      </c>
      <c r="AAW18" s="214">
        <v>1</v>
      </c>
      <c r="AAX18" s="240">
        <v>-1</v>
      </c>
      <c r="AAY18">
        <f t="shared" si="111"/>
        <v>-1</v>
      </c>
      <c r="AAZ18">
        <f t="shared" si="112"/>
        <v>-1</v>
      </c>
      <c r="ABA18" s="214"/>
      <c r="ABB18">
        <f t="shared" si="149"/>
        <v>0</v>
      </c>
      <c r="ABC18">
        <f t="shared" si="150"/>
        <v>0</v>
      </c>
      <c r="ABD18">
        <f t="shared" si="140"/>
        <v>0</v>
      </c>
      <c r="ABE18">
        <f t="shared" si="114"/>
        <v>0</v>
      </c>
      <c r="ABF18" s="248"/>
      <c r="ABG18" s="202">
        <v>42550</v>
      </c>
      <c r="ABH18">
        <v>60</v>
      </c>
      <c r="ABI18" t="str">
        <f t="shared" si="88"/>
        <v>TRUE</v>
      </c>
      <c r="ABJ18">
        <f>VLOOKUP($A18,'FuturesInfo (3)'!$A$2:$V$80,22)</f>
        <v>2</v>
      </c>
      <c r="ABK18" s="252">
        <v>1</v>
      </c>
      <c r="ABL18">
        <f t="shared" si="115"/>
        <v>3</v>
      </c>
      <c r="ABM18" s="138">
        <f>VLOOKUP($A18,'FuturesInfo (3)'!$A$2:$O$80,15)*ABJ18</f>
        <v>162675</v>
      </c>
      <c r="ABN18" s="138">
        <f>VLOOKUP($A18,'FuturesInfo (3)'!$A$2:$O$80,15)*ABL18</f>
        <v>244012.5</v>
      </c>
      <c r="ABO18" s="196">
        <f t="shared" si="116"/>
        <v>0</v>
      </c>
      <c r="ABP18" s="196">
        <f t="shared" si="117"/>
        <v>0</v>
      </c>
      <c r="ABQ18" s="196">
        <f t="shared" si="118"/>
        <v>0</v>
      </c>
      <c r="ABR18" s="196">
        <f t="shared" si="119"/>
        <v>0</v>
      </c>
      <c r="ABS18" s="196">
        <f t="shared" si="120"/>
        <v>0</v>
      </c>
      <c r="ABT18" s="196">
        <f t="shared" si="121"/>
        <v>0</v>
      </c>
      <c r="ABU18" s="196">
        <f t="shared" si="141"/>
        <v>0</v>
      </c>
      <c r="ABV18" s="196">
        <f>IF(IF(sym!$O7=ABA18,1,0)=1,ABS(ABM18*ABF18),-ABS(ABM18*ABF18))</f>
        <v>0</v>
      </c>
      <c r="ABW18" s="196">
        <f>IF(IF(sym!$N7=ABA18,1,0)=1,ABS(ABM18*ABF18),-ABS(ABM18*ABF18))</f>
        <v>0</v>
      </c>
      <c r="ABX18" s="196">
        <f t="shared" si="151"/>
        <v>0</v>
      </c>
      <c r="ABY18" s="196">
        <f t="shared" si="123"/>
        <v>0</v>
      </c>
      <c r="ACA18">
        <f t="shared" si="124"/>
        <v>0</v>
      </c>
      <c r="ACB18" s="239"/>
      <c r="ACC18" s="239"/>
      <c r="ACD18" s="239"/>
      <c r="ACE18" s="214"/>
      <c r="ACF18" s="240"/>
      <c r="ACG18">
        <f t="shared" si="125"/>
        <v>1</v>
      </c>
      <c r="ACH18">
        <f t="shared" si="126"/>
        <v>0</v>
      </c>
      <c r="ACI18" s="214"/>
      <c r="ACJ18">
        <f t="shared" si="152"/>
        <v>1</v>
      </c>
      <c r="ACK18">
        <f t="shared" si="153"/>
        <v>1</v>
      </c>
      <c r="ACL18">
        <f t="shared" si="142"/>
        <v>0</v>
      </c>
      <c r="ACM18">
        <f t="shared" si="128"/>
        <v>1</v>
      </c>
      <c r="ACN18" s="248"/>
      <c r="ACO18" s="202"/>
      <c r="ACP18">
        <v>60</v>
      </c>
      <c r="ACQ18" t="str">
        <f t="shared" si="89"/>
        <v>FALSE</v>
      </c>
      <c r="ACR18">
        <f>VLOOKUP($A18,'FuturesInfo (3)'!$A$2:$V$80,22)</f>
        <v>2</v>
      </c>
      <c r="ACS18" s="252"/>
      <c r="ACT18">
        <f t="shared" si="129"/>
        <v>2</v>
      </c>
      <c r="ACU18" s="138">
        <f>VLOOKUP($A18,'FuturesInfo (3)'!$A$2:$O$80,15)*ACR18</f>
        <v>162675</v>
      </c>
      <c r="ACV18" s="138">
        <f>VLOOKUP($A18,'FuturesInfo (3)'!$A$2:$O$80,15)*ACT18</f>
        <v>162675</v>
      </c>
      <c r="ACW18" s="196">
        <f t="shared" si="130"/>
        <v>0</v>
      </c>
      <c r="ACX18" s="196">
        <f t="shared" si="131"/>
        <v>0</v>
      </c>
      <c r="ACY18" s="196">
        <f t="shared" si="132"/>
        <v>0</v>
      </c>
      <c r="ACZ18" s="196">
        <f t="shared" si="133"/>
        <v>0</v>
      </c>
      <c r="ADA18" s="196">
        <f t="shared" si="134"/>
        <v>0</v>
      </c>
      <c r="ADB18" s="196">
        <f t="shared" si="135"/>
        <v>0</v>
      </c>
      <c r="ADC18" s="196">
        <f t="shared" si="143"/>
        <v>0</v>
      </c>
      <c r="ADD18" s="196">
        <f>IF(IF(sym!$O7=ACI18,1,0)=1,ABS(ACU18*ACN18),-ABS(ACU18*ACN18))</f>
        <v>0</v>
      </c>
      <c r="ADE18" s="196">
        <f>IF(IF(sym!$N7=ACI18,1,0)=1,ABS(ACU18*ACN18),-ABS(ACU18*ACN18))</f>
        <v>0</v>
      </c>
      <c r="ADF18" s="196">
        <f t="shared" si="154"/>
        <v>0</v>
      </c>
      <c r="ADG18" s="196">
        <f t="shared" si="137"/>
        <v>0</v>
      </c>
    </row>
    <row r="19" spans="1:787" x14ac:dyDescent="0.25">
      <c r="A19" s="1" t="s">
        <v>303</v>
      </c>
      <c r="B19" s="150" t="str">
        <f>'FuturesInfo (3)'!M7</f>
        <v>@C</v>
      </c>
      <c r="C19" s="200" t="str">
        <f>VLOOKUP(A19,'FuturesInfo (3)'!$A$2:$K$80,11)</f>
        <v>grain</v>
      </c>
      <c r="F19" t="e">
        <f>#REF!</f>
        <v>#REF!</v>
      </c>
      <c r="G19">
        <v>1</v>
      </c>
      <c r="H19">
        <v>1</v>
      </c>
      <c r="I19">
        <v>1</v>
      </c>
      <c r="J19">
        <f t="shared" si="73"/>
        <v>1</v>
      </c>
      <c r="K19">
        <f t="shared" si="74"/>
        <v>1</v>
      </c>
      <c r="L19" s="184">
        <v>7.2245635159500004E-3</v>
      </c>
      <c r="M19" s="2">
        <v>10</v>
      </c>
      <c r="N19">
        <v>60</v>
      </c>
      <c r="O19" t="str">
        <f t="shared" si="75"/>
        <v>TRUE</v>
      </c>
      <c r="P19">
        <f>VLOOKUP($A19,'FuturesInfo (3)'!$A$2:$V$80,22)</f>
        <v>3</v>
      </c>
      <c r="Q19">
        <f t="shared" si="76"/>
        <v>3</v>
      </c>
      <c r="R19">
        <f t="shared" si="76"/>
        <v>3</v>
      </c>
      <c r="S19" s="138">
        <f>VLOOKUP($A19,'FuturesInfo (3)'!$A$2:$O$80,15)*Q19</f>
        <v>52237.5</v>
      </c>
      <c r="T19" s="144">
        <f t="shared" si="77"/>
        <v>377.39313666443815</v>
      </c>
      <c r="U19" s="144">
        <f t="shared" si="90"/>
        <v>377.39313666443815</v>
      </c>
      <c r="W19">
        <f t="shared" si="78"/>
        <v>1</v>
      </c>
      <c r="X19">
        <v>1</v>
      </c>
      <c r="Y19">
        <v>1</v>
      </c>
      <c r="Z19">
        <v>1</v>
      </c>
      <c r="AA19">
        <f t="shared" si="144"/>
        <v>1</v>
      </c>
      <c r="AB19">
        <f t="shared" si="79"/>
        <v>1</v>
      </c>
      <c r="AC19" s="1">
        <v>2.1518230723299999E-2</v>
      </c>
      <c r="AD19" s="2">
        <v>10</v>
      </c>
      <c r="AE19">
        <v>60</v>
      </c>
      <c r="AF19" t="str">
        <f t="shared" si="80"/>
        <v>TRUE</v>
      </c>
      <c r="AG19">
        <f>VLOOKUP($A19,'FuturesInfo (3)'!$A$2:$V$80,22)</f>
        <v>3</v>
      </c>
      <c r="AH19">
        <f t="shared" si="81"/>
        <v>4</v>
      </c>
      <c r="AI19">
        <f t="shared" si="91"/>
        <v>3</v>
      </c>
      <c r="AJ19" s="138">
        <f>VLOOKUP($A19,'FuturesInfo (3)'!$A$2:$O$80,15)*AI19</f>
        <v>52237.5</v>
      </c>
      <c r="AK19" s="196">
        <f t="shared" si="92"/>
        <v>1124.0585774083836</v>
      </c>
      <c r="AL19" s="196">
        <f t="shared" si="93"/>
        <v>1124.0585774083836</v>
      </c>
      <c r="AN19">
        <f t="shared" si="82"/>
        <v>1</v>
      </c>
      <c r="AO19">
        <v>1</v>
      </c>
      <c r="AP19">
        <v>1</v>
      </c>
      <c r="AQ19">
        <v>1</v>
      </c>
      <c r="AR19">
        <f t="shared" si="145"/>
        <v>1</v>
      </c>
      <c r="AS19">
        <f t="shared" si="83"/>
        <v>1</v>
      </c>
      <c r="AT19" s="1">
        <v>1.17027501463E-3</v>
      </c>
      <c r="AU19" s="2">
        <v>10</v>
      </c>
      <c r="AV19">
        <v>60</v>
      </c>
      <c r="AW19" t="str">
        <f t="shared" si="84"/>
        <v>TRUE</v>
      </c>
      <c r="AX19">
        <f>VLOOKUP($A19,'FuturesInfo (3)'!$A$2:$V$80,22)</f>
        <v>3</v>
      </c>
      <c r="AY19">
        <f t="shared" si="85"/>
        <v>4</v>
      </c>
      <c r="AZ19" s="182">
        <v>6</v>
      </c>
      <c r="BA19" s="138">
        <f>VLOOKUP($A19,'FuturesInfo (3)'!$A$2:$O$80,15)*AZ19</f>
        <v>104475</v>
      </c>
      <c r="BB19" s="196">
        <f t="shared" si="86"/>
        <v>122.26448215346926</v>
      </c>
      <c r="BC19" s="196">
        <f t="shared" si="95"/>
        <v>122.26448215346926</v>
      </c>
      <c r="BE19">
        <v>1</v>
      </c>
      <c r="BF19">
        <v>1</v>
      </c>
      <c r="BG19">
        <v>1</v>
      </c>
      <c r="BH19">
        <v>1</v>
      </c>
      <c r="BI19">
        <v>1</v>
      </c>
      <c r="BJ19">
        <v>1</v>
      </c>
      <c r="BK19" s="1">
        <v>8.1823495032099999E-3</v>
      </c>
      <c r="BL19" s="2">
        <v>10</v>
      </c>
      <c r="BM19">
        <v>60</v>
      </c>
      <c r="BN19" t="s">
        <v>1181</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1181</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1181</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1181</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1181</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1181</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1181</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1181</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1181</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1181</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1181</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1181</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1181</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1181</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1181</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1181</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1181</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1181</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1181</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v>-1</v>
      </c>
      <c r="UF19" s="239">
        <v>-1</v>
      </c>
      <c r="UG19" s="239">
        <v>1</v>
      </c>
      <c r="UH19" s="239">
        <v>-1</v>
      </c>
      <c r="UI19" s="214">
        <v>-1</v>
      </c>
      <c r="UJ19" s="240">
        <v>9</v>
      </c>
      <c r="UK19">
        <v>1</v>
      </c>
      <c r="UL19">
        <v>-1</v>
      </c>
      <c r="UM19" s="214">
        <v>-1</v>
      </c>
      <c r="UN19">
        <v>1</v>
      </c>
      <c r="UO19">
        <v>1</v>
      </c>
      <c r="UP19">
        <v>0</v>
      </c>
      <c r="UQ19">
        <v>1</v>
      </c>
      <c r="UR19" s="248">
        <v>-2.56944444444E-2</v>
      </c>
      <c r="US19" s="202">
        <v>42541</v>
      </c>
      <c r="UT19">
        <v>60</v>
      </c>
      <c r="UU19" t="s">
        <v>1181</v>
      </c>
      <c r="UV19">
        <v>3</v>
      </c>
      <c r="UW19" s="252">
        <v>2</v>
      </c>
      <c r="UX19">
        <v>2</v>
      </c>
      <c r="UY19" s="138">
        <v>52612.5</v>
      </c>
      <c r="UZ19" s="138">
        <v>35075</v>
      </c>
      <c r="VA19" s="196">
        <v>1351.8489583309949</v>
      </c>
      <c r="VB19" s="196">
        <v>901.23263888733004</v>
      </c>
      <c r="VC19" s="196">
        <v>1351.8489583309949</v>
      </c>
      <c r="VD19" s="196">
        <v>-1351.8489583309949</v>
      </c>
      <c r="VE19" s="196">
        <v>1351.8489583309949</v>
      </c>
      <c r="VF19" s="196">
        <v>-1351.8489583309949</v>
      </c>
      <c r="VG19" s="196">
        <v>1351.8489583309949</v>
      </c>
      <c r="VH19" s="196">
        <v>-1351.8489583309949</v>
      </c>
      <c r="VI19" s="196">
        <v>1351.8489583309949</v>
      </c>
      <c r="VJ19" s="196">
        <v>-1351.8489583309949</v>
      </c>
      <c r="VK19" s="196">
        <v>1351.8489583309949</v>
      </c>
      <c r="VM19">
        <v>-1</v>
      </c>
      <c r="VN19" s="239">
        <v>-1</v>
      </c>
      <c r="VO19" s="239">
        <v>1</v>
      </c>
      <c r="VP19" s="239">
        <v>-1</v>
      </c>
      <c r="VQ19" s="214">
        <v>-1</v>
      </c>
      <c r="VR19" s="240">
        <v>10</v>
      </c>
      <c r="VS19">
        <v>1</v>
      </c>
      <c r="VT19">
        <v>-1</v>
      </c>
      <c r="VU19" s="214">
        <v>-1</v>
      </c>
      <c r="VV19">
        <v>1</v>
      </c>
      <c r="VW19">
        <v>1</v>
      </c>
      <c r="VX19">
        <v>0</v>
      </c>
      <c r="VY19">
        <v>1</v>
      </c>
      <c r="VZ19" s="248">
        <v>-2.63720598717E-2</v>
      </c>
      <c r="WA19" s="202">
        <v>42541</v>
      </c>
      <c r="WB19">
        <v>60</v>
      </c>
      <c r="WC19" t="s">
        <v>1181</v>
      </c>
      <c r="WD19">
        <v>3</v>
      </c>
      <c r="WE19" s="252">
        <v>2</v>
      </c>
      <c r="WF19">
        <v>3</v>
      </c>
      <c r="WG19" s="138">
        <v>51225</v>
      </c>
      <c r="WH19" s="138">
        <v>51225</v>
      </c>
      <c r="WI19" s="196">
        <v>1350.9087669278324</v>
      </c>
      <c r="WJ19" s="196">
        <v>1350.9087669278324</v>
      </c>
      <c r="WK19" s="196">
        <v>1350.9087669278324</v>
      </c>
      <c r="WL19" s="196">
        <v>-1350.9087669278324</v>
      </c>
      <c r="WM19" s="196">
        <v>1350.9087669278324</v>
      </c>
      <c r="WN19" s="196">
        <v>-1350.9087669278324</v>
      </c>
      <c r="WO19" s="196">
        <v>1350.9087669278324</v>
      </c>
      <c r="WP19" s="196">
        <v>-1350.9087669278324</v>
      </c>
      <c r="WQ19" s="196">
        <v>1350.9087669278324</v>
      </c>
      <c r="WR19" s="196">
        <v>-1350.9087669278324</v>
      </c>
      <c r="WS19" s="196">
        <v>1350.9087669278324</v>
      </c>
      <c r="WU19">
        <v>-1</v>
      </c>
      <c r="WV19" s="239">
        <v>-1</v>
      </c>
      <c r="WW19" s="239">
        <v>1</v>
      </c>
      <c r="WX19" s="239">
        <v>-1</v>
      </c>
      <c r="WY19" s="214">
        <v>-1</v>
      </c>
      <c r="WZ19" s="240">
        <v>11</v>
      </c>
      <c r="XA19">
        <v>1</v>
      </c>
      <c r="XB19">
        <v>-1</v>
      </c>
      <c r="XC19">
        <v>1</v>
      </c>
      <c r="XD19">
        <v>0</v>
      </c>
      <c r="XE19">
        <v>0</v>
      </c>
      <c r="XF19">
        <v>1</v>
      </c>
      <c r="XG19">
        <v>0</v>
      </c>
      <c r="XH19">
        <v>7.32064421669E-4</v>
      </c>
      <c r="XI19" s="202">
        <v>42541</v>
      </c>
      <c r="XJ19">
        <v>60</v>
      </c>
      <c r="XK19" t="s">
        <v>1181</v>
      </c>
      <c r="XL19">
        <v>3</v>
      </c>
      <c r="XM19" s="252">
        <v>1</v>
      </c>
      <c r="XN19">
        <v>4</v>
      </c>
      <c r="XO19" s="138">
        <v>51262.5</v>
      </c>
      <c r="XP19" s="138">
        <v>68350</v>
      </c>
      <c r="XQ19" s="196">
        <v>-37.527452415807112</v>
      </c>
      <c r="XR19" s="196">
        <v>-50.036603221076149</v>
      </c>
      <c r="XS19" s="196">
        <v>-37.527452415807112</v>
      </c>
      <c r="XT19" s="196">
        <v>37.527452415807112</v>
      </c>
      <c r="XU19" s="196">
        <v>-37.527452415807112</v>
      </c>
      <c r="XV19" s="196">
        <v>37.527452415807112</v>
      </c>
      <c r="XW19" s="196">
        <v>-37.527452415807112</v>
      </c>
      <c r="XX19" s="196">
        <v>37.527452415807112</v>
      </c>
      <c r="XY19" s="196">
        <v>-37.527452415807112</v>
      </c>
      <c r="XZ19" s="196">
        <v>-37.527452415807112</v>
      </c>
      <c r="YA19" s="196">
        <v>37.527452415807112</v>
      </c>
      <c r="YC19">
        <v>1</v>
      </c>
      <c r="YD19">
        <v>1</v>
      </c>
      <c r="YE19">
        <v>1</v>
      </c>
      <c r="YF19">
        <v>-1</v>
      </c>
      <c r="YG19">
        <v>-1</v>
      </c>
      <c r="YH19">
        <v>12</v>
      </c>
      <c r="YI19">
        <v>1</v>
      </c>
      <c r="YJ19">
        <v>-1</v>
      </c>
      <c r="YK19" s="214">
        <v>1</v>
      </c>
      <c r="YL19">
        <v>1</v>
      </c>
      <c r="YM19">
        <v>0</v>
      </c>
      <c r="YN19">
        <v>1</v>
      </c>
      <c r="YO19">
        <v>0</v>
      </c>
      <c r="YP19" s="248">
        <v>3.8771031455700003E-2</v>
      </c>
      <c r="YQ19" s="202">
        <v>42541</v>
      </c>
      <c r="YR19">
        <v>60</v>
      </c>
      <c r="YS19" t="s">
        <v>1181</v>
      </c>
      <c r="YT19">
        <v>3</v>
      </c>
      <c r="YU19">
        <v>1</v>
      </c>
      <c r="YV19">
        <v>4</v>
      </c>
      <c r="YW19" s="138">
        <v>53250</v>
      </c>
      <c r="YX19" s="138">
        <v>71000</v>
      </c>
      <c r="YY19" s="196">
        <v>2064.5574250160253</v>
      </c>
      <c r="YZ19" s="196">
        <v>2752.7432333547004</v>
      </c>
      <c r="ZA19" s="196">
        <v>-2064.5574250160253</v>
      </c>
      <c r="ZB19" s="196">
        <v>2064.5574250160253</v>
      </c>
      <c r="ZC19" s="196">
        <v>-2064.5574250160253</v>
      </c>
      <c r="ZD19" s="196">
        <v>2064.5574250160253</v>
      </c>
      <c r="ZE19" s="196">
        <v>-2064.5574250160253</v>
      </c>
      <c r="ZF19" s="196">
        <v>2064.5574250160253</v>
      </c>
      <c r="ZG19" s="196">
        <v>-2064.5574250160253</v>
      </c>
      <c r="ZH19" s="196">
        <v>-2064.5574250160253</v>
      </c>
      <c r="ZI19" s="196">
        <v>2064.5574250160253</v>
      </c>
      <c r="ZK19">
        <f t="shared" si="96"/>
        <v>1</v>
      </c>
      <c r="ZL19" s="239">
        <v>1</v>
      </c>
      <c r="ZM19" s="239">
        <v>1</v>
      </c>
      <c r="ZN19" s="239">
        <v>-1</v>
      </c>
      <c r="ZO19" s="214">
        <v>-1</v>
      </c>
      <c r="ZP19" s="240">
        <v>-2</v>
      </c>
      <c r="ZQ19">
        <f t="shared" si="97"/>
        <v>1</v>
      </c>
      <c r="ZR19">
        <f t="shared" si="98"/>
        <v>1</v>
      </c>
      <c r="ZS19" s="214">
        <v>-1</v>
      </c>
      <c r="ZT19">
        <f t="shared" si="146"/>
        <v>0</v>
      </c>
      <c r="ZU19">
        <f t="shared" si="147"/>
        <v>1</v>
      </c>
      <c r="ZV19">
        <f t="shared" si="138"/>
        <v>0</v>
      </c>
      <c r="ZW19">
        <f t="shared" si="100"/>
        <v>0</v>
      </c>
      <c r="ZX19" s="248">
        <v>-1.9014084507000002E-2</v>
      </c>
      <c r="ZY19" s="202">
        <v>42541</v>
      </c>
      <c r="ZZ19">
        <v>60</v>
      </c>
      <c r="AAA19" t="str">
        <f t="shared" si="87"/>
        <v>TRUE</v>
      </c>
      <c r="AAB19">
        <f>VLOOKUP($A19,'FuturesInfo (3)'!$A$2:$V$80,22)</f>
        <v>3</v>
      </c>
      <c r="AAC19" s="252">
        <v>1</v>
      </c>
      <c r="AAD19">
        <f t="shared" si="101"/>
        <v>4</v>
      </c>
      <c r="AAE19" s="138">
        <f>VLOOKUP($A19,'FuturesInfo (3)'!$A$2:$O$80,15)*AAB19</f>
        <v>52237.5</v>
      </c>
      <c r="AAF19" s="138">
        <f>VLOOKUP($A19,'FuturesInfo (3)'!$A$2:$O$80,15)*AAD19</f>
        <v>69650</v>
      </c>
      <c r="AAG19" s="196">
        <f t="shared" si="102"/>
        <v>-993.24823943441254</v>
      </c>
      <c r="AAH19" s="196">
        <f t="shared" si="103"/>
        <v>-993.24823943441254</v>
      </c>
      <c r="AAI19" s="196">
        <f t="shared" si="104"/>
        <v>993.24823943441254</v>
      </c>
      <c r="AAJ19" s="196">
        <f t="shared" si="105"/>
        <v>-993.24823943441254</v>
      </c>
      <c r="AAK19" s="196">
        <f t="shared" si="106"/>
        <v>-993.24823943441254</v>
      </c>
      <c r="AAL19" s="196">
        <f t="shared" si="107"/>
        <v>-993.24823943441254</v>
      </c>
      <c r="AAM19" s="196">
        <f t="shared" si="139"/>
        <v>993.24823943441254</v>
      </c>
      <c r="AAN19" s="196">
        <f>IF(IF(sym!$O8=ZS19,1,0)=1,ABS(AAE19*ZX19),-ABS(AAE19*ZX19))</f>
        <v>-993.24823943441254</v>
      </c>
      <c r="AAO19" s="196">
        <f>IF(IF(sym!$N8=ZS19,1,0)=1,ABS(AAE19*ZX19),-ABS(AAE19*ZX19))</f>
        <v>993.24823943441254</v>
      </c>
      <c r="AAP19" s="196">
        <f t="shared" si="148"/>
        <v>-993.24823943441254</v>
      </c>
      <c r="AAQ19" s="196">
        <f t="shared" si="109"/>
        <v>993.24823943441254</v>
      </c>
      <c r="AAS19">
        <f t="shared" si="110"/>
        <v>-1</v>
      </c>
      <c r="AAT19" s="239">
        <v>1</v>
      </c>
      <c r="AAU19" s="239">
        <v>1</v>
      </c>
      <c r="AAV19" s="239">
        <v>-1</v>
      </c>
      <c r="AAW19" s="214">
        <v>-1</v>
      </c>
      <c r="AAX19" s="240">
        <v>-3</v>
      </c>
      <c r="AAY19">
        <f t="shared" si="111"/>
        <v>1</v>
      </c>
      <c r="AAZ19">
        <f t="shared" si="112"/>
        <v>1</v>
      </c>
      <c r="ABA19" s="214"/>
      <c r="ABB19">
        <f t="shared" si="149"/>
        <v>0</v>
      </c>
      <c r="ABC19">
        <f t="shared" si="150"/>
        <v>0</v>
      </c>
      <c r="ABD19">
        <f t="shared" si="140"/>
        <v>0</v>
      </c>
      <c r="ABE19">
        <f t="shared" si="114"/>
        <v>0</v>
      </c>
      <c r="ABF19" s="248"/>
      <c r="ABG19" s="202">
        <v>42541</v>
      </c>
      <c r="ABH19">
        <v>60</v>
      </c>
      <c r="ABI19" t="str">
        <f t="shared" si="88"/>
        <v>TRUE</v>
      </c>
      <c r="ABJ19">
        <f>VLOOKUP($A19,'FuturesInfo (3)'!$A$2:$V$80,22)</f>
        <v>3</v>
      </c>
      <c r="ABK19" s="252">
        <v>1</v>
      </c>
      <c r="ABL19">
        <f t="shared" si="115"/>
        <v>4</v>
      </c>
      <c r="ABM19" s="138">
        <f>VLOOKUP($A19,'FuturesInfo (3)'!$A$2:$O$80,15)*ABJ19</f>
        <v>52237.5</v>
      </c>
      <c r="ABN19" s="138">
        <f>VLOOKUP($A19,'FuturesInfo (3)'!$A$2:$O$80,15)*ABL19</f>
        <v>69650</v>
      </c>
      <c r="ABO19" s="196">
        <f t="shared" si="116"/>
        <v>0</v>
      </c>
      <c r="ABP19" s="196">
        <f>IF(IF(AAS19=ABA19,1,0)=1,ABS(ABM19*ABF19),-ABS(ABM19*ABF19))</f>
        <v>0</v>
      </c>
      <c r="ABQ19" s="196">
        <f t="shared" si="118"/>
        <v>0</v>
      </c>
      <c r="ABR19" s="196">
        <f t="shared" si="119"/>
        <v>0</v>
      </c>
      <c r="ABS19" s="196">
        <f t="shared" si="120"/>
        <v>0</v>
      </c>
      <c r="ABT19" s="196">
        <f t="shared" si="121"/>
        <v>0</v>
      </c>
      <c r="ABU19" s="196">
        <f t="shared" si="141"/>
        <v>0</v>
      </c>
      <c r="ABV19" s="196">
        <f>IF(IF(sym!$O8=ABA19,1,0)=1,ABS(ABM19*ABF19),-ABS(ABM19*ABF19))</f>
        <v>0</v>
      </c>
      <c r="ABW19" s="196">
        <f>IF(IF(sym!$N8=ABA19,1,0)=1,ABS(ABM19*ABF19),-ABS(ABM19*ABF19))</f>
        <v>0</v>
      </c>
      <c r="ABX19" s="196">
        <f t="shared" si="151"/>
        <v>0</v>
      </c>
      <c r="ABY19" s="196">
        <f t="shared" si="123"/>
        <v>0</v>
      </c>
      <c r="ACA19">
        <f t="shared" si="124"/>
        <v>0</v>
      </c>
      <c r="ACB19" s="239"/>
      <c r="ACC19" s="239"/>
      <c r="ACD19" s="239"/>
      <c r="ACE19" s="214"/>
      <c r="ACF19" s="240"/>
      <c r="ACG19">
        <f t="shared" si="125"/>
        <v>1</v>
      </c>
      <c r="ACH19">
        <f t="shared" si="126"/>
        <v>0</v>
      </c>
      <c r="ACI19" s="214"/>
      <c r="ACJ19">
        <f t="shared" si="152"/>
        <v>1</v>
      </c>
      <c r="ACK19">
        <f t="shared" si="153"/>
        <v>1</v>
      </c>
      <c r="ACL19">
        <f t="shared" si="142"/>
        <v>0</v>
      </c>
      <c r="ACM19">
        <f t="shared" si="128"/>
        <v>1</v>
      </c>
      <c r="ACN19" s="248"/>
      <c r="ACO19" s="202"/>
      <c r="ACP19">
        <v>60</v>
      </c>
      <c r="ACQ19" t="str">
        <f t="shared" si="89"/>
        <v>FALSE</v>
      </c>
      <c r="ACR19">
        <f>VLOOKUP($A19,'FuturesInfo (3)'!$A$2:$V$80,22)</f>
        <v>3</v>
      </c>
      <c r="ACS19" s="252"/>
      <c r="ACT19">
        <f t="shared" si="129"/>
        <v>2</v>
      </c>
      <c r="ACU19" s="138">
        <f>VLOOKUP($A19,'FuturesInfo (3)'!$A$2:$O$80,15)*ACR19</f>
        <v>52237.5</v>
      </c>
      <c r="ACV19" s="138">
        <f>VLOOKUP($A19,'FuturesInfo (3)'!$A$2:$O$80,15)*ACT19</f>
        <v>34825</v>
      </c>
      <c r="ACW19" s="196">
        <f t="shared" si="130"/>
        <v>0</v>
      </c>
      <c r="ACX19" s="196">
        <f>IF(IF(ACA19=ACI19,1,0)=1,ABS(ACU19*ACN19),-ABS(ACU19*ACN19))</f>
        <v>0</v>
      </c>
      <c r="ACY19" s="196">
        <f t="shared" si="132"/>
        <v>0</v>
      </c>
      <c r="ACZ19" s="196">
        <f t="shared" si="133"/>
        <v>0</v>
      </c>
      <c r="ADA19" s="196">
        <f t="shared" si="134"/>
        <v>0</v>
      </c>
      <c r="ADB19" s="196">
        <f t="shared" si="135"/>
        <v>0</v>
      </c>
      <c r="ADC19" s="196">
        <f t="shared" si="143"/>
        <v>0</v>
      </c>
      <c r="ADD19" s="196">
        <f>IF(IF(sym!$O8=ACI19,1,0)=1,ABS(ACU19*ACN19),-ABS(ACU19*ACN19))</f>
        <v>0</v>
      </c>
      <c r="ADE19" s="196">
        <f>IF(IF(sym!$N8=ACI19,1,0)=1,ABS(ACU19*ACN19),-ABS(ACU19*ACN19))</f>
        <v>0</v>
      </c>
      <c r="ADF19" s="196">
        <f t="shared" si="154"/>
        <v>0</v>
      </c>
      <c r="ADG19" s="196">
        <f t="shared" si="137"/>
        <v>0</v>
      </c>
    </row>
    <row r="20" spans="1:787" x14ac:dyDescent="0.25">
      <c r="A20" s="1" t="s">
        <v>305</v>
      </c>
      <c r="B20" s="150" t="str">
        <f>'FuturesInfo (3)'!M8</f>
        <v>@CC</v>
      </c>
      <c r="C20" s="200" t="str">
        <f>VLOOKUP(A20,'FuturesInfo (3)'!$A$2:$K$80,11)</f>
        <v>soft</v>
      </c>
      <c r="F20" t="e">
        <f>#REF!</f>
        <v>#REF!</v>
      </c>
      <c r="G20">
        <v>1</v>
      </c>
      <c r="H20">
        <v>1</v>
      </c>
      <c r="I20">
        <v>-1</v>
      </c>
      <c r="J20">
        <f t="shared" si="73"/>
        <v>0</v>
      </c>
      <c r="K20">
        <f t="shared" si="74"/>
        <v>0</v>
      </c>
      <c r="L20" s="184">
        <v>-3.9447731755399996E-3</v>
      </c>
      <c r="M20" s="2">
        <v>10</v>
      </c>
      <c r="N20">
        <v>60</v>
      </c>
      <c r="O20" t="str">
        <f t="shared" si="75"/>
        <v>TRUE</v>
      </c>
      <c r="P20">
        <f>VLOOKUP($A20,'FuturesInfo (3)'!$A$2:$V$80,22)</f>
        <v>4</v>
      </c>
      <c r="Q20">
        <f t="shared" si="76"/>
        <v>4</v>
      </c>
      <c r="R20">
        <f t="shared" si="76"/>
        <v>4</v>
      </c>
      <c r="S20" s="138">
        <f>VLOOKUP($A20,'FuturesInfo (3)'!$A$2:$O$80,15)*Q20</f>
        <v>124040</v>
      </c>
      <c r="T20" s="144">
        <f t="shared" si="77"/>
        <v>-489.30966469398157</v>
      </c>
      <c r="U20" s="144">
        <f t="shared" si="90"/>
        <v>-489.30966469398157</v>
      </c>
      <c r="W20">
        <f t="shared" si="78"/>
        <v>1</v>
      </c>
      <c r="X20">
        <v>1</v>
      </c>
      <c r="Y20">
        <v>1</v>
      </c>
      <c r="Z20">
        <v>1</v>
      </c>
      <c r="AA20">
        <f t="shared" si="144"/>
        <v>1</v>
      </c>
      <c r="AB20">
        <f t="shared" si="79"/>
        <v>1</v>
      </c>
      <c r="AC20" s="1">
        <v>7.5907590759100004E-3</v>
      </c>
      <c r="AD20" s="2">
        <v>10</v>
      </c>
      <c r="AE20">
        <v>60</v>
      </c>
      <c r="AF20" t="str">
        <f t="shared" si="80"/>
        <v>TRUE</v>
      </c>
      <c r="AG20">
        <f>VLOOKUP($A20,'FuturesInfo (3)'!$A$2:$V$80,22)</f>
        <v>4</v>
      </c>
      <c r="AH20">
        <f t="shared" si="81"/>
        <v>5</v>
      </c>
      <c r="AI20">
        <f t="shared" si="91"/>
        <v>4</v>
      </c>
      <c r="AJ20" s="138">
        <f>VLOOKUP($A20,'FuturesInfo (3)'!$A$2:$O$80,15)*AI20</f>
        <v>124040</v>
      </c>
      <c r="AK20" s="196">
        <f t="shared" si="92"/>
        <v>941.55775577587644</v>
      </c>
      <c r="AL20" s="196">
        <f t="shared" si="93"/>
        <v>941.55775577587644</v>
      </c>
      <c r="AN20">
        <f t="shared" si="82"/>
        <v>1</v>
      </c>
      <c r="AO20">
        <v>1</v>
      </c>
      <c r="AP20">
        <v>1</v>
      </c>
      <c r="AQ20">
        <v>1</v>
      </c>
      <c r="AR20">
        <f t="shared" si="145"/>
        <v>1</v>
      </c>
      <c r="AS20">
        <f t="shared" si="83"/>
        <v>1</v>
      </c>
      <c r="AT20" s="1">
        <v>6.5509335080200003E-3</v>
      </c>
      <c r="AU20" s="2">
        <v>10</v>
      </c>
      <c r="AV20">
        <v>60</v>
      </c>
      <c r="AW20" t="str">
        <f t="shared" si="84"/>
        <v>TRUE</v>
      </c>
      <c r="AX20">
        <f>VLOOKUP($A20,'FuturesInfo (3)'!$A$2:$V$80,22)</f>
        <v>4</v>
      </c>
      <c r="AY20">
        <f t="shared" si="85"/>
        <v>5</v>
      </c>
      <c r="AZ20">
        <f t="shared" si="94"/>
        <v>4</v>
      </c>
      <c r="BA20" s="138">
        <f>VLOOKUP($A20,'FuturesInfo (3)'!$A$2:$O$80,15)*AZ20</f>
        <v>124040</v>
      </c>
      <c r="BB20" s="196">
        <f t="shared" si="86"/>
        <v>812.57779233480085</v>
      </c>
      <c r="BC20" s="196">
        <f t="shared" si="95"/>
        <v>812.57779233480085</v>
      </c>
      <c r="BE20">
        <v>1</v>
      </c>
      <c r="BF20">
        <v>1</v>
      </c>
      <c r="BG20">
        <v>1</v>
      </c>
      <c r="BH20">
        <v>1</v>
      </c>
      <c r="BI20">
        <v>1</v>
      </c>
      <c r="BJ20">
        <v>1</v>
      </c>
      <c r="BK20" s="1">
        <v>6.1828831760500002E-3</v>
      </c>
      <c r="BL20" s="2">
        <v>10</v>
      </c>
      <c r="BM20">
        <v>60</v>
      </c>
      <c r="BN20" t="s">
        <v>1181</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1181</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1181</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1181</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1181</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1181</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1181</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1181</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1181</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1181</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1181</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1181</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1181</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1181</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1181</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1181</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1181</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1181</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1181</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v>1</v>
      </c>
      <c r="UF20" s="239">
        <v>-1</v>
      </c>
      <c r="UG20" s="239">
        <v>-1</v>
      </c>
      <c r="UH20" s="239">
        <v>-1</v>
      </c>
      <c r="UI20" s="214">
        <v>-1</v>
      </c>
      <c r="UJ20" s="240">
        <v>-6</v>
      </c>
      <c r="UK20">
        <v>1</v>
      </c>
      <c r="UL20">
        <v>1</v>
      </c>
      <c r="UM20" s="214">
        <v>1</v>
      </c>
      <c r="UN20">
        <v>0</v>
      </c>
      <c r="UO20">
        <v>0</v>
      </c>
      <c r="UP20">
        <v>1</v>
      </c>
      <c r="UQ20">
        <v>1</v>
      </c>
      <c r="UR20" s="248">
        <v>2.33722871452E-2</v>
      </c>
      <c r="US20" s="202">
        <v>42544</v>
      </c>
      <c r="UT20">
        <v>60</v>
      </c>
      <c r="UU20" t="s">
        <v>1181</v>
      </c>
      <c r="UV20">
        <v>4</v>
      </c>
      <c r="UW20" s="252">
        <v>2</v>
      </c>
      <c r="UX20">
        <v>3</v>
      </c>
      <c r="UY20" s="138">
        <v>122600</v>
      </c>
      <c r="UZ20" s="138">
        <v>91950</v>
      </c>
      <c r="VA20" s="196">
        <v>-2865.4424040015201</v>
      </c>
      <c r="VB20" s="196">
        <v>-2149.0818030011401</v>
      </c>
      <c r="VC20" s="196">
        <v>-2865.4424040015201</v>
      </c>
      <c r="VD20" s="196">
        <v>2865.4424040015201</v>
      </c>
      <c r="VE20" s="196">
        <v>2865.4424040015201</v>
      </c>
      <c r="VF20" s="196">
        <v>-2865.4424040015201</v>
      </c>
      <c r="VG20" s="196">
        <v>-2865.4424040015201</v>
      </c>
      <c r="VH20" s="196">
        <v>2865.4424040015201</v>
      </c>
      <c r="VI20" s="196">
        <v>-2865.4424040015201</v>
      </c>
      <c r="VJ20" s="196">
        <v>-2865.4424040015201</v>
      </c>
      <c r="VK20" s="196">
        <v>2865.4424040015201</v>
      </c>
      <c r="VM20">
        <v>1</v>
      </c>
      <c r="VN20" s="239">
        <v>-1</v>
      </c>
      <c r="VO20" s="239">
        <v>-1</v>
      </c>
      <c r="VP20" s="239">
        <v>-1</v>
      </c>
      <c r="VQ20" s="214">
        <v>1</v>
      </c>
      <c r="VR20" s="240">
        <v>2</v>
      </c>
      <c r="VS20">
        <v>-1</v>
      </c>
      <c r="VT20">
        <v>1</v>
      </c>
      <c r="VU20" s="214">
        <v>1</v>
      </c>
      <c r="VV20">
        <v>0</v>
      </c>
      <c r="VW20">
        <v>1</v>
      </c>
      <c r="VX20">
        <v>0</v>
      </c>
      <c r="VY20">
        <v>1</v>
      </c>
      <c r="VZ20" s="248">
        <v>4.8939641109300002E-3</v>
      </c>
      <c r="WA20" s="202">
        <v>42544</v>
      </c>
      <c r="WB20">
        <v>60</v>
      </c>
      <c r="WC20" t="s">
        <v>1181</v>
      </c>
      <c r="WD20">
        <v>4</v>
      </c>
      <c r="WE20" s="252">
        <v>1</v>
      </c>
      <c r="WF20">
        <v>4</v>
      </c>
      <c r="WG20" s="138">
        <v>123200</v>
      </c>
      <c r="WH20" s="138">
        <v>123200</v>
      </c>
      <c r="WI20" s="196">
        <v>-602.936378466576</v>
      </c>
      <c r="WJ20" s="196">
        <v>-602.936378466576</v>
      </c>
      <c r="WK20" s="196">
        <v>602.936378466576</v>
      </c>
      <c r="WL20" s="196">
        <v>-602.936378466576</v>
      </c>
      <c r="WM20" s="196">
        <v>602.936378466576</v>
      </c>
      <c r="WN20" s="196">
        <v>-602.936378466576</v>
      </c>
      <c r="WO20" s="196">
        <v>-602.936378466576</v>
      </c>
      <c r="WP20" s="196">
        <v>602.936378466576</v>
      </c>
      <c r="WQ20" s="196">
        <v>-602.936378466576</v>
      </c>
      <c r="WR20" s="196">
        <v>-602.936378466576</v>
      </c>
      <c r="WS20" s="196">
        <v>602.936378466576</v>
      </c>
      <c r="WU20">
        <v>1</v>
      </c>
      <c r="WV20" s="239">
        <v>-1</v>
      </c>
      <c r="WW20" s="239">
        <v>-1</v>
      </c>
      <c r="WX20" s="239">
        <v>-1</v>
      </c>
      <c r="WY20" s="214">
        <v>1</v>
      </c>
      <c r="WZ20" s="240">
        <v>-1</v>
      </c>
      <c r="XA20">
        <v>-1</v>
      </c>
      <c r="XB20">
        <v>-1</v>
      </c>
      <c r="XC20">
        <v>1</v>
      </c>
      <c r="XD20">
        <v>0</v>
      </c>
      <c r="XE20">
        <v>1</v>
      </c>
      <c r="XF20">
        <v>0</v>
      </c>
      <c r="XG20">
        <v>0</v>
      </c>
      <c r="XH20">
        <v>9.7402597402600002E-3</v>
      </c>
      <c r="XI20" s="202">
        <v>42544</v>
      </c>
      <c r="XJ20">
        <v>60</v>
      </c>
      <c r="XK20" t="s">
        <v>1181</v>
      </c>
      <c r="XL20">
        <v>4</v>
      </c>
      <c r="XM20" s="252">
        <v>1</v>
      </c>
      <c r="XN20">
        <v>5</v>
      </c>
      <c r="XO20" s="138">
        <v>124400</v>
      </c>
      <c r="XP20" s="138">
        <v>155500</v>
      </c>
      <c r="XQ20" s="196">
        <v>-1211.6883116883441</v>
      </c>
      <c r="XR20" s="196">
        <v>-1514.61038961043</v>
      </c>
      <c r="XS20" s="196">
        <v>1211.6883116883441</v>
      </c>
      <c r="XT20" s="196">
        <v>-1211.6883116883441</v>
      </c>
      <c r="XU20" s="196">
        <v>-1211.6883116883441</v>
      </c>
      <c r="XV20" s="196">
        <v>-1211.6883116883441</v>
      </c>
      <c r="XW20" s="196">
        <v>-1211.6883116883441</v>
      </c>
      <c r="XX20" s="196">
        <v>1211.6883116883441</v>
      </c>
      <c r="XY20" s="196">
        <v>-1211.6883116883441</v>
      </c>
      <c r="XZ20" s="196">
        <v>-1211.6883116883441</v>
      </c>
      <c r="YA20" s="196">
        <v>1211.6883116883441</v>
      </c>
      <c r="YC20">
        <v>1</v>
      </c>
      <c r="YD20">
        <v>1</v>
      </c>
      <c r="YE20">
        <v>1</v>
      </c>
      <c r="YF20">
        <v>1</v>
      </c>
      <c r="YG20">
        <v>1</v>
      </c>
      <c r="YH20">
        <v>-2</v>
      </c>
      <c r="YI20">
        <v>-1</v>
      </c>
      <c r="YJ20">
        <v>-1</v>
      </c>
      <c r="YK20" s="214">
        <v>-1</v>
      </c>
      <c r="YL20">
        <v>0</v>
      </c>
      <c r="YM20">
        <v>0</v>
      </c>
      <c r="YN20">
        <v>1</v>
      </c>
      <c r="YO20">
        <v>1</v>
      </c>
      <c r="YP20" s="248">
        <v>-4.1800643086799998E-3</v>
      </c>
      <c r="YQ20" s="202">
        <v>42551</v>
      </c>
      <c r="YR20">
        <v>60</v>
      </c>
      <c r="YS20" t="s">
        <v>1181</v>
      </c>
      <c r="YT20">
        <v>4</v>
      </c>
      <c r="YU20">
        <v>1</v>
      </c>
      <c r="YV20">
        <v>5</v>
      </c>
      <c r="YW20" s="138">
        <v>123880</v>
      </c>
      <c r="YX20" s="138">
        <v>154850</v>
      </c>
      <c r="YY20" s="196">
        <v>-517.82636655927843</v>
      </c>
      <c r="YZ20" s="196">
        <v>-647.28295819909795</v>
      </c>
      <c r="ZA20" s="196">
        <v>-517.82636655927843</v>
      </c>
      <c r="ZB20" s="196">
        <v>517.82636655927843</v>
      </c>
      <c r="ZC20" s="196">
        <v>517.82636655927843</v>
      </c>
      <c r="ZD20" s="196">
        <v>-517.82636655927843</v>
      </c>
      <c r="ZE20" s="196">
        <v>-517.82636655927843</v>
      </c>
      <c r="ZF20" s="196">
        <v>-517.82636655927843</v>
      </c>
      <c r="ZG20" s="196">
        <v>517.82636655927843</v>
      </c>
      <c r="ZH20" s="196">
        <v>-517.82636655927843</v>
      </c>
      <c r="ZI20" s="196">
        <v>517.82636655927843</v>
      </c>
      <c r="ZK20">
        <f t="shared" si="96"/>
        <v>-1</v>
      </c>
      <c r="ZL20" s="239">
        <v>1</v>
      </c>
      <c r="ZM20" s="239">
        <v>-1</v>
      </c>
      <c r="ZN20" s="239">
        <v>1</v>
      </c>
      <c r="ZO20" s="214">
        <v>1</v>
      </c>
      <c r="ZP20" s="240">
        <v>5</v>
      </c>
      <c r="ZQ20">
        <f t="shared" si="97"/>
        <v>-1</v>
      </c>
      <c r="ZR20">
        <f t="shared" si="98"/>
        <v>1</v>
      </c>
      <c r="ZS20" s="214">
        <v>1</v>
      </c>
      <c r="ZT20">
        <f t="shared" si="146"/>
        <v>1</v>
      </c>
      <c r="ZU20">
        <f t="shared" si="147"/>
        <v>1</v>
      </c>
      <c r="ZV20">
        <f t="shared" si="138"/>
        <v>0</v>
      </c>
      <c r="ZW20">
        <f t="shared" si="100"/>
        <v>1</v>
      </c>
      <c r="ZX20" s="248">
        <v>1.29157248951E-3</v>
      </c>
      <c r="ZY20" s="202">
        <v>42551</v>
      </c>
      <c r="ZZ20">
        <v>60</v>
      </c>
      <c r="AAA20" t="str">
        <f t="shared" si="87"/>
        <v>TRUE</v>
      </c>
      <c r="AAB20">
        <f>VLOOKUP($A20,'FuturesInfo (3)'!$A$2:$V$80,22)</f>
        <v>4</v>
      </c>
      <c r="AAC20" s="252">
        <v>2</v>
      </c>
      <c r="AAD20">
        <f t="shared" si="101"/>
        <v>3</v>
      </c>
      <c r="AAE20" s="138">
        <f>VLOOKUP($A20,'FuturesInfo (3)'!$A$2:$O$80,15)*AAB20</f>
        <v>124040</v>
      </c>
      <c r="AAF20" s="138">
        <f>VLOOKUP($A20,'FuturesInfo (3)'!$A$2:$O$80,15)*AAD20</f>
        <v>93030</v>
      </c>
      <c r="AAG20" s="196">
        <f t="shared" si="102"/>
        <v>160.2066515988204</v>
      </c>
      <c r="AAH20" s="196">
        <f t="shared" si="103"/>
        <v>-160.2066515988204</v>
      </c>
      <c r="AAI20" s="196">
        <f t="shared" si="104"/>
        <v>160.2066515988204</v>
      </c>
      <c r="AAJ20" s="196">
        <f t="shared" si="105"/>
        <v>-160.2066515988204</v>
      </c>
      <c r="AAK20" s="196">
        <f t="shared" si="106"/>
        <v>160.2066515988204</v>
      </c>
      <c r="AAL20" s="196">
        <f t="shared" si="107"/>
        <v>-160.2066515988204</v>
      </c>
      <c r="AAM20" s="196">
        <f t="shared" si="139"/>
        <v>160.2066515988204</v>
      </c>
      <c r="AAN20" s="196">
        <f>IF(IF(sym!$O9=ZS20,1,0)=1,ABS(AAE20*ZX20),-ABS(AAE20*ZX20))</f>
        <v>160.2066515988204</v>
      </c>
      <c r="AAO20" s="196">
        <f>IF(IF(sym!$N9=ZS20,1,0)=1,ABS(AAE20*ZX20),-ABS(AAE20*ZX20))</f>
        <v>-160.2066515988204</v>
      </c>
      <c r="AAP20" s="196">
        <f t="shared" si="148"/>
        <v>-160.2066515988204</v>
      </c>
      <c r="AAQ20" s="196">
        <f t="shared" si="109"/>
        <v>160.2066515988204</v>
      </c>
      <c r="AAS20">
        <f t="shared" si="110"/>
        <v>1</v>
      </c>
      <c r="AAT20" s="239">
        <v>1</v>
      </c>
      <c r="AAU20" s="239">
        <v>1</v>
      </c>
      <c r="AAV20" s="239">
        <v>-1</v>
      </c>
      <c r="AAW20" s="214">
        <v>1</v>
      </c>
      <c r="AAX20" s="240">
        <v>6</v>
      </c>
      <c r="AAY20">
        <f t="shared" si="111"/>
        <v>-1</v>
      </c>
      <c r="AAZ20">
        <f t="shared" si="112"/>
        <v>1</v>
      </c>
      <c r="ABA20" s="214"/>
      <c r="ABB20">
        <f t="shared" si="149"/>
        <v>0</v>
      </c>
      <c r="ABC20">
        <f t="shared" si="150"/>
        <v>0</v>
      </c>
      <c r="ABD20">
        <f t="shared" si="140"/>
        <v>0</v>
      </c>
      <c r="ABE20">
        <f t="shared" si="114"/>
        <v>0</v>
      </c>
      <c r="ABF20" s="248"/>
      <c r="ABG20" s="202">
        <v>42551</v>
      </c>
      <c r="ABH20">
        <v>60</v>
      </c>
      <c r="ABI20" t="str">
        <f t="shared" si="88"/>
        <v>TRUE</v>
      </c>
      <c r="ABJ20">
        <f>VLOOKUP($A20,'FuturesInfo (3)'!$A$2:$V$80,22)</f>
        <v>4</v>
      </c>
      <c r="ABK20" s="252">
        <v>1</v>
      </c>
      <c r="ABL20">
        <f t="shared" si="115"/>
        <v>5</v>
      </c>
      <c r="ABM20" s="138">
        <f>VLOOKUP($A20,'FuturesInfo (3)'!$A$2:$O$80,15)*ABJ20</f>
        <v>124040</v>
      </c>
      <c r="ABN20" s="138">
        <f>VLOOKUP($A20,'FuturesInfo (3)'!$A$2:$O$80,15)*ABL20</f>
        <v>155050</v>
      </c>
      <c r="ABO20" s="196">
        <f t="shared" si="116"/>
        <v>0</v>
      </c>
      <c r="ABP20" s="196">
        <f t="shared" si="117"/>
        <v>0</v>
      </c>
      <c r="ABQ20" s="196">
        <f t="shared" si="118"/>
        <v>0</v>
      </c>
      <c r="ABR20" s="196">
        <f t="shared" si="119"/>
        <v>0</v>
      </c>
      <c r="ABS20" s="196">
        <f t="shared" si="120"/>
        <v>0</v>
      </c>
      <c r="ABT20" s="196">
        <f t="shared" si="121"/>
        <v>0</v>
      </c>
      <c r="ABU20" s="196">
        <f t="shared" si="141"/>
        <v>0</v>
      </c>
      <c r="ABV20" s="196">
        <f>IF(IF(sym!$O9=ABA20,1,0)=1,ABS(ABM20*ABF20),-ABS(ABM20*ABF20))</f>
        <v>0</v>
      </c>
      <c r="ABW20" s="196">
        <f>IF(IF(sym!$N9=ABA20,1,0)=1,ABS(ABM20*ABF20),-ABS(ABM20*ABF20))</f>
        <v>0</v>
      </c>
      <c r="ABX20" s="196">
        <f t="shared" si="151"/>
        <v>0</v>
      </c>
      <c r="ABY20" s="196">
        <f t="shared" si="123"/>
        <v>0</v>
      </c>
      <c r="ACA20">
        <f t="shared" si="124"/>
        <v>0</v>
      </c>
      <c r="ACB20" s="239"/>
      <c r="ACC20" s="239"/>
      <c r="ACD20" s="239"/>
      <c r="ACE20" s="214"/>
      <c r="ACF20" s="240"/>
      <c r="ACG20">
        <f t="shared" si="125"/>
        <v>1</v>
      </c>
      <c r="ACH20">
        <f t="shared" si="126"/>
        <v>0</v>
      </c>
      <c r="ACI20" s="214"/>
      <c r="ACJ20">
        <f t="shared" si="152"/>
        <v>1</v>
      </c>
      <c r="ACK20">
        <f t="shared" si="153"/>
        <v>1</v>
      </c>
      <c r="ACL20">
        <f t="shared" si="142"/>
        <v>0</v>
      </c>
      <c r="ACM20">
        <f t="shared" si="128"/>
        <v>1</v>
      </c>
      <c r="ACN20" s="248"/>
      <c r="ACO20" s="202"/>
      <c r="ACP20">
        <v>60</v>
      </c>
      <c r="ACQ20" t="str">
        <f t="shared" si="89"/>
        <v>FALSE</v>
      </c>
      <c r="ACR20">
        <f>VLOOKUP($A20,'FuturesInfo (3)'!$A$2:$V$80,22)</f>
        <v>4</v>
      </c>
      <c r="ACS20" s="252"/>
      <c r="ACT20">
        <f t="shared" si="129"/>
        <v>3</v>
      </c>
      <c r="ACU20" s="138">
        <f>VLOOKUP($A20,'FuturesInfo (3)'!$A$2:$O$80,15)*ACR20</f>
        <v>124040</v>
      </c>
      <c r="ACV20" s="138">
        <f>VLOOKUP($A20,'FuturesInfo (3)'!$A$2:$O$80,15)*ACT20</f>
        <v>93030</v>
      </c>
      <c r="ACW20" s="196">
        <f t="shared" si="130"/>
        <v>0</v>
      </c>
      <c r="ACX20" s="196">
        <f t="shared" si="131"/>
        <v>0</v>
      </c>
      <c r="ACY20" s="196">
        <f t="shared" si="132"/>
        <v>0</v>
      </c>
      <c r="ACZ20" s="196">
        <f t="shared" si="133"/>
        <v>0</v>
      </c>
      <c r="ADA20" s="196">
        <f t="shared" si="134"/>
        <v>0</v>
      </c>
      <c r="ADB20" s="196">
        <f t="shared" si="135"/>
        <v>0</v>
      </c>
      <c r="ADC20" s="196">
        <f t="shared" si="143"/>
        <v>0</v>
      </c>
      <c r="ADD20" s="196">
        <f>IF(IF(sym!$O9=ACI20,1,0)=1,ABS(ACU20*ACN20),-ABS(ACU20*ACN20))</f>
        <v>0</v>
      </c>
      <c r="ADE20" s="196">
        <f>IF(IF(sym!$N9=ACI20,1,0)=1,ABS(ACU20*ACN20),-ABS(ACU20*ACN20))</f>
        <v>0</v>
      </c>
      <c r="ADF20" s="196">
        <f t="shared" si="154"/>
        <v>0</v>
      </c>
      <c r="ADG20" s="196">
        <f t="shared" si="137"/>
        <v>0</v>
      </c>
    </row>
    <row r="21" spans="1:787" x14ac:dyDescent="0.25">
      <c r="A21" s="1" t="s">
        <v>308</v>
      </c>
      <c r="B21" s="150" t="str">
        <f>'FuturesInfo (3)'!M9</f>
        <v>@CD</v>
      </c>
      <c r="C21" s="200" t="str">
        <f>VLOOKUP(A21,'FuturesInfo (3)'!$A$2:$K$80,11)</f>
        <v>currency</v>
      </c>
      <c r="F21" t="e">
        <f>#REF!</f>
        <v>#REF!</v>
      </c>
      <c r="G21">
        <v>-1</v>
      </c>
      <c r="H21">
        <v>1</v>
      </c>
      <c r="I21">
        <v>1</v>
      </c>
      <c r="J21">
        <f t="shared" si="73"/>
        <v>0</v>
      </c>
      <c r="K21">
        <f t="shared" si="74"/>
        <v>1</v>
      </c>
      <c r="L21" s="184">
        <v>1.4555468135300001E-2</v>
      </c>
      <c r="M21" s="2">
        <v>10</v>
      </c>
      <c r="N21">
        <v>60</v>
      </c>
      <c r="O21" t="str">
        <f t="shared" si="75"/>
        <v>TRUE</v>
      </c>
      <c r="P21">
        <f>VLOOKUP($A21,'FuturesInfo (3)'!$A$2:$V$80,22)</f>
        <v>3</v>
      </c>
      <c r="Q21">
        <f t="shared" si="76"/>
        <v>3</v>
      </c>
      <c r="R21">
        <f t="shared" si="76"/>
        <v>3</v>
      </c>
      <c r="S21" s="138">
        <f>VLOOKUP($A21,'FuturesInfo (3)'!$A$2:$O$80,15)*Q21</f>
        <v>228465</v>
      </c>
      <c r="T21" s="144">
        <f t="shared" si="77"/>
        <v>-3325.4150275313145</v>
      </c>
      <c r="U21" s="144">
        <f t="shared" si="90"/>
        <v>3325.4150275313145</v>
      </c>
      <c r="W21">
        <f t="shared" si="78"/>
        <v>-1</v>
      </c>
      <c r="X21">
        <v>1</v>
      </c>
      <c r="Y21">
        <v>1</v>
      </c>
      <c r="Z21">
        <v>1</v>
      </c>
      <c r="AA21">
        <f t="shared" si="144"/>
        <v>1</v>
      </c>
      <c r="AB21">
        <f t="shared" si="79"/>
        <v>1</v>
      </c>
      <c r="AC21" s="1">
        <v>8.78893628021E-3</v>
      </c>
      <c r="AD21" s="2">
        <v>10</v>
      </c>
      <c r="AE21">
        <v>60</v>
      </c>
      <c r="AF21" t="str">
        <f t="shared" si="80"/>
        <v>TRUE</v>
      </c>
      <c r="AG21">
        <f>VLOOKUP($A21,'FuturesInfo (3)'!$A$2:$V$80,22)</f>
        <v>3</v>
      </c>
      <c r="AH21">
        <f t="shared" si="81"/>
        <v>4</v>
      </c>
      <c r="AI21">
        <f t="shared" si="91"/>
        <v>3</v>
      </c>
      <c r="AJ21" s="138">
        <f>VLOOKUP($A21,'FuturesInfo (3)'!$A$2:$O$80,15)*AI21</f>
        <v>228465</v>
      </c>
      <c r="AK21" s="196">
        <f t="shared" si="92"/>
        <v>2007.9643272581777</v>
      </c>
      <c r="AL21" s="196">
        <f t="shared" si="93"/>
        <v>2007.9643272581777</v>
      </c>
      <c r="AN21">
        <f t="shared" si="82"/>
        <v>1</v>
      </c>
      <c r="AO21">
        <v>1</v>
      </c>
      <c r="AP21">
        <v>1</v>
      </c>
      <c r="AQ21">
        <v>1</v>
      </c>
      <c r="AR21">
        <f t="shared" si="145"/>
        <v>1</v>
      </c>
      <c r="AS21">
        <f t="shared" si="83"/>
        <v>1</v>
      </c>
      <c r="AT21" s="1">
        <v>3.7155669442699999E-3</v>
      </c>
      <c r="AU21" s="2">
        <v>10</v>
      </c>
      <c r="AV21">
        <v>60</v>
      </c>
      <c r="AW21" t="str">
        <f t="shared" si="84"/>
        <v>TRUE</v>
      </c>
      <c r="AX21">
        <f>VLOOKUP($A21,'FuturesInfo (3)'!$A$2:$V$80,22)</f>
        <v>3</v>
      </c>
      <c r="AY21">
        <f t="shared" si="85"/>
        <v>4</v>
      </c>
      <c r="AZ21">
        <f t="shared" si="94"/>
        <v>3</v>
      </c>
      <c r="BA21" s="138">
        <f>VLOOKUP($A21,'FuturesInfo (3)'!$A$2:$O$80,15)*AZ21</f>
        <v>228465</v>
      </c>
      <c r="BB21" s="196">
        <f t="shared" si="86"/>
        <v>848.87700192264549</v>
      </c>
      <c r="BC21" s="196">
        <f t="shared" si="95"/>
        <v>848.87700192264549</v>
      </c>
      <c r="BE21">
        <v>1</v>
      </c>
      <c r="BF21">
        <v>1</v>
      </c>
      <c r="BG21">
        <v>1</v>
      </c>
      <c r="BH21">
        <v>1</v>
      </c>
      <c r="BI21">
        <v>1</v>
      </c>
      <c r="BJ21">
        <v>1</v>
      </c>
      <c r="BK21" s="1">
        <v>5.1059484299199997E-3</v>
      </c>
      <c r="BL21" s="2">
        <v>10</v>
      </c>
      <c r="BM21">
        <v>60</v>
      </c>
      <c r="BN21" t="s">
        <v>1181</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1181</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1181</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1181</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1181</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1181</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1181</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1181</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1181</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1181</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1181</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1181</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1181</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1181</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1181</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1181</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1181</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1181</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1181</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v>1</v>
      </c>
      <c r="UF21" s="239">
        <v>1</v>
      </c>
      <c r="UG21" s="239">
        <v>1</v>
      </c>
      <c r="UH21" s="239">
        <v>1</v>
      </c>
      <c r="UI21" s="214">
        <v>-1</v>
      </c>
      <c r="UJ21" s="240">
        <v>4</v>
      </c>
      <c r="UK21">
        <v>1</v>
      </c>
      <c r="UL21">
        <v>-1</v>
      </c>
      <c r="UM21" s="214">
        <v>-1</v>
      </c>
      <c r="UN21">
        <v>0</v>
      </c>
      <c r="UO21">
        <v>1</v>
      </c>
      <c r="UP21">
        <v>0</v>
      </c>
      <c r="UQ21">
        <v>1</v>
      </c>
      <c r="UR21" s="248">
        <v>-5.5526859504099997E-3</v>
      </c>
      <c r="US21" s="202">
        <v>42548</v>
      </c>
      <c r="UT21">
        <v>60</v>
      </c>
      <c r="UU21" t="s">
        <v>1181</v>
      </c>
      <c r="UV21">
        <v>3</v>
      </c>
      <c r="UW21" s="252">
        <v>2</v>
      </c>
      <c r="UX21">
        <v>2</v>
      </c>
      <c r="UY21" s="138">
        <v>231030</v>
      </c>
      <c r="UZ21" s="138">
        <v>154020</v>
      </c>
      <c r="VA21" s="196">
        <v>-1282.8370351232222</v>
      </c>
      <c r="VB21" s="196">
        <v>-855.22469008214819</v>
      </c>
      <c r="VC21" s="196">
        <v>1282.8370351232222</v>
      </c>
      <c r="VD21" s="196">
        <v>-1282.8370351232222</v>
      </c>
      <c r="VE21" s="196">
        <v>1282.8370351232222</v>
      </c>
      <c r="VF21" s="196">
        <v>-1282.8370351232222</v>
      </c>
      <c r="VG21" s="196">
        <v>-1282.8370351232222</v>
      </c>
      <c r="VH21" s="196">
        <v>-1282.8370351232222</v>
      </c>
      <c r="VI21" s="196">
        <v>1282.8370351232222</v>
      </c>
      <c r="VJ21" s="196">
        <v>-1282.8370351232222</v>
      </c>
      <c r="VK21" s="196">
        <v>1282.8370351232222</v>
      </c>
      <c r="VM21">
        <v>-1</v>
      </c>
      <c r="VN21" s="239">
        <v>-1</v>
      </c>
      <c r="VO21" s="239">
        <v>1</v>
      </c>
      <c r="VP21" s="239">
        <v>-1</v>
      </c>
      <c r="VQ21" s="214">
        <v>-1</v>
      </c>
      <c r="VR21" s="240">
        <v>5</v>
      </c>
      <c r="VS21">
        <v>1</v>
      </c>
      <c r="VT21">
        <v>-1</v>
      </c>
      <c r="VU21" s="214">
        <v>1</v>
      </c>
      <c r="VV21">
        <v>0</v>
      </c>
      <c r="VW21">
        <v>0</v>
      </c>
      <c r="VX21">
        <v>1</v>
      </c>
      <c r="VY21">
        <v>0</v>
      </c>
      <c r="VZ21" s="248">
        <v>2.33735878457E-3</v>
      </c>
      <c r="WA21" s="202">
        <v>42548</v>
      </c>
      <c r="WB21">
        <v>60</v>
      </c>
      <c r="WC21" t="s">
        <v>1181</v>
      </c>
      <c r="WD21">
        <v>3</v>
      </c>
      <c r="WE21" s="252">
        <v>2</v>
      </c>
      <c r="WF21">
        <v>3</v>
      </c>
      <c r="WG21" s="138">
        <v>231570</v>
      </c>
      <c r="WH21" s="138">
        <v>231570</v>
      </c>
      <c r="WI21" s="196">
        <v>-541.26217374287489</v>
      </c>
      <c r="WJ21" s="196">
        <v>-541.26217374287489</v>
      </c>
      <c r="WK21" s="196">
        <v>-541.26217374287489</v>
      </c>
      <c r="WL21" s="196">
        <v>541.26217374287489</v>
      </c>
      <c r="WM21" s="196">
        <v>-541.26217374287489</v>
      </c>
      <c r="WN21" s="196">
        <v>541.26217374287489</v>
      </c>
      <c r="WO21" s="196">
        <v>-541.26217374287489</v>
      </c>
      <c r="WP21" s="196">
        <v>541.26217374287489</v>
      </c>
      <c r="WQ21" s="196">
        <v>-541.26217374287489</v>
      </c>
      <c r="WR21" s="196">
        <v>-541.26217374287489</v>
      </c>
      <c r="WS21" s="196">
        <v>541.26217374287489</v>
      </c>
      <c r="WU21">
        <v>1</v>
      </c>
      <c r="WV21" s="239">
        <v>-1</v>
      </c>
      <c r="WW21" s="239">
        <v>1</v>
      </c>
      <c r="WX21" s="239">
        <v>-1</v>
      </c>
      <c r="WY21" s="214">
        <v>-1</v>
      </c>
      <c r="WZ21" s="240">
        <v>6</v>
      </c>
      <c r="XA21">
        <v>1</v>
      </c>
      <c r="XB21">
        <v>-1</v>
      </c>
      <c r="XC21">
        <v>-1</v>
      </c>
      <c r="XD21">
        <v>1</v>
      </c>
      <c r="XE21">
        <v>1</v>
      </c>
      <c r="XF21">
        <v>0</v>
      </c>
      <c r="XG21">
        <v>1</v>
      </c>
      <c r="XH21">
        <v>-5.0524679362599998E-3</v>
      </c>
      <c r="XI21" s="202">
        <v>42548</v>
      </c>
      <c r="XJ21">
        <v>60</v>
      </c>
      <c r="XK21" t="s">
        <v>1181</v>
      </c>
      <c r="XL21">
        <v>3</v>
      </c>
      <c r="XM21" s="252">
        <v>1</v>
      </c>
      <c r="XN21">
        <v>4</v>
      </c>
      <c r="XO21" s="138">
        <v>230400</v>
      </c>
      <c r="XP21" s="138">
        <v>307200</v>
      </c>
      <c r="XQ21" s="196">
        <v>1164.088612514304</v>
      </c>
      <c r="XR21" s="196">
        <v>1552.1181500190719</v>
      </c>
      <c r="XS21" s="196">
        <v>1164.088612514304</v>
      </c>
      <c r="XT21" s="196">
        <v>-1164.088612514304</v>
      </c>
      <c r="XU21" s="196">
        <v>1164.088612514304</v>
      </c>
      <c r="XV21" s="196">
        <v>-1164.088612514304</v>
      </c>
      <c r="XW21" s="196">
        <v>1164.088612514304</v>
      </c>
      <c r="XX21" s="196">
        <v>-1164.088612514304</v>
      </c>
      <c r="XY21" s="196">
        <v>1164.088612514304</v>
      </c>
      <c r="XZ21" s="196">
        <v>-1164.088612514304</v>
      </c>
      <c r="YA21" s="196">
        <v>1164.088612514304</v>
      </c>
      <c r="YC21">
        <v>-1</v>
      </c>
      <c r="YD21">
        <v>-1</v>
      </c>
      <c r="YE21">
        <v>-1</v>
      </c>
      <c r="YF21">
        <v>-1</v>
      </c>
      <c r="YG21">
        <v>-1</v>
      </c>
      <c r="YH21">
        <v>7</v>
      </c>
      <c r="YI21">
        <v>1</v>
      </c>
      <c r="YJ21">
        <v>-1</v>
      </c>
      <c r="YK21" s="214">
        <v>-1</v>
      </c>
      <c r="YL21">
        <v>1</v>
      </c>
      <c r="YM21">
        <v>1</v>
      </c>
      <c r="YN21">
        <v>0</v>
      </c>
      <c r="YO21">
        <v>1</v>
      </c>
      <c r="YP21" s="248">
        <v>-1.82291666667E-3</v>
      </c>
      <c r="YQ21" s="202">
        <v>42548</v>
      </c>
      <c r="YR21">
        <v>60</v>
      </c>
      <c r="YS21" t="s">
        <v>1181</v>
      </c>
      <c r="YT21">
        <v>3</v>
      </c>
      <c r="YU21">
        <v>1</v>
      </c>
      <c r="YV21">
        <v>4</v>
      </c>
      <c r="YW21" s="138">
        <v>229980</v>
      </c>
      <c r="YX21" s="138">
        <v>306640</v>
      </c>
      <c r="YY21" s="196">
        <v>419.23437500076659</v>
      </c>
      <c r="YZ21" s="196">
        <v>558.97916666768879</v>
      </c>
      <c r="ZA21" s="196">
        <v>419.23437500076659</v>
      </c>
      <c r="ZB21" s="196">
        <v>-419.23437500076659</v>
      </c>
      <c r="ZC21" s="196">
        <v>419.23437500076659</v>
      </c>
      <c r="ZD21" s="196">
        <v>419.23437500076659</v>
      </c>
      <c r="ZE21" s="196">
        <v>419.23437500076659</v>
      </c>
      <c r="ZF21" s="196">
        <v>-419.23437500076659</v>
      </c>
      <c r="ZG21" s="196">
        <v>419.23437500076659</v>
      </c>
      <c r="ZH21" s="196">
        <v>-419.23437500076659</v>
      </c>
      <c r="ZI21" s="196">
        <v>419.23437500076659</v>
      </c>
      <c r="ZK21">
        <f t="shared" si="96"/>
        <v>-1</v>
      </c>
      <c r="ZL21" s="239">
        <v>-1</v>
      </c>
      <c r="ZM21" s="239">
        <v>-1</v>
      </c>
      <c r="ZN21" s="239">
        <v>-1</v>
      </c>
      <c r="ZO21" s="214">
        <v>-1</v>
      </c>
      <c r="ZP21" s="240">
        <v>8</v>
      </c>
      <c r="ZQ21">
        <f t="shared" si="97"/>
        <v>1</v>
      </c>
      <c r="ZR21">
        <f t="shared" si="98"/>
        <v>-1</v>
      </c>
      <c r="ZS21" s="214">
        <v>-1</v>
      </c>
      <c r="ZT21">
        <f t="shared" si="146"/>
        <v>1</v>
      </c>
      <c r="ZU21">
        <f t="shared" si="147"/>
        <v>1</v>
      </c>
      <c r="ZV21">
        <f t="shared" si="138"/>
        <v>0</v>
      </c>
      <c r="ZW21">
        <f t="shared" si="100"/>
        <v>1</v>
      </c>
      <c r="ZX21" s="248">
        <v>-6.5875293503800001E-3</v>
      </c>
      <c r="ZY21" s="202">
        <v>42548</v>
      </c>
      <c r="ZZ21">
        <v>60</v>
      </c>
      <c r="AAA21" t="str">
        <f t="shared" si="87"/>
        <v>TRUE</v>
      </c>
      <c r="AAB21">
        <f>VLOOKUP($A21,'FuturesInfo (3)'!$A$2:$V$80,22)</f>
        <v>3</v>
      </c>
      <c r="AAC21" s="252">
        <v>2</v>
      </c>
      <c r="AAD21">
        <f t="shared" si="101"/>
        <v>2</v>
      </c>
      <c r="AAE21" s="138">
        <f>VLOOKUP($A21,'FuturesInfo (3)'!$A$2:$O$80,15)*AAB21</f>
        <v>228465</v>
      </c>
      <c r="AAF21" s="138">
        <f>VLOOKUP($A21,'FuturesInfo (3)'!$A$2:$O$80,15)*AAD21</f>
        <v>152310</v>
      </c>
      <c r="AAG21" s="196">
        <f t="shared" si="102"/>
        <v>1505.0198930345666</v>
      </c>
      <c r="AAH21" s="196">
        <f t="shared" si="103"/>
        <v>1505.0198930345666</v>
      </c>
      <c r="AAI21" s="196">
        <f t="shared" si="104"/>
        <v>1505.0198930345666</v>
      </c>
      <c r="AAJ21" s="196">
        <f t="shared" si="105"/>
        <v>-1505.0198930345666</v>
      </c>
      <c r="AAK21" s="196">
        <f>IF(ZW21=1,ABS(AAE21*ZX21),-ABS(AAE21*ZX21))</f>
        <v>1505.0198930345666</v>
      </c>
      <c r="AAL21" s="196">
        <f t="shared" si="107"/>
        <v>1505.0198930345666</v>
      </c>
      <c r="AAM21" s="196">
        <f t="shared" si="139"/>
        <v>1505.0198930345666</v>
      </c>
      <c r="AAN21" s="196">
        <f>IF(IF(sym!$O10=ZS21,1,0)=1,ABS(AAE21*ZX21),-ABS(AAE21*ZX21))</f>
        <v>-1505.0198930345666</v>
      </c>
      <c r="AAO21" s="196">
        <f>IF(IF(sym!$N10=ZS21,1,0)=1,ABS(AAE21*ZX21),-ABS(AAE21*ZX21))</f>
        <v>1505.0198930345666</v>
      </c>
      <c r="AAP21" s="196">
        <f t="shared" si="148"/>
        <v>-1505.0198930345666</v>
      </c>
      <c r="AAQ21" s="196">
        <f t="shared" si="109"/>
        <v>1505.0198930345666</v>
      </c>
      <c r="AAS21">
        <f t="shared" si="110"/>
        <v>-1</v>
      </c>
      <c r="AAT21" s="239">
        <v>1</v>
      </c>
      <c r="AAU21" s="239">
        <v>1</v>
      </c>
      <c r="AAV21" s="239">
        <v>-1</v>
      </c>
      <c r="AAW21" s="214">
        <v>-1</v>
      </c>
      <c r="AAX21" s="240">
        <v>-5</v>
      </c>
      <c r="AAY21">
        <f t="shared" si="111"/>
        <v>1</v>
      </c>
      <c r="AAZ21">
        <f t="shared" si="112"/>
        <v>1</v>
      </c>
      <c r="ABA21" s="214"/>
      <c r="ABB21">
        <f t="shared" si="149"/>
        <v>0</v>
      </c>
      <c r="ABC21">
        <f t="shared" si="150"/>
        <v>0</v>
      </c>
      <c r="ABD21">
        <f t="shared" si="140"/>
        <v>0</v>
      </c>
      <c r="ABE21">
        <f t="shared" si="114"/>
        <v>0</v>
      </c>
      <c r="ABF21" s="248"/>
      <c r="ABG21" s="202">
        <v>42552</v>
      </c>
      <c r="ABH21">
        <v>60</v>
      </c>
      <c r="ABI21" t="str">
        <f t="shared" si="88"/>
        <v>TRUE</v>
      </c>
      <c r="ABJ21">
        <f>VLOOKUP($A21,'FuturesInfo (3)'!$A$2:$V$80,22)</f>
        <v>3</v>
      </c>
      <c r="ABK21" s="252">
        <v>1</v>
      </c>
      <c r="ABL21">
        <f t="shared" si="115"/>
        <v>4</v>
      </c>
      <c r="ABM21" s="138">
        <f>VLOOKUP($A21,'FuturesInfo (3)'!$A$2:$O$80,15)*ABJ21</f>
        <v>228465</v>
      </c>
      <c r="ABN21" s="138">
        <f>VLOOKUP($A21,'FuturesInfo (3)'!$A$2:$O$80,15)*ABL21</f>
        <v>304620</v>
      </c>
      <c r="ABO21" s="196">
        <f t="shared" si="116"/>
        <v>0</v>
      </c>
      <c r="ABP21" s="196">
        <f t="shared" si="117"/>
        <v>0</v>
      </c>
      <c r="ABQ21" s="196">
        <f t="shared" si="118"/>
        <v>0</v>
      </c>
      <c r="ABR21" s="196">
        <f t="shared" si="119"/>
        <v>0</v>
      </c>
      <c r="ABS21" s="196">
        <f>IF(ABE21=1,ABS(ABM21*ABF21),-ABS(ABM21*ABF21))</f>
        <v>0</v>
      </c>
      <c r="ABT21" s="196">
        <f t="shared" si="121"/>
        <v>0</v>
      </c>
      <c r="ABU21" s="196">
        <f t="shared" si="141"/>
        <v>0</v>
      </c>
      <c r="ABV21" s="196">
        <f>IF(IF(sym!$O10=ABA21,1,0)=1,ABS(ABM21*ABF21),-ABS(ABM21*ABF21))</f>
        <v>0</v>
      </c>
      <c r="ABW21" s="196">
        <f>IF(IF(sym!$N10=ABA21,1,0)=1,ABS(ABM21*ABF21),-ABS(ABM21*ABF21))</f>
        <v>0</v>
      </c>
      <c r="ABX21" s="196">
        <f t="shared" si="151"/>
        <v>0</v>
      </c>
      <c r="ABY21" s="196">
        <f t="shared" si="123"/>
        <v>0</v>
      </c>
      <c r="ACA21">
        <f t="shared" si="124"/>
        <v>0</v>
      </c>
      <c r="ACB21" s="239"/>
      <c r="ACC21" s="239"/>
      <c r="ACD21" s="239"/>
      <c r="ACE21" s="214"/>
      <c r="ACF21" s="240"/>
      <c r="ACG21">
        <f t="shared" si="125"/>
        <v>1</v>
      </c>
      <c r="ACH21">
        <f t="shared" si="126"/>
        <v>0</v>
      </c>
      <c r="ACI21" s="214"/>
      <c r="ACJ21">
        <f t="shared" si="152"/>
        <v>1</v>
      </c>
      <c r="ACK21">
        <f t="shared" si="153"/>
        <v>1</v>
      </c>
      <c r="ACL21">
        <f t="shared" si="142"/>
        <v>0</v>
      </c>
      <c r="ACM21">
        <f t="shared" si="128"/>
        <v>1</v>
      </c>
      <c r="ACN21" s="248"/>
      <c r="ACO21" s="202"/>
      <c r="ACP21">
        <v>60</v>
      </c>
      <c r="ACQ21" t="str">
        <f t="shared" si="89"/>
        <v>FALSE</v>
      </c>
      <c r="ACR21">
        <f>VLOOKUP($A21,'FuturesInfo (3)'!$A$2:$V$80,22)</f>
        <v>3</v>
      </c>
      <c r="ACS21" s="252"/>
      <c r="ACT21">
        <f t="shared" si="129"/>
        <v>2</v>
      </c>
      <c r="ACU21" s="138">
        <f>VLOOKUP($A21,'FuturesInfo (3)'!$A$2:$O$80,15)*ACR21</f>
        <v>228465</v>
      </c>
      <c r="ACV21" s="138">
        <f>VLOOKUP($A21,'FuturesInfo (3)'!$A$2:$O$80,15)*ACT21</f>
        <v>152310</v>
      </c>
      <c r="ACW21" s="196">
        <f t="shared" si="130"/>
        <v>0</v>
      </c>
      <c r="ACX21" s="196">
        <f t="shared" si="131"/>
        <v>0</v>
      </c>
      <c r="ACY21" s="196">
        <f t="shared" si="132"/>
        <v>0</v>
      </c>
      <c r="ACZ21" s="196">
        <f t="shared" si="133"/>
        <v>0</v>
      </c>
      <c r="ADA21" s="196">
        <f>IF(ACM21=1,ABS(ACU21*ACN21),-ABS(ACU21*ACN21))</f>
        <v>0</v>
      </c>
      <c r="ADB21" s="196">
        <f t="shared" si="135"/>
        <v>0</v>
      </c>
      <c r="ADC21" s="196">
        <f t="shared" si="143"/>
        <v>0</v>
      </c>
      <c r="ADD21" s="196">
        <f>IF(IF(sym!$O10=ACI21,1,0)=1,ABS(ACU21*ACN21),-ABS(ACU21*ACN21))</f>
        <v>0</v>
      </c>
      <c r="ADE21" s="196">
        <f>IF(IF(sym!$N10=ACI21,1,0)=1,ABS(ACU21*ACN21),-ABS(ACU21*ACN21))</f>
        <v>0</v>
      </c>
      <c r="ADF21" s="196">
        <f t="shared" si="154"/>
        <v>0</v>
      </c>
      <c r="ADG21" s="196">
        <f t="shared" si="137"/>
        <v>0</v>
      </c>
    </row>
    <row r="22" spans="1:787" x14ac:dyDescent="0.25">
      <c r="A22" s="1" t="s">
        <v>310</v>
      </c>
      <c r="B22" s="150" t="str">
        <f>'FuturesInfo (3)'!M10</f>
        <v>CB</v>
      </c>
      <c r="C22" s="200" t="str">
        <f>VLOOKUP(A22,'FuturesInfo (3)'!$A$2:$K$80,11)</f>
        <v>rates</v>
      </c>
      <c r="F22" t="e">
        <f>#REF!</f>
        <v>#REF!</v>
      </c>
      <c r="G22">
        <v>1</v>
      </c>
      <c r="H22">
        <v>1</v>
      </c>
      <c r="I22">
        <v>1</v>
      </c>
      <c r="J22">
        <f t="shared" si="73"/>
        <v>1</v>
      </c>
      <c r="K22">
        <f t="shared" si="74"/>
        <v>1</v>
      </c>
      <c r="L22" s="184">
        <v>5.5662451896600004E-3</v>
      </c>
      <c r="M22" s="2">
        <v>10</v>
      </c>
      <c r="N22">
        <v>60</v>
      </c>
      <c r="O22" t="str">
        <f t="shared" si="75"/>
        <v>TRUE</v>
      </c>
      <c r="P22">
        <f>VLOOKUP($A22,'FuturesInfo (3)'!$A$2:$V$80,22)</f>
        <v>0</v>
      </c>
      <c r="Q22">
        <f t="shared" si="76"/>
        <v>0</v>
      </c>
      <c r="R22">
        <f t="shared" si="76"/>
        <v>0</v>
      </c>
      <c r="S22" s="138">
        <f>VLOOKUP($A22,'FuturesInfo (3)'!$A$2:$O$80,15)*Q22</f>
        <v>0</v>
      </c>
      <c r="T22" s="144">
        <f t="shared" si="77"/>
        <v>0</v>
      </c>
      <c r="U22" s="144">
        <f t="shared" si="90"/>
        <v>0</v>
      </c>
      <c r="W22">
        <f t="shared" si="78"/>
        <v>1</v>
      </c>
      <c r="X22">
        <v>1</v>
      </c>
      <c r="Y22">
        <v>1</v>
      </c>
      <c r="Z22">
        <v>-1</v>
      </c>
      <c r="AA22">
        <f t="shared" si="144"/>
        <v>0</v>
      </c>
      <c r="AB22">
        <f t="shared" si="79"/>
        <v>0</v>
      </c>
      <c r="AC22" s="1">
        <v>-4.0319825052999997E-3</v>
      </c>
      <c r="AD22" s="2">
        <v>10</v>
      </c>
      <c r="AE22">
        <v>60</v>
      </c>
      <c r="AF22" t="str">
        <f t="shared" si="80"/>
        <v>TRUE</v>
      </c>
      <c r="AG22">
        <f>VLOOKUP($A22,'FuturesInfo (3)'!$A$2:$V$80,22)</f>
        <v>0</v>
      </c>
      <c r="AH22">
        <f t="shared" si="81"/>
        <v>0</v>
      </c>
      <c r="AI22">
        <f t="shared" si="91"/>
        <v>0</v>
      </c>
      <c r="AJ22" s="138">
        <f>VLOOKUP($A22,'FuturesInfo (3)'!$A$2:$O$80,15)*AI22</f>
        <v>0</v>
      </c>
      <c r="AK22" s="196">
        <f t="shared" si="92"/>
        <v>0</v>
      </c>
      <c r="AL22" s="196">
        <f t="shared" si="93"/>
        <v>0</v>
      </c>
      <c r="AN22">
        <f t="shared" si="82"/>
        <v>1</v>
      </c>
      <c r="AO22">
        <v>-1</v>
      </c>
      <c r="AP22">
        <v>1</v>
      </c>
      <c r="AQ22">
        <v>1</v>
      </c>
      <c r="AR22">
        <f t="shared" si="145"/>
        <v>0</v>
      </c>
      <c r="AS22">
        <f t="shared" si="83"/>
        <v>1</v>
      </c>
      <c r="AT22" s="1">
        <v>1.16646082064E-3</v>
      </c>
      <c r="AU22" s="2">
        <v>10</v>
      </c>
      <c r="AV22">
        <v>60</v>
      </c>
      <c r="AW22" t="str">
        <f t="shared" si="84"/>
        <v>TRUE</v>
      </c>
      <c r="AX22">
        <f>VLOOKUP($A22,'FuturesInfo (3)'!$A$2:$V$80,22)</f>
        <v>0</v>
      </c>
      <c r="AY22">
        <f t="shared" si="85"/>
        <v>0</v>
      </c>
      <c r="AZ22">
        <f t="shared" si="94"/>
        <v>0</v>
      </c>
      <c r="BA22" s="138">
        <f>VLOOKUP($A22,'FuturesInfo (3)'!$A$2:$O$80,15)*AZ22</f>
        <v>0</v>
      </c>
      <c r="BB22" s="196">
        <f t="shared" si="86"/>
        <v>0</v>
      </c>
      <c r="BC22" s="196">
        <f t="shared" si="95"/>
        <v>0</v>
      </c>
      <c r="BE22">
        <v>-1</v>
      </c>
      <c r="BF22">
        <v>-1</v>
      </c>
      <c r="BG22">
        <v>1</v>
      </c>
      <c r="BH22">
        <v>1</v>
      </c>
      <c r="BI22">
        <v>0</v>
      </c>
      <c r="BJ22">
        <v>1</v>
      </c>
      <c r="BK22" s="1">
        <v>2.0560619560000002E-3</v>
      </c>
      <c r="BL22" s="2">
        <v>10</v>
      </c>
      <c r="BM22">
        <v>60</v>
      </c>
      <c r="BN22" t="s">
        <v>1181</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1181</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1181</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1181</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1181</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1181</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1181</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1181</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1181</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1181</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1181</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1181</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1181</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1181</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1181</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1181</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1181</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1181</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1181</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v>1</v>
      </c>
      <c r="UF22" s="239">
        <v>1</v>
      </c>
      <c r="UG22" s="239">
        <v>-1</v>
      </c>
      <c r="UH22" s="239">
        <v>1</v>
      </c>
      <c r="UI22" s="214">
        <v>1</v>
      </c>
      <c r="UJ22" s="240">
        <v>6</v>
      </c>
      <c r="UK22">
        <v>-1</v>
      </c>
      <c r="UL22">
        <v>1</v>
      </c>
      <c r="UM22" s="214">
        <v>1</v>
      </c>
      <c r="UN22">
        <v>1</v>
      </c>
      <c r="UO22">
        <v>1</v>
      </c>
      <c r="UP22">
        <v>0</v>
      </c>
      <c r="UQ22">
        <v>1</v>
      </c>
      <c r="UR22" s="248">
        <v>4.65807061365E-3</v>
      </c>
      <c r="US22" s="202">
        <v>42544</v>
      </c>
      <c r="UT22">
        <v>60</v>
      </c>
      <c r="UU22" t="s">
        <v>1181</v>
      </c>
      <c r="UV22">
        <v>0</v>
      </c>
      <c r="UW22" s="252">
        <v>2</v>
      </c>
      <c r="UX22">
        <v>0</v>
      </c>
      <c r="UY22" s="138">
        <v>0</v>
      </c>
      <c r="UZ22" s="138">
        <v>0</v>
      </c>
      <c r="VA22" s="196">
        <v>0</v>
      </c>
      <c r="VB22" s="196">
        <v>0</v>
      </c>
      <c r="VC22" s="196">
        <v>0</v>
      </c>
      <c r="VD22" s="196">
        <v>0</v>
      </c>
      <c r="VE22" s="196">
        <v>0</v>
      </c>
      <c r="VF22" s="196">
        <v>0</v>
      </c>
      <c r="VG22" s="196">
        <v>0</v>
      </c>
      <c r="VH22" s="196">
        <v>0</v>
      </c>
      <c r="VI22" s="196">
        <v>0</v>
      </c>
      <c r="VJ22" s="196">
        <v>0</v>
      </c>
      <c r="VK22" s="196">
        <v>0</v>
      </c>
      <c r="VM22">
        <v>1</v>
      </c>
      <c r="VN22" s="239">
        <v>-1</v>
      </c>
      <c r="VO22" s="239">
        <v>-1</v>
      </c>
      <c r="VP22" s="239">
        <v>1</v>
      </c>
      <c r="VQ22" s="214">
        <v>1</v>
      </c>
      <c r="VR22" s="240">
        <v>7</v>
      </c>
      <c r="VS22">
        <v>-1</v>
      </c>
      <c r="VT22">
        <v>1</v>
      </c>
      <c r="VU22" s="214">
        <v>-1</v>
      </c>
      <c r="VV22">
        <v>1</v>
      </c>
      <c r="VW22">
        <v>0</v>
      </c>
      <c r="VX22">
        <v>1</v>
      </c>
      <c r="VY22">
        <v>0</v>
      </c>
      <c r="VZ22" s="248">
        <v>-2.0158580835899999E-4</v>
      </c>
      <c r="WA22" s="202">
        <v>42544</v>
      </c>
      <c r="WB22">
        <v>60</v>
      </c>
      <c r="WC22" t="s">
        <v>1181</v>
      </c>
      <c r="WD22">
        <v>0</v>
      </c>
      <c r="WE22" s="252">
        <v>1</v>
      </c>
      <c r="WF22">
        <v>0</v>
      </c>
      <c r="WG22" s="138">
        <v>0</v>
      </c>
      <c r="WH22" s="138">
        <v>0</v>
      </c>
      <c r="WI22" s="196">
        <v>0</v>
      </c>
      <c r="WJ22" s="196">
        <v>0</v>
      </c>
      <c r="WK22" s="196">
        <v>0</v>
      </c>
      <c r="WL22" s="196">
        <v>0</v>
      </c>
      <c r="WM22" s="196">
        <v>0</v>
      </c>
      <c r="WN22" s="196">
        <v>0</v>
      </c>
      <c r="WO22" s="196">
        <v>0</v>
      </c>
      <c r="WP22" s="196">
        <v>0</v>
      </c>
      <c r="WQ22" s="196">
        <v>0</v>
      </c>
      <c r="WR22" s="196">
        <v>0</v>
      </c>
      <c r="WS22" s="196">
        <v>0</v>
      </c>
      <c r="WU22">
        <v>-1</v>
      </c>
      <c r="WV22" s="239">
        <v>-1</v>
      </c>
      <c r="WW22" s="239">
        <v>-1</v>
      </c>
      <c r="WX22" s="239">
        <v>1</v>
      </c>
      <c r="WY22" s="214">
        <v>1</v>
      </c>
      <c r="WZ22" s="240">
        <v>8</v>
      </c>
      <c r="XA22">
        <v>-1</v>
      </c>
      <c r="XB22">
        <v>1</v>
      </c>
      <c r="XC22">
        <v>1</v>
      </c>
      <c r="XD22">
        <v>0</v>
      </c>
      <c r="XE22">
        <v>1</v>
      </c>
      <c r="XF22">
        <v>0</v>
      </c>
      <c r="XG22">
        <v>1</v>
      </c>
      <c r="XH22">
        <v>7.39296995766E-4</v>
      </c>
      <c r="XI22" s="202">
        <v>42544</v>
      </c>
      <c r="XJ22">
        <v>60</v>
      </c>
      <c r="XK22" t="s">
        <v>1181</v>
      </c>
      <c r="XL22">
        <v>0</v>
      </c>
      <c r="XM22" s="252">
        <v>1</v>
      </c>
      <c r="XN22">
        <v>0</v>
      </c>
      <c r="XO22" s="138">
        <v>0</v>
      </c>
      <c r="XP22" s="138">
        <v>0</v>
      </c>
      <c r="XQ22" s="196">
        <v>0</v>
      </c>
      <c r="XR22" s="196">
        <v>0</v>
      </c>
      <c r="XS22" s="196">
        <v>0</v>
      </c>
      <c r="XT22" s="196">
        <v>0</v>
      </c>
      <c r="XU22" s="196">
        <v>0</v>
      </c>
      <c r="XV22" s="196">
        <v>0</v>
      </c>
      <c r="XW22" s="196">
        <v>0</v>
      </c>
      <c r="XX22" s="196">
        <v>0</v>
      </c>
      <c r="XY22" s="196">
        <v>0</v>
      </c>
      <c r="XZ22" s="196">
        <v>0</v>
      </c>
      <c r="YA22" s="196">
        <v>0</v>
      </c>
      <c r="YC22">
        <v>1</v>
      </c>
      <c r="YD22">
        <v>-1</v>
      </c>
      <c r="YE22">
        <v>-1</v>
      </c>
      <c r="YF22">
        <v>1</v>
      </c>
      <c r="YG22">
        <v>1</v>
      </c>
      <c r="YH22">
        <v>9</v>
      </c>
      <c r="YI22">
        <v>-1</v>
      </c>
      <c r="YJ22">
        <v>1</v>
      </c>
      <c r="YK22" s="214">
        <v>1</v>
      </c>
      <c r="YL22">
        <v>0</v>
      </c>
      <c r="YM22">
        <v>1</v>
      </c>
      <c r="YN22">
        <v>0</v>
      </c>
      <c r="YO22">
        <v>1</v>
      </c>
      <c r="YP22" s="248">
        <v>2.6192075218299999E-3</v>
      </c>
      <c r="YQ22" s="202">
        <v>42544</v>
      </c>
      <c r="YR22">
        <v>60</v>
      </c>
      <c r="YS22" t="s">
        <v>1181</v>
      </c>
      <c r="YT22">
        <v>0</v>
      </c>
      <c r="YU22">
        <v>1</v>
      </c>
      <c r="YV22">
        <v>0</v>
      </c>
      <c r="YW22" s="138">
        <v>0</v>
      </c>
      <c r="YX22" s="138">
        <v>0</v>
      </c>
      <c r="YY22" s="196">
        <v>0</v>
      </c>
      <c r="YZ22" s="196">
        <v>0</v>
      </c>
      <c r="ZA22" s="196">
        <v>0</v>
      </c>
      <c r="ZB22" s="196">
        <v>0</v>
      </c>
      <c r="ZC22" s="196">
        <v>0</v>
      </c>
      <c r="ZD22" s="196">
        <v>0</v>
      </c>
      <c r="ZE22" s="196">
        <v>0</v>
      </c>
      <c r="ZF22" s="196">
        <v>0</v>
      </c>
      <c r="ZG22" s="196">
        <v>0</v>
      </c>
      <c r="ZH22" s="196">
        <v>0</v>
      </c>
      <c r="ZI22" s="196">
        <v>0</v>
      </c>
      <c r="ZK22">
        <f t="shared" si="96"/>
        <v>1</v>
      </c>
      <c r="ZL22" s="239">
        <v>-1</v>
      </c>
      <c r="ZM22" s="239">
        <v>-1</v>
      </c>
      <c r="ZN22" s="239">
        <v>-1</v>
      </c>
      <c r="ZO22" s="214">
        <v>1</v>
      </c>
      <c r="ZP22" s="240">
        <v>10</v>
      </c>
      <c r="ZQ22">
        <f t="shared" si="97"/>
        <v>-1</v>
      </c>
      <c r="ZR22">
        <f t="shared" si="98"/>
        <v>1</v>
      </c>
      <c r="ZS22" s="214">
        <v>-1</v>
      </c>
      <c r="ZT22">
        <f t="shared" si="146"/>
        <v>1</v>
      </c>
      <c r="ZU22">
        <f>IF(ZS22=ZO22,1,0)</f>
        <v>0</v>
      </c>
      <c r="ZV22">
        <f t="shared" si="138"/>
        <v>1</v>
      </c>
      <c r="ZW22">
        <f t="shared" si="100"/>
        <v>0</v>
      </c>
      <c r="ZX22" s="248">
        <v>-1.60760935093E-3</v>
      </c>
      <c r="ZY22" s="202">
        <v>42544</v>
      </c>
      <c r="ZZ22">
        <v>60</v>
      </c>
      <c r="AAA22" t="str">
        <f t="shared" si="87"/>
        <v>TRUE</v>
      </c>
      <c r="AAB22">
        <f>VLOOKUP($A22,'FuturesInfo (3)'!$A$2:$V$80,22)</f>
        <v>0</v>
      </c>
      <c r="AAC22" s="252">
        <v>2</v>
      </c>
      <c r="AAD22">
        <f t="shared" si="101"/>
        <v>0</v>
      </c>
      <c r="AAE22" s="138">
        <f>VLOOKUP($A22,'FuturesInfo (3)'!$A$2:$O$80,15)*AAB22</f>
        <v>0</v>
      </c>
      <c r="AAF22" s="138">
        <f>VLOOKUP($A22,'FuturesInfo (3)'!$A$2:$O$80,15)*AAD22</f>
        <v>0</v>
      </c>
      <c r="AAG22" s="196">
        <f t="shared" si="102"/>
        <v>0</v>
      </c>
      <c r="AAH22" s="196">
        <f t="shared" si="103"/>
        <v>0</v>
      </c>
      <c r="AAI22" s="196">
        <f t="shared" si="104"/>
        <v>0</v>
      </c>
      <c r="AAJ22" s="196">
        <f t="shared" si="105"/>
        <v>0</v>
      </c>
      <c r="AAK22" s="196">
        <f t="shared" ref="AAK22:AAK85" si="155">IF(ZW22=1,ABS(AAE22*ZX22),-ABS(AAE22*ZX22))</f>
        <v>0</v>
      </c>
      <c r="AAL22" s="196">
        <f t="shared" si="107"/>
        <v>0</v>
      </c>
      <c r="AAM22" s="196">
        <f t="shared" si="139"/>
        <v>0</v>
      </c>
      <c r="AAN22" s="196">
        <f>IF(IF(sym!$O11=ZS22,1,0)=1,ABS(AAE22*ZX22),-ABS(AAE22*ZX22))</f>
        <v>0</v>
      </c>
      <c r="AAO22" s="196">
        <f>IF(IF(sym!$N11=ZS22,1,0)=1,ABS(AAE22*ZX22),-ABS(AAE22*ZX22))</f>
        <v>0</v>
      </c>
      <c r="AAP22" s="196">
        <f t="shared" si="148"/>
        <v>0</v>
      </c>
      <c r="AAQ22" s="196">
        <f t="shared" si="109"/>
        <v>0</v>
      </c>
      <c r="AAS22">
        <f t="shared" si="110"/>
        <v>-1</v>
      </c>
      <c r="AAT22" s="239">
        <v>-1</v>
      </c>
      <c r="AAU22" s="239">
        <v>-1</v>
      </c>
      <c r="AAV22" s="239">
        <v>-1</v>
      </c>
      <c r="AAW22" s="214">
        <v>1</v>
      </c>
      <c r="AAX22" s="240">
        <v>11</v>
      </c>
      <c r="AAY22">
        <f t="shared" si="111"/>
        <v>-1</v>
      </c>
      <c r="AAZ22">
        <f t="shared" si="112"/>
        <v>1</v>
      </c>
      <c r="ABA22" s="214"/>
      <c r="ABB22">
        <f t="shared" si="149"/>
        <v>0</v>
      </c>
      <c r="ABC22">
        <f>IF(ABA22=AAW22,1,0)</f>
        <v>0</v>
      </c>
      <c r="ABD22">
        <f t="shared" si="140"/>
        <v>0</v>
      </c>
      <c r="ABE22">
        <f t="shared" si="114"/>
        <v>0</v>
      </c>
      <c r="ABF22" s="248"/>
      <c r="ABG22" s="202">
        <v>42544</v>
      </c>
      <c r="ABH22">
        <v>60</v>
      </c>
      <c r="ABI22" t="str">
        <f t="shared" si="88"/>
        <v>TRUE</v>
      </c>
      <c r="ABJ22">
        <f>VLOOKUP($A22,'FuturesInfo (3)'!$A$2:$V$80,22)</f>
        <v>0</v>
      </c>
      <c r="ABK22" s="252">
        <v>2</v>
      </c>
      <c r="ABL22">
        <f t="shared" si="115"/>
        <v>0</v>
      </c>
      <c r="ABM22" s="138">
        <f>VLOOKUP($A22,'FuturesInfo (3)'!$A$2:$O$80,15)*ABJ22</f>
        <v>0</v>
      </c>
      <c r="ABN22" s="138">
        <f>VLOOKUP($A22,'FuturesInfo (3)'!$A$2:$O$80,15)*ABL22</f>
        <v>0</v>
      </c>
      <c r="ABO22" s="196">
        <f t="shared" si="116"/>
        <v>0</v>
      </c>
      <c r="ABP22" s="196">
        <f t="shared" si="117"/>
        <v>0</v>
      </c>
      <c r="ABQ22" s="196">
        <f t="shared" si="118"/>
        <v>0</v>
      </c>
      <c r="ABR22" s="196">
        <f t="shared" si="119"/>
        <v>0</v>
      </c>
      <c r="ABS22" s="196">
        <f t="shared" ref="ABS22:ABS85" si="156">IF(ABE22=1,ABS(ABM22*ABF22),-ABS(ABM22*ABF22))</f>
        <v>0</v>
      </c>
      <c r="ABT22" s="196">
        <f t="shared" si="121"/>
        <v>0</v>
      </c>
      <c r="ABU22" s="196">
        <f t="shared" si="141"/>
        <v>0</v>
      </c>
      <c r="ABV22" s="196">
        <f>IF(IF(sym!$O11=ABA22,1,0)=1,ABS(ABM22*ABF22),-ABS(ABM22*ABF22))</f>
        <v>0</v>
      </c>
      <c r="ABW22" s="196">
        <f>IF(IF(sym!$N11=ABA22,1,0)=1,ABS(ABM22*ABF22),-ABS(ABM22*ABF22))</f>
        <v>0</v>
      </c>
      <c r="ABX22" s="196">
        <f t="shared" si="151"/>
        <v>0</v>
      </c>
      <c r="ABY22" s="196">
        <f t="shared" si="123"/>
        <v>0</v>
      </c>
      <c r="ACA22">
        <f t="shared" si="124"/>
        <v>0</v>
      </c>
      <c r="ACB22" s="239"/>
      <c r="ACC22" s="239"/>
      <c r="ACD22" s="239"/>
      <c r="ACE22" s="214"/>
      <c r="ACF22" s="240"/>
      <c r="ACG22">
        <f t="shared" si="125"/>
        <v>1</v>
      </c>
      <c r="ACH22">
        <f t="shared" si="126"/>
        <v>0</v>
      </c>
      <c r="ACI22" s="214"/>
      <c r="ACJ22">
        <f t="shared" si="152"/>
        <v>1</v>
      </c>
      <c r="ACK22">
        <f>IF(ACI22=ACE22,1,0)</f>
        <v>1</v>
      </c>
      <c r="ACL22">
        <f t="shared" si="142"/>
        <v>0</v>
      </c>
      <c r="ACM22">
        <f t="shared" si="128"/>
        <v>1</v>
      </c>
      <c r="ACN22" s="248"/>
      <c r="ACO22" s="202"/>
      <c r="ACP22">
        <v>60</v>
      </c>
      <c r="ACQ22" t="str">
        <f t="shared" si="89"/>
        <v>FALSE</v>
      </c>
      <c r="ACR22">
        <f>VLOOKUP($A22,'FuturesInfo (3)'!$A$2:$V$80,22)</f>
        <v>0</v>
      </c>
      <c r="ACS22" s="252"/>
      <c r="ACT22">
        <f t="shared" si="129"/>
        <v>0</v>
      </c>
      <c r="ACU22" s="138">
        <f>VLOOKUP($A22,'FuturesInfo (3)'!$A$2:$O$80,15)*ACR22</f>
        <v>0</v>
      </c>
      <c r="ACV22" s="138">
        <f>VLOOKUP($A22,'FuturesInfo (3)'!$A$2:$O$80,15)*ACT22</f>
        <v>0</v>
      </c>
      <c r="ACW22" s="196">
        <f t="shared" si="130"/>
        <v>0</v>
      </c>
      <c r="ACX22" s="196">
        <f t="shared" si="131"/>
        <v>0</v>
      </c>
      <c r="ACY22" s="196">
        <f t="shared" si="132"/>
        <v>0</v>
      </c>
      <c r="ACZ22" s="196">
        <f t="shared" si="133"/>
        <v>0</v>
      </c>
      <c r="ADA22" s="196">
        <f t="shared" ref="ADA22:ADA85" si="157">IF(ACM22=1,ABS(ACU22*ACN22),-ABS(ACU22*ACN22))</f>
        <v>0</v>
      </c>
      <c r="ADB22" s="196">
        <f t="shared" si="135"/>
        <v>0</v>
      </c>
      <c r="ADC22" s="196">
        <f t="shared" si="143"/>
        <v>0</v>
      </c>
      <c r="ADD22" s="196">
        <f>IF(IF(sym!$O11=ACI22,1,0)=1,ABS(ACU22*ACN22),-ABS(ACU22*ACN22))</f>
        <v>0</v>
      </c>
      <c r="ADE22" s="196">
        <f>IF(IF(sym!$N11=ACI22,1,0)=1,ABS(ACU22*ACN22),-ABS(ACU22*ACN22))</f>
        <v>0</v>
      </c>
      <c r="ADF22" s="196">
        <f t="shared" si="154"/>
        <v>0</v>
      </c>
      <c r="ADG22" s="196">
        <f t="shared" si="137"/>
        <v>0</v>
      </c>
    </row>
    <row r="23" spans="1:787" x14ac:dyDescent="0.25">
      <c r="A23" s="1" t="s">
        <v>312</v>
      </c>
      <c r="B23" s="150" t="str">
        <f>'FuturesInfo (3)'!M11</f>
        <v>QCL</v>
      </c>
      <c r="C23" s="200" t="str">
        <f>VLOOKUP(A23,'FuturesInfo (3)'!$A$2:$K$80,11)</f>
        <v>energy</v>
      </c>
      <c r="F23" t="e">
        <f>#REF!</f>
        <v>#REF!</v>
      </c>
      <c r="G23">
        <v>-1</v>
      </c>
      <c r="H23">
        <v>-1</v>
      </c>
      <c r="I23">
        <v>-1</v>
      </c>
      <c r="J23">
        <f t="shared" si="73"/>
        <v>1</v>
      </c>
      <c r="K23">
        <f t="shared" si="74"/>
        <v>1</v>
      </c>
      <c r="L23" s="184">
        <v>-1.1185682326599999E-2</v>
      </c>
      <c r="M23" s="2">
        <v>10</v>
      </c>
      <c r="N23">
        <v>60</v>
      </c>
      <c r="O23" t="str">
        <f t="shared" si="75"/>
        <v>TRUE</v>
      </c>
      <c r="P23">
        <f>VLOOKUP($A23,'FuturesInfo (3)'!$A$2:$V$80,22)</f>
        <v>2</v>
      </c>
      <c r="Q23">
        <f t="shared" si="76"/>
        <v>2</v>
      </c>
      <c r="R23">
        <f t="shared" si="76"/>
        <v>2</v>
      </c>
      <c r="S23" s="138">
        <f>VLOOKUP($A23,'FuturesInfo (3)'!$A$2:$O$80,15)*Q23</f>
        <v>89520</v>
      </c>
      <c r="T23" s="144">
        <f t="shared" si="77"/>
        <v>1001.3422818772319</v>
      </c>
      <c r="U23" s="144">
        <f t="shared" si="90"/>
        <v>1001.3422818772319</v>
      </c>
      <c r="W23">
        <f t="shared" si="78"/>
        <v>-1</v>
      </c>
      <c r="X23">
        <v>-1</v>
      </c>
      <c r="Y23">
        <v>-1</v>
      </c>
      <c r="Z23">
        <v>1</v>
      </c>
      <c r="AA23">
        <f t="shared" si="144"/>
        <v>0</v>
      </c>
      <c r="AB23">
        <f t="shared" si="79"/>
        <v>0</v>
      </c>
      <c r="AC23" s="1">
        <v>2.2007404360299999E-2</v>
      </c>
      <c r="AD23" s="2">
        <v>10</v>
      </c>
      <c r="AE23">
        <v>60</v>
      </c>
      <c r="AF23" t="str">
        <f t="shared" si="80"/>
        <v>TRUE</v>
      </c>
      <c r="AG23">
        <f>VLOOKUP($A23,'FuturesInfo (3)'!$A$2:$V$80,22)</f>
        <v>2</v>
      </c>
      <c r="AH23">
        <f t="shared" si="81"/>
        <v>3</v>
      </c>
      <c r="AI23">
        <f t="shared" si="91"/>
        <v>2</v>
      </c>
      <c r="AJ23" s="138">
        <f>VLOOKUP($A23,'FuturesInfo (3)'!$A$2:$O$80,15)*AI23</f>
        <v>89520</v>
      </c>
      <c r="AK23" s="196">
        <f t="shared" si="92"/>
        <v>-1970.1028383340561</v>
      </c>
      <c r="AL23" s="196">
        <f t="shared" si="93"/>
        <v>-1970.1028383340561</v>
      </c>
      <c r="AN23">
        <f t="shared" si="82"/>
        <v>-1</v>
      </c>
      <c r="AO23">
        <v>1</v>
      </c>
      <c r="AP23">
        <v>-1</v>
      </c>
      <c r="AQ23">
        <v>1</v>
      </c>
      <c r="AR23">
        <f t="shared" si="145"/>
        <v>1</v>
      </c>
      <c r="AS23">
        <f t="shared" si="83"/>
        <v>0</v>
      </c>
      <c r="AT23" s="1">
        <v>1.34835983095E-2</v>
      </c>
      <c r="AU23" s="2">
        <v>10</v>
      </c>
      <c r="AV23">
        <v>60</v>
      </c>
      <c r="AW23" t="str">
        <f t="shared" si="84"/>
        <v>TRUE</v>
      </c>
      <c r="AX23">
        <f>VLOOKUP($A23,'FuturesInfo (3)'!$A$2:$V$80,22)</f>
        <v>2</v>
      </c>
      <c r="AY23">
        <f t="shared" si="85"/>
        <v>2</v>
      </c>
      <c r="AZ23">
        <f t="shared" si="94"/>
        <v>2</v>
      </c>
      <c r="BA23" s="138">
        <f>VLOOKUP($A23,'FuturesInfo (3)'!$A$2:$O$80,15)*AZ23</f>
        <v>89520</v>
      </c>
      <c r="BB23" s="196">
        <f t="shared" si="86"/>
        <v>1207.0517206664399</v>
      </c>
      <c r="BC23" s="196">
        <f t="shared" si="95"/>
        <v>-1207.0517206664399</v>
      </c>
      <c r="BE23">
        <v>1</v>
      </c>
      <c r="BF23">
        <v>1</v>
      </c>
      <c r="BG23">
        <v>-1</v>
      </c>
      <c r="BH23">
        <v>1</v>
      </c>
      <c r="BI23">
        <v>1</v>
      </c>
      <c r="BJ23">
        <v>0</v>
      </c>
      <c r="BK23" s="1">
        <v>1.7275615567899999E-2</v>
      </c>
      <c r="BL23" s="2">
        <v>10</v>
      </c>
      <c r="BM23">
        <v>60</v>
      </c>
      <c r="BN23" t="s">
        <v>1181</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1181</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1181</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1181</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1181</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1181</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1181</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1181</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1181</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1181</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1181</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1181</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1181</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1181</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1181</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1181</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1181</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1181</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1181</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v>1</v>
      </c>
      <c r="UF23" s="239">
        <v>1</v>
      </c>
      <c r="UG23" s="239">
        <v>1</v>
      </c>
      <c r="UH23" s="239">
        <v>1</v>
      </c>
      <c r="UI23" s="214">
        <v>1</v>
      </c>
      <c r="UJ23" s="240">
        <v>-4</v>
      </c>
      <c r="UK23">
        <v>-1</v>
      </c>
      <c r="UL23">
        <v>-1</v>
      </c>
      <c r="UM23" s="214">
        <v>-1</v>
      </c>
      <c r="UN23">
        <v>0</v>
      </c>
      <c r="UO23">
        <v>0</v>
      </c>
      <c r="UP23">
        <v>1</v>
      </c>
      <c r="UQ23">
        <v>1</v>
      </c>
      <c r="UR23" s="248">
        <v>-4.8785466421700001E-2</v>
      </c>
      <c r="US23" s="202">
        <v>42548</v>
      </c>
      <c r="UT23">
        <v>60</v>
      </c>
      <c r="UU23" t="s">
        <v>1181</v>
      </c>
      <c r="UV23">
        <v>2</v>
      </c>
      <c r="UW23" s="252">
        <v>1</v>
      </c>
      <c r="UX23">
        <v>3</v>
      </c>
      <c r="UY23" s="138">
        <v>93200</v>
      </c>
      <c r="UZ23" s="138">
        <v>139800</v>
      </c>
      <c r="VA23" s="196">
        <v>-4546.8054705024397</v>
      </c>
      <c r="VB23" s="196">
        <v>-6820.20820575366</v>
      </c>
      <c r="VC23" s="196">
        <v>-4546.8054705024397</v>
      </c>
      <c r="VD23" s="196">
        <v>4546.8054705024397</v>
      </c>
      <c r="VE23" s="196">
        <v>4546.8054705024397</v>
      </c>
      <c r="VF23" s="196">
        <v>-4546.8054705024397</v>
      </c>
      <c r="VG23" s="196">
        <v>-4546.8054705024397</v>
      </c>
      <c r="VH23" s="196">
        <v>-4546.8054705024397</v>
      </c>
      <c r="VI23" s="196">
        <v>4546.8054705024397</v>
      </c>
      <c r="VJ23" s="196">
        <v>-4546.8054705024397</v>
      </c>
      <c r="VK23" s="196">
        <v>4546.8054705024397</v>
      </c>
      <c r="VM23">
        <v>-1</v>
      </c>
      <c r="VN23" s="239">
        <v>-1</v>
      </c>
      <c r="VO23" s="239">
        <v>-1</v>
      </c>
      <c r="VP23" s="239">
        <v>-1</v>
      </c>
      <c r="VQ23" s="214">
        <v>1</v>
      </c>
      <c r="VR23" s="240">
        <v>3</v>
      </c>
      <c r="VS23">
        <v>-1</v>
      </c>
      <c r="VT23">
        <v>1</v>
      </c>
      <c r="VU23" s="214">
        <v>1</v>
      </c>
      <c r="VV23">
        <v>0</v>
      </c>
      <c r="VW23">
        <v>1</v>
      </c>
      <c r="VX23">
        <v>0</v>
      </c>
      <c r="VY23">
        <v>1</v>
      </c>
      <c r="VZ23" s="248">
        <v>1.78111587983E-2</v>
      </c>
      <c r="WA23" s="202">
        <v>42548</v>
      </c>
      <c r="WB23">
        <v>60</v>
      </c>
      <c r="WC23" t="s">
        <v>1181</v>
      </c>
      <c r="WD23">
        <v>2</v>
      </c>
      <c r="WE23" s="252">
        <v>2</v>
      </c>
      <c r="WF23">
        <v>2</v>
      </c>
      <c r="WG23" s="138">
        <v>94860</v>
      </c>
      <c r="WH23" s="138">
        <v>94860</v>
      </c>
      <c r="WI23" s="196">
        <v>-1689.566523606738</v>
      </c>
      <c r="WJ23" s="196">
        <v>-1689.566523606738</v>
      </c>
      <c r="WK23" s="196">
        <v>1689.566523606738</v>
      </c>
      <c r="WL23" s="196">
        <v>-1689.566523606738</v>
      </c>
      <c r="WM23" s="196">
        <v>1689.566523606738</v>
      </c>
      <c r="WN23" s="196">
        <v>-1689.566523606738</v>
      </c>
      <c r="WO23" s="196">
        <v>-1689.566523606738</v>
      </c>
      <c r="WP23" s="196">
        <v>1689.566523606738</v>
      </c>
      <c r="WQ23" s="196">
        <v>-1689.566523606738</v>
      </c>
      <c r="WR23" s="196">
        <v>-1689.566523606738</v>
      </c>
      <c r="WS23" s="196">
        <v>1689.566523606738</v>
      </c>
      <c r="WU23">
        <v>1</v>
      </c>
      <c r="WV23" s="239">
        <v>-1</v>
      </c>
      <c r="WW23" s="239">
        <v>-1</v>
      </c>
      <c r="WX23" s="239">
        <v>-1</v>
      </c>
      <c r="WY23" s="214">
        <v>1</v>
      </c>
      <c r="WZ23" s="240">
        <v>4</v>
      </c>
      <c r="XA23">
        <v>-1</v>
      </c>
      <c r="XB23">
        <v>1</v>
      </c>
      <c r="XC23">
        <v>-1</v>
      </c>
      <c r="XD23">
        <v>1</v>
      </c>
      <c r="XE23">
        <v>0</v>
      </c>
      <c r="XF23">
        <v>1</v>
      </c>
      <c r="XG23">
        <v>0</v>
      </c>
      <c r="XH23">
        <v>-4.8281678262700002E-2</v>
      </c>
      <c r="XI23" s="202">
        <v>42550</v>
      </c>
      <c r="XJ23">
        <v>60</v>
      </c>
      <c r="XK23" t="s">
        <v>1181</v>
      </c>
      <c r="XL23">
        <v>2</v>
      </c>
      <c r="XM23" s="252">
        <v>1</v>
      </c>
      <c r="XN23">
        <v>3</v>
      </c>
      <c r="XO23" s="138">
        <v>90280</v>
      </c>
      <c r="XP23" s="138">
        <v>135420</v>
      </c>
      <c r="XQ23" s="196">
        <v>4358.8699135565566</v>
      </c>
      <c r="XR23" s="196">
        <v>6538.304870334834</v>
      </c>
      <c r="XS23" s="196">
        <v>-4358.8699135565566</v>
      </c>
      <c r="XT23" s="196">
        <v>4358.8699135565566</v>
      </c>
      <c r="XU23" s="196">
        <v>-4358.8699135565566</v>
      </c>
      <c r="XV23" s="196">
        <v>4358.8699135565566</v>
      </c>
      <c r="XW23" s="196">
        <v>4358.8699135565566</v>
      </c>
      <c r="XX23" s="196">
        <v>-4358.8699135565566</v>
      </c>
      <c r="XY23" s="196">
        <v>4358.8699135565566</v>
      </c>
      <c r="XZ23" s="196">
        <v>-4358.8699135565566</v>
      </c>
      <c r="YA23" s="196">
        <v>4358.8699135565566</v>
      </c>
      <c r="YC23">
        <v>-1</v>
      </c>
      <c r="YD23">
        <v>-1</v>
      </c>
      <c r="YE23">
        <v>-1</v>
      </c>
      <c r="YF23">
        <v>-1</v>
      </c>
      <c r="YG23">
        <v>1</v>
      </c>
      <c r="YH23">
        <v>5</v>
      </c>
      <c r="YI23">
        <v>-1</v>
      </c>
      <c r="YJ23">
        <v>1</v>
      </c>
      <c r="YK23" s="214">
        <v>1</v>
      </c>
      <c r="YL23">
        <v>0</v>
      </c>
      <c r="YM23">
        <v>1</v>
      </c>
      <c r="YN23">
        <v>0</v>
      </c>
      <c r="YO23">
        <v>1</v>
      </c>
      <c r="YP23" s="248">
        <v>5.9813912272900002E-3</v>
      </c>
      <c r="YQ23" s="202">
        <v>42550</v>
      </c>
      <c r="YR23">
        <v>60</v>
      </c>
      <c r="YS23" t="s">
        <v>1181</v>
      </c>
      <c r="YT23">
        <v>2</v>
      </c>
      <c r="YU23">
        <v>1</v>
      </c>
      <c r="YV23">
        <v>3</v>
      </c>
      <c r="YW23" s="138">
        <v>90820</v>
      </c>
      <c r="YX23" s="138">
        <v>136230</v>
      </c>
      <c r="YY23" s="196">
        <v>-543.22995126247781</v>
      </c>
      <c r="YZ23" s="196">
        <v>-814.84492689371677</v>
      </c>
      <c r="ZA23" s="196">
        <v>543.22995126247781</v>
      </c>
      <c r="ZB23" s="196">
        <v>-543.22995126247781</v>
      </c>
      <c r="ZC23" s="196">
        <v>543.22995126247781</v>
      </c>
      <c r="ZD23" s="196">
        <v>-543.22995126247781</v>
      </c>
      <c r="ZE23" s="196">
        <v>-543.22995126247781</v>
      </c>
      <c r="ZF23" s="196">
        <v>543.22995126247781</v>
      </c>
      <c r="ZG23" s="196">
        <v>-543.22995126247781</v>
      </c>
      <c r="ZH23" s="196">
        <v>-543.22995126247781</v>
      </c>
      <c r="ZI23" s="196">
        <v>543.22995126247781</v>
      </c>
      <c r="ZK23">
        <f t="shared" si="96"/>
        <v>1</v>
      </c>
      <c r="ZL23" s="239">
        <v>1</v>
      </c>
      <c r="ZM23" s="239">
        <v>1</v>
      </c>
      <c r="ZN23" s="239">
        <v>-1</v>
      </c>
      <c r="ZO23" s="214">
        <v>1</v>
      </c>
      <c r="ZP23" s="240">
        <v>6</v>
      </c>
      <c r="ZQ23">
        <f t="shared" si="97"/>
        <v>-1</v>
      </c>
      <c r="ZR23">
        <f t="shared" si="98"/>
        <v>1</v>
      </c>
      <c r="ZS23" s="214">
        <v>-1</v>
      </c>
      <c r="ZT23">
        <f t="shared" si="146"/>
        <v>0</v>
      </c>
      <c r="ZU23">
        <f t="shared" ref="ZU23:ZU86" si="158">IF(ZS23=ZO23,1,0)</f>
        <v>0</v>
      </c>
      <c r="ZV23">
        <f t="shared" si="138"/>
        <v>1</v>
      </c>
      <c r="ZW23">
        <f t="shared" si="100"/>
        <v>0</v>
      </c>
      <c r="ZX23" s="248">
        <v>-1.43140277472E-2</v>
      </c>
      <c r="ZY23" s="202">
        <v>42550</v>
      </c>
      <c r="ZZ23">
        <v>60</v>
      </c>
      <c r="AAA23" t="str">
        <f t="shared" si="87"/>
        <v>TRUE</v>
      </c>
      <c r="AAB23">
        <f>VLOOKUP($A23,'FuturesInfo (3)'!$A$2:$V$80,22)</f>
        <v>2</v>
      </c>
      <c r="AAC23" s="252">
        <v>1</v>
      </c>
      <c r="AAD23">
        <f t="shared" si="101"/>
        <v>3</v>
      </c>
      <c r="AAE23" s="138">
        <f>VLOOKUP($A23,'FuturesInfo (3)'!$A$2:$O$80,15)*AAB23</f>
        <v>89520</v>
      </c>
      <c r="AAF23" s="138">
        <f>VLOOKUP($A23,'FuturesInfo (3)'!$A$2:$O$80,15)*AAD23</f>
        <v>134280</v>
      </c>
      <c r="AAG23" s="196">
        <f t="shared" si="102"/>
        <v>-1281.3917639293441</v>
      </c>
      <c r="AAH23" s="196">
        <f t="shared" si="103"/>
        <v>-1281.3917639293441</v>
      </c>
      <c r="AAI23" s="196">
        <f t="shared" si="104"/>
        <v>-1281.3917639293441</v>
      </c>
      <c r="AAJ23" s="196">
        <f t="shared" si="105"/>
        <v>1281.3917639293441</v>
      </c>
      <c r="AAK23" s="196">
        <f t="shared" si="155"/>
        <v>-1281.3917639293441</v>
      </c>
      <c r="AAL23" s="196">
        <f t="shared" si="107"/>
        <v>-1281.3917639293441</v>
      </c>
      <c r="AAM23" s="196">
        <f t="shared" si="139"/>
        <v>1281.3917639293441</v>
      </c>
      <c r="AAN23" s="196">
        <f>IF(IF(sym!$O12=ZS23,1,0)=1,ABS(AAE23*ZX23),-ABS(AAE23*ZX23))</f>
        <v>-1281.3917639293441</v>
      </c>
      <c r="AAO23" s="196">
        <f>IF(IF(sym!$N12=ZS23,1,0)=1,ABS(AAE23*ZX23),-ABS(AAE23*ZX23))</f>
        <v>1281.3917639293441</v>
      </c>
      <c r="AAP23" s="196">
        <f t="shared" si="148"/>
        <v>-1281.3917639293441</v>
      </c>
      <c r="AAQ23" s="196">
        <f t="shared" si="109"/>
        <v>1281.3917639293441</v>
      </c>
      <c r="AAS23">
        <f t="shared" si="110"/>
        <v>-1</v>
      </c>
      <c r="AAT23" s="239">
        <v>1</v>
      </c>
      <c r="AAU23" s="239">
        <v>1</v>
      </c>
      <c r="AAV23" s="239">
        <v>-1</v>
      </c>
      <c r="AAW23" s="214">
        <v>-1</v>
      </c>
      <c r="AAX23" s="240">
        <v>-7</v>
      </c>
      <c r="AAY23">
        <f t="shared" si="111"/>
        <v>1</v>
      </c>
      <c r="AAZ23">
        <f t="shared" si="112"/>
        <v>1</v>
      </c>
      <c r="ABA23" s="214"/>
      <c r="ABB23">
        <f t="shared" si="149"/>
        <v>0</v>
      </c>
      <c r="ABC23">
        <f t="shared" ref="ABC23:ABC86" si="159">IF(ABA23=AAW23,1,0)</f>
        <v>0</v>
      </c>
      <c r="ABD23">
        <f t="shared" si="140"/>
        <v>0</v>
      </c>
      <c r="ABE23">
        <f t="shared" si="114"/>
        <v>0</v>
      </c>
      <c r="ABF23" s="248"/>
      <c r="ABG23" s="202">
        <v>42550</v>
      </c>
      <c r="ABH23">
        <v>60</v>
      </c>
      <c r="ABI23" t="str">
        <f t="shared" si="88"/>
        <v>TRUE</v>
      </c>
      <c r="ABJ23">
        <f>VLOOKUP($A23,'FuturesInfo (3)'!$A$2:$V$80,22)</f>
        <v>2</v>
      </c>
      <c r="ABK23" s="252">
        <v>1</v>
      </c>
      <c r="ABL23">
        <f t="shared" si="115"/>
        <v>3</v>
      </c>
      <c r="ABM23" s="138">
        <f>VLOOKUP($A23,'FuturesInfo (3)'!$A$2:$O$80,15)*ABJ23</f>
        <v>89520</v>
      </c>
      <c r="ABN23" s="138">
        <f>VLOOKUP($A23,'FuturesInfo (3)'!$A$2:$O$80,15)*ABL23</f>
        <v>134280</v>
      </c>
      <c r="ABO23" s="196">
        <f t="shared" si="116"/>
        <v>0</v>
      </c>
      <c r="ABP23" s="196">
        <f t="shared" si="117"/>
        <v>0</v>
      </c>
      <c r="ABQ23" s="196">
        <f t="shared" si="118"/>
        <v>0</v>
      </c>
      <c r="ABR23" s="196">
        <f t="shared" si="119"/>
        <v>0</v>
      </c>
      <c r="ABS23" s="196">
        <f t="shared" si="156"/>
        <v>0</v>
      </c>
      <c r="ABT23" s="196">
        <f t="shared" si="121"/>
        <v>0</v>
      </c>
      <c r="ABU23" s="196">
        <f t="shared" si="141"/>
        <v>0</v>
      </c>
      <c r="ABV23" s="196">
        <f>IF(IF(sym!$O12=ABA23,1,0)=1,ABS(ABM23*ABF23),-ABS(ABM23*ABF23))</f>
        <v>0</v>
      </c>
      <c r="ABW23" s="196">
        <f>IF(IF(sym!$N12=ABA23,1,0)=1,ABS(ABM23*ABF23),-ABS(ABM23*ABF23))</f>
        <v>0</v>
      </c>
      <c r="ABX23" s="196">
        <f t="shared" si="151"/>
        <v>0</v>
      </c>
      <c r="ABY23" s="196">
        <f t="shared" si="123"/>
        <v>0</v>
      </c>
      <c r="ACA23">
        <f t="shared" si="124"/>
        <v>0</v>
      </c>
      <c r="ACB23" s="239"/>
      <c r="ACC23" s="239"/>
      <c r="ACD23" s="239"/>
      <c r="ACE23" s="214"/>
      <c r="ACF23" s="240"/>
      <c r="ACG23">
        <f t="shared" si="125"/>
        <v>1</v>
      </c>
      <c r="ACH23">
        <f t="shared" si="126"/>
        <v>0</v>
      </c>
      <c r="ACI23" s="214"/>
      <c r="ACJ23">
        <f t="shared" si="152"/>
        <v>1</v>
      </c>
      <c r="ACK23">
        <f t="shared" ref="ACK23:ACK86" si="160">IF(ACI23=ACE23,1,0)</f>
        <v>1</v>
      </c>
      <c r="ACL23">
        <f t="shared" si="142"/>
        <v>0</v>
      </c>
      <c r="ACM23">
        <f t="shared" si="128"/>
        <v>1</v>
      </c>
      <c r="ACN23" s="248"/>
      <c r="ACO23" s="202"/>
      <c r="ACP23">
        <v>60</v>
      </c>
      <c r="ACQ23" t="str">
        <f t="shared" si="89"/>
        <v>FALSE</v>
      </c>
      <c r="ACR23">
        <f>VLOOKUP($A23,'FuturesInfo (3)'!$A$2:$V$80,22)</f>
        <v>2</v>
      </c>
      <c r="ACS23" s="252"/>
      <c r="ACT23">
        <f t="shared" si="129"/>
        <v>2</v>
      </c>
      <c r="ACU23" s="138">
        <f>VLOOKUP($A23,'FuturesInfo (3)'!$A$2:$O$80,15)*ACR23</f>
        <v>89520</v>
      </c>
      <c r="ACV23" s="138">
        <f>VLOOKUP($A23,'FuturesInfo (3)'!$A$2:$O$80,15)*ACT23</f>
        <v>89520</v>
      </c>
      <c r="ACW23" s="196">
        <f t="shared" si="130"/>
        <v>0</v>
      </c>
      <c r="ACX23" s="196">
        <f t="shared" si="131"/>
        <v>0</v>
      </c>
      <c r="ACY23" s="196">
        <f t="shared" si="132"/>
        <v>0</v>
      </c>
      <c r="ACZ23" s="196">
        <f t="shared" si="133"/>
        <v>0</v>
      </c>
      <c r="ADA23" s="196">
        <f t="shared" si="157"/>
        <v>0</v>
      </c>
      <c r="ADB23" s="196">
        <f t="shared" si="135"/>
        <v>0</v>
      </c>
      <c r="ADC23" s="196">
        <f t="shared" si="143"/>
        <v>0</v>
      </c>
      <c r="ADD23" s="196">
        <f>IF(IF(sym!$O12=ACI23,1,0)=1,ABS(ACU23*ACN23),-ABS(ACU23*ACN23))</f>
        <v>0</v>
      </c>
      <c r="ADE23" s="196">
        <f>IF(IF(sym!$N12=ACI23,1,0)=1,ABS(ACU23*ACN23),-ABS(ACU23*ACN23))</f>
        <v>0</v>
      </c>
      <c r="ADF23" s="196">
        <f t="shared" si="154"/>
        <v>0</v>
      </c>
      <c r="ADG23" s="196">
        <f t="shared" si="137"/>
        <v>0</v>
      </c>
    </row>
    <row r="24" spans="1:787" x14ac:dyDescent="0.25">
      <c r="A24" s="1" t="s">
        <v>314</v>
      </c>
      <c r="B24" s="150" t="str">
        <f>'FuturesInfo (3)'!M12</f>
        <v>@CT</v>
      </c>
      <c r="C24" s="200" t="str">
        <f>VLOOKUP(A24,'FuturesInfo (3)'!$A$2:$K$80,11)</f>
        <v>soft</v>
      </c>
      <c r="F24" s="3" t="e">
        <f>#REF!</f>
        <v>#REF!</v>
      </c>
      <c r="G24" s="3">
        <v>-1</v>
      </c>
      <c r="H24">
        <v>1</v>
      </c>
      <c r="I24" s="3">
        <v>1</v>
      </c>
      <c r="J24">
        <f t="shared" si="73"/>
        <v>0</v>
      </c>
      <c r="K24">
        <f t="shared" si="74"/>
        <v>1</v>
      </c>
      <c r="L24" s="185">
        <v>1.6701129279400002E-2</v>
      </c>
      <c r="M24" s="2">
        <v>10</v>
      </c>
      <c r="N24">
        <v>60</v>
      </c>
      <c r="O24" t="str">
        <f t="shared" si="75"/>
        <v>TRUE</v>
      </c>
      <c r="P24">
        <f>VLOOKUP($A24,'FuturesInfo (3)'!$A$2:$V$80,22)</f>
        <v>3</v>
      </c>
      <c r="Q24">
        <f t="shared" si="76"/>
        <v>3</v>
      </c>
      <c r="R24">
        <f t="shared" si="76"/>
        <v>3</v>
      </c>
      <c r="S24" s="138">
        <f>VLOOKUP($A24,'FuturesInfo (3)'!$A$2:$O$80,15)*Q24</f>
        <v>101670</v>
      </c>
      <c r="T24" s="144">
        <f t="shared" si="77"/>
        <v>-1698.0038138365983</v>
      </c>
      <c r="U24" s="144">
        <f t="shared" si="90"/>
        <v>1698.0038138365983</v>
      </c>
      <c r="W24" s="3">
        <f t="shared" si="78"/>
        <v>-1</v>
      </c>
      <c r="X24" s="3">
        <v>1</v>
      </c>
      <c r="Y24">
        <v>1</v>
      </c>
      <c r="Z24" s="3">
        <v>1</v>
      </c>
      <c r="AA24">
        <f t="shared" si="144"/>
        <v>1</v>
      </c>
      <c r="AB24">
        <f t="shared" si="79"/>
        <v>1</v>
      </c>
      <c r="AC24" s="5">
        <v>2.5504615866099999E-2</v>
      </c>
      <c r="AD24" s="2">
        <v>10</v>
      </c>
      <c r="AE24">
        <v>60</v>
      </c>
      <c r="AF24" t="str">
        <f t="shared" si="80"/>
        <v>TRUE</v>
      </c>
      <c r="AG24">
        <f>VLOOKUP($A24,'FuturesInfo (3)'!$A$2:$V$80,22)</f>
        <v>3</v>
      </c>
      <c r="AH24">
        <f t="shared" si="81"/>
        <v>4</v>
      </c>
      <c r="AI24">
        <f t="shared" si="91"/>
        <v>3</v>
      </c>
      <c r="AJ24" s="138">
        <f>VLOOKUP($A24,'FuturesInfo (3)'!$A$2:$O$80,15)*AI24</f>
        <v>101670</v>
      </c>
      <c r="AK24" s="196">
        <f t="shared" si="92"/>
        <v>2593.0542951063867</v>
      </c>
      <c r="AL24" s="196">
        <f t="shared" si="93"/>
        <v>2593.0542951063867</v>
      </c>
      <c r="AN24" s="3">
        <f t="shared" si="82"/>
        <v>1</v>
      </c>
      <c r="AO24" s="3">
        <v>1</v>
      </c>
      <c r="AP24">
        <v>1</v>
      </c>
      <c r="AQ24" s="3">
        <v>1</v>
      </c>
      <c r="AR24">
        <f t="shared" si="145"/>
        <v>1</v>
      </c>
      <c r="AS24">
        <f t="shared" si="83"/>
        <v>1</v>
      </c>
      <c r="AT24" s="5">
        <v>4.57735733903E-3</v>
      </c>
      <c r="AU24" s="2">
        <v>10</v>
      </c>
      <c r="AV24">
        <v>60</v>
      </c>
      <c r="AW24" t="str">
        <f t="shared" si="84"/>
        <v>TRUE</v>
      </c>
      <c r="AX24">
        <f>VLOOKUP($A24,'FuturesInfo (3)'!$A$2:$V$80,22)</f>
        <v>3</v>
      </c>
      <c r="AY24">
        <f t="shared" si="85"/>
        <v>4</v>
      </c>
      <c r="AZ24" s="182">
        <f>AY24</f>
        <v>4</v>
      </c>
      <c r="BA24" s="138">
        <f>VLOOKUP($A24,'FuturesInfo (3)'!$A$2:$O$80,15)*AZ24</f>
        <v>135560</v>
      </c>
      <c r="BB24" s="196">
        <f t="shared" si="86"/>
        <v>620.50656087890684</v>
      </c>
      <c r="BC24" s="196">
        <f t="shared" si="95"/>
        <v>620.50656087890684</v>
      </c>
      <c r="BE24" s="3">
        <v>1</v>
      </c>
      <c r="BF24" s="3">
        <v>-1</v>
      </c>
      <c r="BG24">
        <v>1</v>
      </c>
      <c r="BH24" s="3">
        <v>1</v>
      </c>
      <c r="BI24">
        <v>0</v>
      </c>
      <c r="BJ24">
        <v>1</v>
      </c>
      <c r="BK24" s="5">
        <v>1.8226002430100001E-3</v>
      </c>
      <c r="BL24" s="2">
        <v>10</v>
      </c>
      <c r="BM24">
        <v>60</v>
      </c>
      <c r="BN24" t="s">
        <v>1181</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1181</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1181</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1181</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1181</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1181</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1181</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1181</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1181</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1181</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1181</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1181</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1181</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1181</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1181</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1181</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1181</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1181</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1181</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v>1</v>
      </c>
      <c r="UF24" s="241">
        <v>-1</v>
      </c>
      <c r="UG24" s="241">
        <v>1</v>
      </c>
      <c r="UH24" s="241">
        <v>-1</v>
      </c>
      <c r="UI24" s="214">
        <v>-1</v>
      </c>
      <c r="UJ24" s="240">
        <v>3</v>
      </c>
      <c r="UK24">
        <v>1</v>
      </c>
      <c r="UL24">
        <v>-1</v>
      </c>
      <c r="UM24" s="245">
        <v>1</v>
      </c>
      <c r="UN24">
        <v>0</v>
      </c>
      <c r="UO24">
        <v>0</v>
      </c>
      <c r="UP24">
        <v>1</v>
      </c>
      <c r="UQ24">
        <v>0</v>
      </c>
      <c r="UR24" s="246">
        <v>3.3851361748E-3</v>
      </c>
      <c r="US24" s="202">
        <v>42548</v>
      </c>
      <c r="UT24">
        <v>60</v>
      </c>
      <c r="UU24" t="s">
        <v>1181</v>
      </c>
      <c r="UV24">
        <v>3</v>
      </c>
      <c r="UW24" s="252">
        <v>2</v>
      </c>
      <c r="UX24">
        <v>2</v>
      </c>
      <c r="UY24" s="138">
        <v>97814.999999999985</v>
      </c>
      <c r="UZ24" s="138">
        <v>65209.999999999993</v>
      </c>
      <c r="VA24" s="196">
        <v>-331.11709493806194</v>
      </c>
      <c r="VB24" s="196">
        <v>-220.74472995870798</v>
      </c>
      <c r="VC24" s="196">
        <v>-331.11709493806194</v>
      </c>
      <c r="VD24" s="196">
        <v>331.11709493806194</v>
      </c>
      <c r="VE24" s="196">
        <v>-331.11709493806194</v>
      </c>
      <c r="VF24" s="196">
        <v>331.11709493806194</v>
      </c>
      <c r="VG24" s="196">
        <v>-331.11709493806194</v>
      </c>
      <c r="VH24" s="196">
        <v>331.11709493806194</v>
      </c>
      <c r="VI24" s="196">
        <v>-331.11709493806194</v>
      </c>
      <c r="VJ24" s="196">
        <v>-331.11709493806194</v>
      </c>
      <c r="VK24" s="196">
        <v>331.11709493806194</v>
      </c>
      <c r="VM24">
        <v>1</v>
      </c>
      <c r="VN24" s="241">
        <v>-1</v>
      </c>
      <c r="VO24" s="241">
        <v>1</v>
      </c>
      <c r="VP24" s="241">
        <v>-1</v>
      </c>
      <c r="VQ24" s="214">
        <v>-1</v>
      </c>
      <c r="VR24" s="240">
        <v>4</v>
      </c>
      <c r="VS24">
        <v>1</v>
      </c>
      <c r="VT24">
        <v>-1</v>
      </c>
      <c r="VU24" s="245">
        <v>1</v>
      </c>
      <c r="VV24">
        <v>0</v>
      </c>
      <c r="VW24">
        <v>0</v>
      </c>
      <c r="VX24">
        <v>1</v>
      </c>
      <c r="VY24">
        <v>0</v>
      </c>
      <c r="VZ24" s="246">
        <v>1.3801564177299999E-3</v>
      </c>
      <c r="WA24" s="202">
        <v>42549</v>
      </c>
      <c r="WB24">
        <v>60</v>
      </c>
      <c r="WC24" t="s">
        <v>1181</v>
      </c>
      <c r="WD24">
        <v>3</v>
      </c>
      <c r="WE24" s="252">
        <v>2</v>
      </c>
      <c r="WF24">
        <v>3</v>
      </c>
      <c r="WG24" s="138">
        <v>97950</v>
      </c>
      <c r="WH24" s="138">
        <v>97950</v>
      </c>
      <c r="WI24" s="196">
        <v>-135.18632111665349</v>
      </c>
      <c r="WJ24" s="196">
        <v>-135.18632111665349</v>
      </c>
      <c r="WK24" s="196">
        <v>-135.18632111665349</v>
      </c>
      <c r="WL24" s="196">
        <v>135.18632111665349</v>
      </c>
      <c r="WM24" s="196">
        <v>-135.18632111665349</v>
      </c>
      <c r="WN24" s="196">
        <v>135.18632111665349</v>
      </c>
      <c r="WO24" s="196">
        <v>-135.18632111665349</v>
      </c>
      <c r="WP24" s="196">
        <v>135.18632111665349</v>
      </c>
      <c r="WQ24" s="196">
        <v>-135.18632111665349</v>
      </c>
      <c r="WR24" s="196">
        <v>-135.18632111665349</v>
      </c>
      <c r="WS24" s="196">
        <v>135.18632111665349</v>
      </c>
      <c r="WU24">
        <v>1</v>
      </c>
      <c r="WV24" s="241">
        <v>-1</v>
      </c>
      <c r="WW24" s="241">
        <v>1</v>
      </c>
      <c r="WX24" s="241">
        <v>-1</v>
      </c>
      <c r="WY24" s="214">
        <v>-1</v>
      </c>
      <c r="WZ24" s="240">
        <v>5</v>
      </c>
      <c r="XA24">
        <v>1</v>
      </c>
      <c r="XB24">
        <v>-1</v>
      </c>
      <c r="XC24">
        <v>-1</v>
      </c>
      <c r="XD24">
        <v>1</v>
      </c>
      <c r="XE24">
        <v>1</v>
      </c>
      <c r="XF24">
        <v>0</v>
      </c>
      <c r="XG24">
        <v>1</v>
      </c>
      <c r="XH24">
        <v>-2.29709035222E-3</v>
      </c>
      <c r="XI24" s="202">
        <v>42549</v>
      </c>
      <c r="XJ24">
        <v>60</v>
      </c>
      <c r="XK24" t="s">
        <v>1181</v>
      </c>
      <c r="XL24">
        <v>3</v>
      </c>
      <c r="XM24" s="252">
        <v>1</v>
      </c>
      <c r="XN24">
        <v>4</v>
      </c>
      <c r="XO24" s="138">
        <v>97725</v>
      </c>
      <c r="XP24" s="138">
        <v>130300</v>
      </c>
      <c r="XQ24" s="196">
        <v>224.48315467069949</v>
      </c>
      <c r="XR24" s="196">
        <v>299.31087289426603</v>
      </c>
      <c r="XS24" s="196">
        <v>224.48315467069949</v>
      </c>
      <c r="XT24" s="196">
        <v>-224.48315467069949</v>
      </c>
      <c r="XU24" s="196">
        <v>224.48315467069949</v>
      </c>
      <c r="XV24" s="196">
        <v>-224.48315467069949</v>
      </c>
      <c r="XW24" s="196">
        <v>224.48315467069949</v>
      </c>
      <c r="XX24" s="196">
        <v>-224.48315467069949</v>
      </c>
      <c r="XY24" s="196">
        <v>224.48315467069949</v>
      </c>
      <c r="XZ24" s="196">
        <v>-224.48315467069949</v>
      </c>
      <c r="YA24" s="196">
        <v>224.48315467069949</v>
      </c>
      <c r="YC24">
        <v>-1</v>
      </c>
      <c r="YD24">
        <v>1</v>
      </c>
      <c r="YE24">
        <v>1</v>
      </c>
      <c r="YF24">
        <v>1</v>
      </c>
      <c r="YG24">
        <v>-1</v>
      </c>
      <c r="YH24">
        <v>6</v>
      </c>
      <c r="YI24">
        <v>1</v>
      </c>
      <c r="YJ24">
        <v>-1</v>
      </c>
      <c r="YK24" s="245">
        <v>1</v>
      </c>
      <c r="YL24">
        <v>1</v>
      </c>
      <c r="YM24">
        <v>0</v>
      </c>
      <c r="YN24">
        <v>1</v>
      </c>
      <c r="YO24">
        <v>0</v>
      </c>
      <c r="YP24" s="246">
        <v>1.01304681504E-2</v>
      </c>
      <c r="YQ24" s="202">
        <v>42549</v>
      </c>
      <c r="YR24">
        <v>60</v>
      </c>
      <c r="YS24" t="s">
        <v>1181</v>
      </c>
      <c r="YT24">
        <v>3</v>
      </c>
      <c r="YU24">
        <v>1</v>
      </c>
      <c r="YV24">
        <v>4</v>
      </c>
      <c r="YW24" s="138">
        <v>98715</v>
      </c>
      <c r="YX24" s="138">
        <v>131620</v>
      </c>
      <c r="YY24" s="196">
        <v>1000.029163466736</v>
      </c>
      <c r="YZ24" s="196">
        <v>1333.372217955648</v>
      </c>
      <c r="ZA24" s="196">
        <v>-1000.029163466736</v>
      </c>
      <c r="ZB24" s="196">
        <v>1000.029163466736</v>
      </c>
      <c r="ZC24" s="196">
        <v>-1000.029163466736</v>
      </c>
      <c r="ZD24" s="196">
        <v>1000.029163466736</v>
      </c>
      <c r="ZE24" s="196">
        <v>1000.029163466736</v>
      </c>
      <c r="ZF24" s="196">
        <v>1000.029163466736</v>
      </c>
      <c r="ZG24" s="196">
        <v>-1000.029163466736</v>
      </c>
      <c r="ZH24" s="196">
        <v>-1000.029163466736</v>
      </c>
      <c r="ZI24" s="196">
        <v>1000.029163466736</v>
      </c>
      <c r="ZK24">
        <f t="shared" si="96"/>
        <v>1</v>
      </c>
      <c r="ZL24" s="241">
        <v>1</v>
      </c>
      <c r="ZM24" s="241">
        <v>1</v>
      </c>
      <c r="ZN24" s="241">
        <v>1</v>
      </c>
      <c r="ZO24" s="214">
        <v>-1</v>
      </c>
      <c r="ZP24" s="240">
        <v>-5</v>
      </c>
      <c r="ZQ24">
        <f t="shared" si="97"/>
        <v>1</v>
      </c>
      <c r="ZR24">
        <f t="shared" si="98"/>
        <v>1</v>
      </c>
      <c r="ZS24" s="245">
        <v>1</v>
      </c>
      <c r="ZT24">
        <f t="shared" si="146"/>
        <v>1</v>
      </c>
      <c r="ZU24">
        <f t="shared" si="158"/>
        <v>0</v>
      </c>
      <c r="ZV24">
        <f t="shared" si="138"/>
        <v>1</v>
      </c>
      <c r="ZW24">
        <f t="shared" si="100"/>
        <v>1</v>
      </c>
      <c r="ZX24" s="246">
        <v>2.9934660386000001E-2</v>
      </c>
      <c r="ZY24" s="202">
        <v>42551</v>
      </c>
      <c r="ZZ24">
        <v>60</v>
      </c>
      <c r="AAA24" t="str">
        <f t="shared" si="87"/>
        <v>TRUE</v>
      </c>
      <c r="AAB24">
        <f>VLOOKUP($A24,'FuturesInfo (3)'!$A$2:$V$80,22)</f>
        <v>3</v>
      </c>
      <c r="AAC24" s="252">
        <v>2</v>
      </c>
      <c r="AAD24">
        <f t="shared" si="101"/>
        <v>2</v>
      </c>
      <c r="AAE24" s="138">
        <f>VLOOKUP($A24,'FuturesInfo (3)'!$A$2:$O$80,15)*AAB24</f>
        <v>101670</v>
      </c>
      <c r="AAF24" s="138">
        <f>VLOOKUP($A24,'FuturesInfo (3)'!$A$2:$O$80,15)*AAD24</f>
        <v>67780</v>
      </c>
      <c r="AAG24" s="196">
        <f t="shared" si="102"/>
        <v>3043.4569214446201</v>
      </c>
      <c r="AAH24" s="196">
        <f t="shared" si="103"/>
        <v>3043.4569214446201</v>
      </c>
      <c r="AAI24" s="196">
        <f t="shared" si="104"/>
        <v>-3043.4569214446201</v>
      </c>
      <c r="AAJ24" s="196">
        <f t="shared" si="105"/>
        <v>3043.4569214446201</v>
      </c>
      <c r="AAK24" s="196">
        <f t="shared" si="155"/>
        <v>3043.4569214446201</v>
      </c>
      <c r="AAL24" s="196">
        <f t="shared" si="107"/>
        <v>3043.4569214446201</v>
      </c>
      <c r="AAM24" s="196">
        <f t="shared" si="139"/>
        <v>3043.4569214446201</v>
      </c>
      <c r="AAN24" s="196">
        <f>IF(IF(sym!$O13=ZS24,1,0)=1,ABS(AAE24*ZX24),-ABS(AAE24*ZX24))</f>
        <v>3043.4569214446201</v>
      </c>
      <c r="AAO24" s="196">
        <f>IF(IF(sym!$N13=ZS24,1,0)=1,ABS(AAE24*ZX24),-ABS(AAE24*ZX24))</f>
        <v>-3043.4569214446201</v>
      </c>
      <c r="AAP24" s="196">
        <f t="shared" si="148"/>
        <v>-3043.4569214446201</v>
      </c>
      <c r="AAQ24" s="196">
        <f t="shared" si="109"/>
        <v>3043.4569214446201</v>
      </c>
      <c r="AAS24">
        <f t="shared" si="110"/>
        <v>1</v>
      </c>
      <c r="AAT24" s="241">
        <v>1</v>
      </c>
      <c r="AAU24" s="241">
        <v>-1</v>
      </c>
      <c r="AAV24" s="241">
        <v>1</v>
      </c>
      <c r="AAW24" s="214">
        <v>1</v>
      </c>
      <c r="AAX24" s="240">
        <v>-6</v>
      </c>
      <c r="AAY24">
        <f t="shared" si="111"/>
        <v>-1</v>
      </c>
      <c r="AAZ24">
        <f t="shared" si="112"/>
        <v>-1</v>
      </c>
      <c r="ABA24" s="245"/>
      <c r="ABB24">
        <f t="shared" si="149"/>
        <v>0</v>
      </c>
      <c r="ABC24">
        <f t="shared" si="159"/>
        <v>0</v>
      </c>
      <c r="ABD24">
        <f t="shared" si="140"/>
        <v>0</v>
      </c>
      <c r="ABE24">
        <f t="shared" si="114"/>
        <v>0</v>
      </c>
      <c r="ABF24" s="246"/>
      <c r="ABG24" s="202">
        <v>42551</v>
      </c>
      <c r="ABH24">
        <v>60</v>
      </c>
      <c r="ABI24" t="str">
        <f t="shared" si="88"/>
        <v>TRUE</v>
      </c>
      <c r="ABJ24">
        <f>VLOOKUP($A24,'FuturesInfo (3)'!$A$2:$V$80,22)</f>
        <v>3</v>
      </c>
      <c r="ABK24" s="252">
        <v>2</v>
      </c>
      <c r="ABL24">
        <f t="shared" si="115"/>
        <v>2</v>
      </c>
      <c r="ABM24" s="138">
        <f>VLOOKUP($A24,'FuturesInfo (3)'!$A$2:$O$80,15)*ABJ24</f>
        <v>101670</v>
      </c>
      <c r="ABN24" s="138">
        <f>VLOOKUP($A24,'FuturesInfo (3)'!$A$2:$O$80,15)*ABL24</f>
        <v>67780</v>
      </c>
      <c r="ABO24" s="196">
        <f t="shared" si="116"/>
        <v>0</v>
      </c>
      <c r="ABP24" s="196">
        <f t="shared" si="117"/>
        <v>0</v>
      </c>
      <c r="ABQ24" s="196">
        <f t="shared" si="118"/>
        <v>0</v>
      </c>
      <c r="ABR24" s="196">
        <f t="shared" si="119"/>
        <v>0</v>
      </c>
      <c r="ABS24" s="196">
        <f t="shared" si="156"/>
        <v>0</v>
      </c>
      <c r="ABT24" s="196">
        <f t="shared" si="121"/>
        <v>0</v>
      </c>
      <c r="ABU24" s="196">
        <f t="shared" si="141"/>
        <v>0</v>
      </c>
      <c r="ABV24" s="196">
        <f>IF(IF(sym!$O13=ABA24,1,0)=1,ABS(ABM24*ABF24),-ABS(ABM24*ABF24))</f>
        <v>0</v>
      </c>
      <c r="ABW24" s="196">
        <f>IF(IF(sym!$N13=ABA24,1,0)=1,ABS(ABM24*ABF24),-ABS(ABM24*ABF24))</f>
        <v>0</v>
      </c>
      <c r="ABX24" s="196">
        <f t="shared" si="151"/>
        <v>0</v>
      </c>
      <c r="ABY24" s="196">
        <f t="shared" si="123"/>
        <v>0</v>
      </c>
      <c r="ACA24">
        <f t="shared" si="124"/>
        <v>0</v>
      </c>
      <c r="ACB24" s="241"/>
      <c r="ACC24" s="241"/>
      <c r="ACD24" s="241"/>
      <c r="ACE24" s="214"/>
      <c r="ACF24" s="240"/>
      <c r="ACG24">
        <f t="shared" si="125"/>
        <v>1</v>
      </c>
      <c r="ACH24">
        <f t="shared" si="126"/>
        <v>0</v>
      </c>
      <c r="ACI24" s="245"/>
      <c r="ACJ24">
        <f t="shared" si="152"/>
        <v>1</v>
      </c>
      <c r="ACK24">
        <f t="shared" si="160"/>
        <v>1</v>
      </c>
      <c r="ACL24">
        <f t="shared" si="142"/>
        <v>0</v>
      </c>
      <c r="ACM24">
        <f t="shared" si="128"/>
        <v>1</v>
      </c>
      <c r="ACN24" s="246"/>
      <c r="ACO24" s="202"/>
      <c r="ACP24">
        <v>60</v>
      </c>
      <c r="ACQ24" t="str">
        <f t="shared" si="89"/>
        <v>FALSE</v>
      </c>
      <c r="ACR24">
        <f>VLOOKUP($A24,'FuturesInfo (3)'!$A$2:$V$80,22)</f>
        <v>3</v>
      </c>
      <c r="ACS24" s="252"/>
      <c r="ACT24">
        <f t="shared" si="129"/>
        <v>2</v>
      </c>
      <c r="ACU24" s="138">
        <f>VLOOKUP($A24,'FuturesInfo (3)'!$A$2:$O$80,15)*ACR24</f>
        <v>101670</v>
      </c>
      <c r="ACV24" s="138">
        <f>VLOOKUP($A24,'FuturesInfo (3)'!$A$2:$O$80,15)*ACT24</f>
        <v>67780</v>
      </c>
      <c r="ACW24" s="196">
        <f t="shared" si="130"/>
        <v>0</v>
      </c>
      <c r="ACX24" s="196">
        <f t="shared" si="131"/>
        <v>0</v>
      </c>
      <c r="ACY24" s="196">
        <f t="shared" si="132"/>
        <v>0</v>
      </c>
      <c r="ACZ24" s="196">
        <f t="shared" si="133"/>
        <v>0</v>
      </c>
      <c r="ADA24" s="196">
        <f t="shared" si="157"/>
        <v>0</v>
      </c>
      <c r="ADB24" s="196">
        <f t="shared" si="135"/>
        <v>0</v>
      </c>
      <c r="ADC24" s="196">
        <f t="shared" si="143"/>
        <v>0</v>
      </c>
      <c r="ADD24" s="196">
        <f>IF(IF(sym!$O13=ACI24,1,0)=1,ABS(ACU24*ACN24),-ABS(ACU24*ACN24))</f>
        <v>0</v>
      </c>
      <c r="ADE24" s="196">
        <f>IF(IF(sym!$N13=ACI24,1,0)=1,ABS(ACU24*ACN24),-ABS(ACU24*ACN24))</f>
        <v>0</v>
      </c>
      <c r="ADF24" s="196">
        <f t="shared" si="154"/>
        <v>0</v>
      </c>
      <c r="ADG24" s="196">
        <f t="shared" si="137"/>
        <v>0</v>
      </c>
    </row>
    <row r="25" spans="1:787" x14ac:dyDescent="0.25">
      <c r="A25" s="1" t="s">
        <v>1017</v>
      </c>
      <c r="B25" s="150" t="str">
        <f>'FuturesInfo (3)'!M13</f>
        <v>@EU</v>
      </c>
      <c r="C25" s="200" t="str">
        <f>VLOOKUP(A25,'FuturesInfo (3)'!$A$2:$K$80,11)</f>
        <v>currency</v>
      </c>
      <c r="F25" t="e">
        <f>#REF!</f>
        <v>#REF!</v>
      </c>
      <c r="G25">
        <v>1</v>
      </c>
      <c r="H25">
        <v>1</v>
      </c>
      <c r="I25">
        <v>1</v>
      </c>
      <c r="J25">
        <f t="shared" si="73"/>
        <v>1</v>
      </c>
      <c r="K25">
        <f t="shared" si="74"/>
        <v>1</v>
      </c>
      <c r="L25" s="184">
        <v>1.74840849996E-2</v>
      </c>
      <c r="M25" s="2">
        <v>10</v>
      </c>
      <c r="N25">
        <v>60</v>
      </c>
      <c r="O25" t="str">
        <f t="shared" si="75"/>
        <v>TRUE</v>
      </c>
      <c r="P25">
        <f>VLOOKUP($A25,'FuturesInfo (3)'!$A$2:$V$80,22)</f>
        <v>2</v>
      </c>
      <c r="Q25">
        <f t="shared" si="76"/>
        <v>2</v>
      </c>
      <c r="R25">
        <f t="shared" si="76"/>
        <v>2</v>
      </c>
      <c r="S25" s="138">
        <f>VLOOKUP($A25,'FuturesInfo (3)'!$A$2:$O$80,15)*Q25</f>
        <v>277125</v>
      </c>
      <c r="T25" s="144">
        <f t="shared" si="77"/>
        <v>4845.2770555141506</v>
      </c>
      <c r="U25" s="144">
        <f t="shared" si="90"/>
        <v>4845.2770555141506</v>
      </c>
      <c r="W25">
        <f t="shared" si="78"/>
        <v>1</v>
      </c>
      <c r="X25">
        <v>-1</v>
      </c>
      <c r="Y25">
        <v>1</v>
      </c>
      <c r="Z25">
        <v>1</v>
      </c>
      <c r="AA25">
        <f t="shared" si="144"/>
        <v>0</v>
      </c>
      <c r="AB25">
        <f t="shared" si="79"/>
        <v>1</v>
      </c>
      <c r="AC25" s="1">
        <v>2.4673951357099999E-3</v>
      </c>
      <c r="AD25" s="2">
        <v>10</v>
      </c>
      <c r="AE25">
        <v>60</v>
      </c>
      <c r="AF25" t="str">
        <f t="shared" si="80"/>
        <v>TRUE</v>
      </c>
      <c r="AG25">
        <f>VLOOKUP($A25,'FuturesInfo (3)'!$A$2:$V$80,22)</f>
        <v>2</v>
      </c>
      <c r="AH25">
        <f t="shared" si="81"/>
        <v>2</v>
      </c>
      <c r="AI25">
        <f t="shared" si="91"/>
        <v>2</v>
      </c>
      <c r="AJ25" s="138">
        <f>VLOOKUP($A25,'FuturesInfo (3)'!$A$2:$O$80,15)*AI25</f>
        <v>277125</v>
      </c>
      <c r="AK25" s="196">
        <f t="shared" si="92"/>
        <v>-683.77687698363377</v>
      </c>
      <c r="AL25" s="196">
        <f t="shared" si="93"/>
        <v>683.77687698363377</v>
      </c>
      <c r="AN25">
        <f t="shared" si="82"/>
        <v>-1</v>
      </c>
      <c r="AO25">
        <v>-1</v>
      </c>
      <c r="AP25">
        <v>1</v>
      </c>
      <c r="AQ25">
        <v>-1</v>
      </c>
      <c r="AR25">
        <f t="shared" si="145"/>
        <v>1</v>
      </c>
      <c r="AS25">
        <f t="shared" si="83"/>
        <v>0</v>
      </c>
      <c r="AT25" s="1">
        <v>-1.01090014065E-3</v>
      </c>
      <c r="AU25" s="2">
        <v>10</v>
      </c>
      <c r="AV25">
        <v>60</v>
      </c>
      <c r="AW25" t="str">
        <f t="shared" si="84"/>
        <v>TRUE</v>
      </c>
      <c r="AX25">
        <f>VLOOKUP($A25,'FuturesInfo (3)'!$A$2:$V$80,22)</f>
        <v>2</v>
      </c>
      <c r="AY25">
        <f t="shared" si="85"/>
        <v>2</v>
      </c>
      <c r="AZ25">
        <f t="shared" si="94"/>
        <v>2</v>
      </c>
      <c r="BA25" s="138">
        <f>VLOOKUP($A25,'FuturesInfo (3)'!$A$2:$O$80,15)*AZ25</f>
        <v>277125</v>
      </c>
      <c r="BB25" s="196">
        <f t="shared" si="86"/>
        <v>280.14570147763123</v>
      </c>
      <c r="BC25" s="196">
        <f t="shared" si="95"/>
        <v>-280.14570147763123</v>
      </c>
      <c r="BE25">
        <v>-1</v>
      </c>
      <c r="BF25">
        <v>-1</v>
      </c>
      <c r="BG25">
        <v>1</v>
      </c>
      <c r="BH25">
        <v>1</v>
      </c>
      <c r="BI25">
        <v>0</v>
      </c>
      <c r="BJ25">
        <v>1</v>
      </c>
      <c r="BK25" s="1">
        <v>3.0357692815300001E-3</v>
      </c>
      <c r="BL25" s="2">
        <v>10</v>
      </c>
      <c r="BM25">
        <v>60</v>
      </c>
      <c r="BN25" t="s">
        <v>1181</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1181</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1181</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1181</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1181</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1181</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1181</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1181</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1181</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1181</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1181</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1181</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1181</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1181</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1181</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1181</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1181</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1181</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1181</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v>1</v>
      </c>
      <c r="UF25" s="239">
        <v>1</v>
      </c>
      <c r="UG25" s="239">
        <v>-1</v>
      </c>
      <c r="UH25" s="239">
        <v>1</v>
      </c>
      <c r="UI25" s="214">
        <v>1</v>
      </c>
      <c r="UJ25" s="240">
        <v>-12</v>
      </c>
      <c r="UK25">
        <v>-1</v>
      </c>
      <c r="UL25">
        <v>-1</v>
      </c>
      <c r="UM25" s="214">
        <v>-1</v>
      </c>
      <c r="UN25">
        <v>0</v>
      </c>
      <c r="UO25">
        <v>0</v>
      </c>
      <c r="UP25">
        <v>1</v>
      </c>
      <c r="UQ25">
        <v>1</v>
      </c>
      <c r="UR25" s="248">
        <v>-5.77698163905E-3</v>
      </c>
      <c r="US25" s="202">
        <v>42536</v>
      </c>
      <c r="UT25">
        <v>60</v>
      </c>
      <c r="UU25" t="s">
        <v>1181</v>
      </c>
      <c r="UV25">
        <v>2</v>
      </c>
      <c r="UW25" s="252">
        <v>1</v>
      </c>
      <c r="UX25">
        <v>3</v>
      </c>
      <c r="UY25" s="138">
        <v>277512.5</v>
      </c>
      <c r="UZ25" s="138">
        <v>416268.75</v>
      </c>
      <c r="VA25" s="196">
        <v>-1603.1846171068632</v>
      </c>
      <c r="VB25" s="196">
        <v>-2404.7769256602946</v>
      </c>
      <c r="VC25" s="196">
        <v>-1603.1846171068632</v>
      </c>
      <c r="VD25" s="196">
        <v>1603.1846171068632</v>
      </c>
      <c r="VE25" s="196">
        <v>1603.1846171068632</v>
      </c>
      <c r="VF25" s="196">
        <v>1603.1846171068632</v>
      </c>
      <c r="VG25" s="196">
        <v>-1603.1846171068632</v>
      </c>
      <c r="VH25" s="196">
        <v>-1603.1846171068632</v>
      </c>
      <c r="VI25" s="196">
        <v>1603.1846171068632</v>
      </c>
      <c r="VJ25" s="196">
        <v>-1603.1846171068632</v>
      </c>
      <c r="VK25" s="196">
        <v>1603.1846171068632</v>
      </c>
      <c r="VM25">
        <v>-1</v>
      </c>
      <c r="VN25" s="239">
        <v>-1</v>
      </c>
      <c r="VO25" s="239">
        <v>-1</v>
      </c>
      <c r="VP25" s="239">
        <v>-1</v>
      </c>
      <c r="VQ25" s="214">
        <v>1</v>
      </c>
      <c r="VR25" s="240">
        <v>-13</v>
      </c>
      <c r="VS25">
        <v>-1</v>
      </c>
      <c r="VT25">
        <v>-1</v>
      </c>
      <c r="VU25" s="214">
        <v>1</v>
      </c>
      <c r="VV25">
        <v>0</v>
      </c>
      <c r="VW25">
        <v>1</v>
      </c>
      <c r="VX25">
        <v>0</v>
      </c>
      <c r="VY25">
        <v>0</v>
      </c>
      <c r="VZ25" s="248">
        <v>3.0178820773799999E-3</v>
      </c>
      <c r="WA25" s="202">
        <v>42536</v>
      </c>
      <c r="WB25">
        <v>60</v>
      </c>
      <c r="WC25" t="s">
        <v>1181</v>
      </c>
      <c r="WD25">
        <v>2</v>
      </c>
      <c r="WE25" s="252">
        <v>1</v>
      </c>
      <c r="WF25">
        <v>2</v>
      </c>
      <c r="WG25" s="138">
        <v>278350</v>
      </c>
      <c r="WH25" s="138">
        <v>278350</v>
      </c>
      <c r="WI25" s="196">
        <v>-840.02747623872301</v>
      </c>
      <c r="WJ25" s="196">
        <v>-840.02747623872301</v>
      </c>
      <c r="WK25" s="196">
        <v>840.02747623872301</v>
      </c>
      <c r="WL25" s="196">
        <v>-840.02747623872301</v>
      </c>
      <c r="WM25" s="196">
        <v>-840.02747623872301</v>
      </c>
      <c r="WN25" s="196">
        <v>-840.02747623872301</v>
      </c>
      <c r="WO25" s="196">
        <v>-840.02747623872301</v>
      </c>
      <c r="WP25" s="196">
        <v>840.02747623872301</v>
      </c>
      <c r="WQ25" s="196">
        <v>-840.02747623872301</v>
      </c>
      <c r="WR25" s="196">
        <v>-840.02747623872301</v>
      </c>
      <c r="WS25" s="196">
        <v>840.02747623872301</v>
      </c>
      <c r="WU25">
        <v>1</v>
      </c>
      <c r="WV25" s="239">
        <v>-1</v>
      </c>
      <c r="WW25" s="239">
        <v>-1</v>
      </c>
      <c r="WX25" s="239">
        <v>-1</v>
      </c>
      <c r="WY25" s="214">
        <v>1</v>
      </c>
      <c r="WZ25" s="240">
        <v>-14</v>
      </c>
      <c r="XA25">
        <v>-1</v>
      </c>
      <c r="XB25">
        <v>-1</v>
      </c>
      <c r="XC25">
        <v>-1</v>
      </c>
      <c r="XD25">
        <v>1</v>
      </c>
      <c r="XE25">
        <v>0</v>
      </c>
      <c r="XF25">
        <v>1</v>
      </c>
      <c r="XG25">
        <v>1</v>
      </c>
      <c r="XH25">
        <v>-4.4907490569400001E-3</v>
      </c>
      <c r="XI25" s="202">
        <v>42536</v>
      </c>
      <c r="XJ25">
        <v>60</v>
      </c>
      <c r="XK25" t="s">
        <v>1181</v>
      </c>
      <c r="XL25">
        <v>2</v>
      </c>
      <c r="XM25" s="252">
        <v>1</v>
      </c>
      <c r="XN25">
        <v>3</v>
      </c>
      <c r="XO25" s="138">
        <v>277100</v>
      </c>
      <c r="XP25" s="138">
        <v>415650</v>
      </c>
      <c r="XQ25" s="196">
        <v>1244.386563678074</v>
      </c>
      <c r="XR25" s="196">
        <v>1866.5798455171109</v>
      </c>
      <c r="XS25" s="196">
        <v>-1244.386563678074</v>
      </c>
      <c r="XT25" s="196">
        <v>1244.386563678074</v>
      </c>
      <c r="XU25" s="196">
        <v>1244.386563678074</v>
      </c>
      <c r="XV25" s="196">
        <v>1244.386563678074</v>
      </c>
      <c r="XW25" s="196">
        <v>1244.386563678074</v>
      </c>
      <c r="XX25" s="196">
        <v>-1244.386563678074</v>
      </c>
      <c r="XY25" s="196">
        <v>1244.386563678074</v>
      </c>
      <c r="XZ25" s="196">
        <v>-1244.386563678074</v>
      </c>
      <c r="YA25" s="196">
        <v>1244.386563678074</v>
      </c>
      <c r="YC25">
        <v>-1</v>
      </c>
      <c r="YD25">
        <v>-1</v>
      </c>
      <c r="YE25">
        <v>1</v>
      </c>
      <c r="YF25">
        <v>-1</v>
      </c>
      <c r="YG25">
        <v>1</v>
      </c>
      <c r="YH25">
        <v>-15</v>
      </c>
      <c r="YI25">
        <v>-1</v>
      </c>
      <c r="YJ25">
        <v>-1</v>
      </c>
      <c r="YK25" s="214">
        <v>-1</v>
      </c>
      <c r="YL25">
        <v>1</v>
      </c>
      <c r="YM25">
        <v>0</v>
      </c>
      <c r="YN25">
        <v>1</v>
      </c>
      <c r="YO25">
        <v>1</v>
      </c>
      <c r="YP25" s="248">
        <v>-5.8643089137500005E-4</v>
      </c>
      <c r="YQ25" s="202">
        <v>42536</v>
      </c>
      <c r="YR25">
        <v>60</v>
      </c>
      <c r="YS25" t="s">
        <v>1181</v>
      </c>
      <c r="YT25">
        <v>2</v>
      </c>
      <c r="YU25">
        <v>1</v>
      </c>
      <c r="YV25">
        <v>3</v>
      </c>
      <c r="YW25" s="138">
        <v>276937.5</v>
      </c>
      <c r="YX25" s="138">
        <v>415406.25</v>
      </c>
      <c r="YY25" s="196">
        <v>162.40470498016407</v>
      </c>
      <c r="YZ25" s="196">
        <v>243.6070574702461</v>
      </c>
      <c r="ZA25" s="196">
        <v>-162.40470498016407</v>
      </c>
      <c r="ZB25" s="196">
        <v>162.40470498016407</v>
      </c>
      <c r="ZC25" s="196">
        <v>162.40470498016407</v>
      </c>
      <c r="ZD25" s="196">
        <v>-162.40470498016407</v>
      </c>
      <c r="ZE25" s="196">
        <v>162.40470498016407</v>
      </c>
      <c r="ZF25" s="196">
        <v>-162.40470498016407</v>
      </c>
      <c r="ZG25" s="196">
        <v>162.40470498016407</v>
      </c>
      <c r="ZH25" s="196">
        <v>-162.40470498016407</v>
      </c>
      <c r="ZI25" s="196">
        <v>162.40470498016407</v>
      </c>
      <c r="ZK25">
        <f t="shared" si="96"/>
        <v>-1</v>
      </c>
      <c r="ZL25" s="239">
        <v>1</v>
      </c>
      <c r="ZM25" s="239">
        <v>1</v>
      </c>
      <c r="ZN25" s="239">
        <v>1</v>
      </c>
      <c r="ZO25" s="214">
        <v>1</v>
      </c>
      <c r="ZP25" s="240">
        <v>-16</v>
      </c>
      <c r="ZQ25">
        <f t="shared" si="97"/>
        <v>-1</v>
      </c>
      <c r="ZR25">
        <f t="shared" si="98"/>
        <v>-1</v>
      </c>
      <c r="ZS25" s="214">
        <v>1</v>
      </c>
      <c r="ZT25">
        <f t="shared" si="146"/>
        <v>1</v>
      </c>
      <c r="ZU25">
        <f t="shared" si="158"/>
        <v>1</v>
      </c>
      <c r="ZV25">
        <f t="shared" si="138"/>
        <v>0</v>
      </c>
      <c r="ZW25">
        <f t="shared" si="100"/>
        <v>0</v>
      </c>
      <c r="ZX25" s="248">
        <v>6.7704807041299995E-4</v>
      </c>
      <c r="ZY25" s="202">
        <v>42536</v>
      </c>
      <c r="ZZ25">
        <v>60</v>
      </c>
      <c r="AAA25" t="str">
        <f t="shared" si="87"/>
        <v>TRUE</v>
      </c>
      <c r="AAB25">
        <f>VLOOKUP($A25,'FuturesInfo (3)'!$A$2:$V$80,22)</f>
        <v>2</v>
      </c>
      <c r="AAC25" s="252">
        <v>1</v>
      </c>
      <c r="AAD25">
        <f t="shared" si="101"/>
        <v>3</v>
      </c>
      <c r="AAE25" s="138">
        <f>VLOOKUP($A25,'FuturesInfo (3)'!$A$2:$O$80,15)*AAB25</f>
        <v>277125</v>
      </c>
      <c r="AAF25" s="138">
        <f>VLOOKUP($A25,'FuturesInfo (3)'!$A$2:$O$80,15)*AAD25</f>
        <v>415687.5</v>
      </c>
      <c r="AAG25" s="196">
        <f t="shared" si="102"/>
        <v>187.6269465132026</v>
      </c>
      <c r="AAH25" s="196">
        <f t="shared" si="103"/>
        <v>-187.6269465132026</v>
      </c>
      <c r="AAI25" s="196">
        <f t="shared" si="104"/>
        <v>187.6269465132026</v>
      </c>
      <c r="AAJ25" s="196">
        <f t="shared" si="105"/>
        <v>-187.6269465132026</v>
      </c>
      <c r="AAK25" s="196">
        <f t="shared" si="155"/>
        <v>-187.6269465132026</v>
      </c>
      <c r="AAL25" s="196">
        <f t="shared" si="107"/>
        <v>187.6269465132026</v>
      </c>
      <c r="AAM25" s="196">
        <f t="shared" si="139"/>
        <v>187.6269465132026</v>
      </c>
      <c r="AAN25" s="196">
        <f>IF(IF(sym!$O14=ZS25,1,0)=1,ABS(AAE25*ZX25),-ABS(AAE25*ZX25))</f>
        <v>187.6269465132026</v>
      </c>
      <c r="AAO25" s="196">
        <f>IF(IF(sym!$N14=ZS25,1,0)=1,ABS(AAE25*ZX25),-ABS(AAE25*ZX25))</f>
        <v>-187.6269465132026</v>
      </c>
      <c r="AAP25" s="196">
        <f t="shared" si="148"/>
        <v>-187.6269465132026</v>
      </c>
      <c r="AAQ25" s="196">
        <f t="shared" si="109"/>
        <v>187.6269465132026</v>
      </c>
      <c r="AAS25">
        <f t="shared" si="110"/>
        <v>1</v>
      </c>
      <c r="AAT25" s="239">
        <v>1</v>
      </c>
      <c r="AAU25" s="239">
        <v>1</v>
      </c>
      <c r="AAV25" s="239">
        <v>1</v>
      </c>
      <c r="AAW25" s="214">
        <v>1</v>
      </c>
      <c r="AAX25" s="240">
        <v>-17</v>
      </c>
      <c r="AAY25">
        <f t="shared" si="111"/>
        <v>-1</v>
      </c>
      <c r="AAZ25">
        <f t="shared" si="112"/>
        <v>-1</v>
      </c>
      <c r="ABA25" s="214"/>
      <c r="ABB25">
        <f t="shared" si="149"/>
        <v>0</v>
      </c>
      <c r="ABC25">
        <f t="shared" si="159"/>
        <v>0</v>
      </c>
      <c r="ABD25">
        <f t="shared" si="140"/>
        <v>0</v>
      </c>
      <c r="ABE25">
        <f t="shared" si="114"/>
        <v>0</v>
      </c>
      <c r="ABF25" s="248"/>
      <c r="ABG25" s="202">
        <v>42536</v>
      </c>
      <c r="ABH25">
        <v>60</v>
      </c>
      <c r="ABI25" t="str">
        <f t="shared" si="88"/>
        <v>TRUE</v>
      </c>
      <c r="ABJ25">
        <f>VLOOKUP($A25,'FuturesInfo (3)'!$A$2:$V$80,22)</f>
        <v>2</v>
      </c>
      <c r="ABK25" s="252">
        <v>1</v>
      </c>
      <c r="ABL25">
        <f t="shared" si="115"/>
        <v>3</v>
      </c>
      <c r="ABM25" s="138">
        <f>VLOOKUP($A25,'FuturesInfo (3)'!$A$2:$O$80,15)*ABJ25</f>
        <v>277125</v>
      </c>
      <c r="ABN25" s="138">
        <f>VLOOKUP($A25,'FuturesInfo (3)'!$A$2:$O$80,15)*ABL25</f>
        <v>415687.5</v>
      </c>
      <c r="ABO25" s="196">
        <f t="shared" si="116"/>
        <v>0</v>
      </c>
      <c r="ABP25" s="196">
        <f t="shared" si="117"/>
        <v>0</v>
      </c>
      <c r="ABQ25" s="196">
        <f t="shared" si="118"/>
        <v>0</v>
      </c>
      <c r="ABR25" s="196">
        <f t="shared" si="119"/>
        <v>0</v>
      </c>
      <c r="ABS25" s="196">
        <f t="shared" si="156"/>
        <v>0</v>
      </c>
      <c r="ABT25" s="196">
        <f t="shared" si="121"/>
        <v>0</v>
      </c>
      <c r="ABU25" s="196">
        <f t="shared" si="141"/>
        <v>0</v>
      </c>
      <c r="ABV25" s="196">
        <f>IF(IF(sym!$O14=ABA25,1,0)=1,ABS(ABM25*ABF25),-ABS(ABM25*ABF25))</f>
        <v>0</v>
      </c>
      <c r="ABW25" s="196">
        <f>IF(IF(sym!$N14=ABA25,1,0)=1,ABS(ABM25*ABF25),-ABS(ABM25*ABF25))</f>
        <v>0</v>
      </c>
      <c r="ABX25" s="196">
        <f t="shared" si="151"/>
        <v>0</v>
      </c>
      <c r="ABY25" s="196">
        <f t="shared" si="123"/>
        <v>0</v>
      </c>
      <c r="ACA25">
        <f t="shared" si="124"/>
        <v>0</v>
      </c>
      <c r="ACB25" s="239"/>
      <c r="ACC25" s="239"/>
      <c r="ACD25" s="239"/>
      <c r="ACE25" s="214"/>
      <c r="ACF25" s="240"/>
      <c r="ACG25">
        <f t="shared" si="125"/>
        <v>1</v>
      </c>
      <c r="ACH25">
        <f t="shared" si="126"/>
        <v>0</v>
      </c>
      <c r="ACI25" s="214"/>
      <c r="ACJ25">
        <f t="shared" si="152"/>
        <v>1</v>
      </c>
      <c r="ACK25">
        <f t="shared" si="160"/>
        <v>1</v>
      </c>
      <c r="ACL25">
        <f t="shared" si="142"/>
        <v>0</v>
      </c>
      <c r="ACM25">
        <f t="shared" si="128"/>
        <v>1</v>
      </c>
      <c r="ACN25" s="248"/>
      <c r="ACO25" s="202"/>
      <c r="ACP25">
        <v>60</v>
      </c>
      <c r="ACQ25" t="str">
        <f t="shared" si="89"/>
        <v>FALSE</v>
      </c>
      <c r="ACR25">
        <f>VLOOKUP($A25,'FuturesInfo (3)'!$A$2:$V$80,22)</f>
        <v>2</v>
      </c>
      <c r="ACS25" s="252"/>
      <c r="ACT25">
        <f t="shared" si="129"/>
        <v>2</v>
      </c>
      <c r="ACU25" s="138">
        <f>VLOOKUP($A25,'FuturesInfo (3)'!$A$2:$O$80,15)*ACR25</f>
        <v>277125</v>
      </c>
      <c r="ACV25" s="138">
        <f>VLOOKUP($A25,'FuturesInfo (3)'!$A$2:$O$80,15)*ACT25</f>
        <v>277125</v>
      </c>
      <c r="ACW25" s="196">
        <f t="shared" si="130"/>
        <v>0</v>
      </c>
      <c r="ACX25" s="196">
        <f t="shared" si="131"/>
        <v>0</v>
      </c>
      <c r="ACY25" s="196">
        <f t="shared" si="132"/>
        <v>0</v>
      </c>
      <c r="ACZ25" s="196">
        <f t="shared" si="133"/>
        <v>0</v>
      </c>
      <c r="ADA25" s="196">
        <f t="shared" si="157"/>
        <v>0</v>
      </c>
      <c r="ADB25" s="196">
        <f t="shared" si="135"/>
        <v>0</v>
      </c>
      <c r="ADC25" s="196">
        <f t="shared" si="143"/>
        <v>0</v>
      </c>
      <c r="ADD25" s="196">
        <f>IF(IF(sym!$O14=ACI25,1,0)=1,ABS(ACU25*ACN25),-ABS(ACU25*ACN25))</f>
        <v>0</v>
      </c>
      <c r="ADE25" s="196">
        <f>IF(IF(sym!$N14=ACI25,1,0)=1,ABS(ACU25*ACN25),-ABS(ACU25*ACN25))</f>
        <v>0</v>
      </c>
      <c r="ADF25" s="196">
        <f t="shared" si="154"/>
        <v>0</v>
      </c>
      <c r="ADG25" s="196">
        <f t="shared" si="137"/>
        <v>0</v>
      </c>
    </row>
    <row r="26" spans="1:787" x14ac:dyDescent="0.25">
      <c r="A26" s="1" t="s">
        <v>317</v>
      </c>
      <c r="B26" s="150" t="str">
        <f>'FuturesInfo (3)'!M14</f>
        <v>@DX</v>
      </c>
      <c r="C26" s="200" t="str">
        <f>VLOOKUP(A26,'FuturesInfo (3)'!$A$2:$K$80,11)</f>
        <v>currency</v>
      </c>
      <c r="F26" t="e">
        <f>#REF!</f>
        <v>#REF!</v>
      </c>
      <c r="G26">
        <v>1</v>
      </c>
      <c r="H26">
        <v>-1</v>
      </c>
      <c r="I26">
        <v>-1</v>
      </c>
      <c r="J26">
        <f t="shared" si="73"/>
        <v>0</v>
      </c>
      <c r="K26">
        <f t="shared" si="74"/>
        <v>1</v>
      </c>
      <c r="L26" s="184">
        <v>-1.6093589770399999E-2</v>
      </c>
      <c r="M26" s="2">
        <v>10</v>
      </c>
      <c r="N26">
        <v>60</v>
      </c>
      <c r="O26" t="str">
        <f t="shared" si="75"/>
        <v>TRUE</v>
      </c>
      <c r="P26">
        <f>VLOOKUP($A26,'FuturesInfo (3)'!$A$2:$V$80,22)</f>
        <v>3</v>
      </c>
      <c r="Q26">
        <f t="shared" si="76"/>
        <v>3</v>
      </c>
      <c r="R26">
        <f t="shared" si="76"/>
        <v>3</v>
      </c>
      <c r="S26" s="138">
        <f>VLOOKUP($A26,'FuturesInfo (3)'!$A$2:$O$80,15)*Q26</f>
        <v>289770</v>
      </c>
      <c r="T26" s="144">
        <f t="shared" si="77"/>
        <v>-4663.4395077688077</v>
      </c>
      <c r="U26" s="144">
        <f t="shared" si="90"/>
        <v>4663.4395077688077</v>
      </c>
      <c r="W26">
        <f t="shared" si="78"/>
        <v>1</v>
      </c>
      <c r="X26">
        <v>1</v>
      </c>
      <c r="Y26">
        <v>-1</v>
      </c>
      <c r="Z26">
        <v>-1</v>
      </c>
      <c r="AA26">
        <f t="shared" si="144"/>
        <v>0</v>
      </c>
      <c r="AB26">
        <f t="shared" si="79"/>
        <v>1</v>
      </c>
      <c r="AC26" s="1">
        <v>-1.4676479346600001E-3</v>
      </c>
      <c r="AD26" s="2">
        <v>10</v>
      </c>
      <c r="AE26">
        <v>60</v>
      </c>
      <c r="AF26" t="str">
        <f t="shared" si="80"/>
        <v>TRUE</v>
      </c>
      <c r="AG26">
        <f>VLOOKUP($A26,'FuturesInfo (3)'!$A$2:$V$80,22)</f>
        <v>3</v>
      </c>
      <c r="AH26">
        <f t="shared" si="81"/>
        <v>2</v>
      </c>
      <c r="AI26">
        <f t="shared" si="91"/>
        <v>3</v>
      </c>
      <c r="AJ26" s="138">
        <f>VLOOKUP($A26,'FuturesInfo (3)'!$A$2:$O$80,15)*AI26</f>
        <v>289770</v>
      </c>
      <c r="AK26" s="196">
        <f t="shared" si="92"/>
        <v>-425.28034202642823</v>
      </c>
      <c r="AL26" s="196">
        <f t="shared" si="93"/>
        <v>425.28034202642823</v>
      </c>
      <c r="AN26">
        <f t="shared" si="82"/>
        <v>1</v>
      </c>
      <c r="AO26">
        <v>1</v>
      </c>
      <c r="AP26">
        <v>-1</v>
      </c>
      <c r="AQ26">
        <v>-1</v>
      </c>
      <c r="AR26">
        <f t="shared" si="145"/>
        <v>0</v>
      </c>
      <c r="AS26">
        <f t="shared" si="83"/>
        <v>1</v>
      </c>
      <c r="AT26" s="1">
        <v>-6.1774416870799998E-4</v>
      </c>
      <c r="AU26" s="2">
        <v>10</v>
      </c>
      <c r="AV26">
        <v>60</v>
      </c>
      <c r="AW26" t="str">
        <f t="shared" si="84"/>
        <v>TRUE</v>
      </c>
      <c r="AX26">
        <f>VLOOKUP($A26,'FuturesInfo (3)'!$A$2:$V$80,22)</f>
        <v>3</v>
      </c>
      <c r="AY26">
        <f t="shared" si="85"/>
        <v>2</v>
      </c>
      <c r="AZ26">
        <f t="shared" si="94"/>
        <v>3</v>
      </c>
      <c r="BA26" s="138">
        <f>VLOOKUP($A26,'FuturesInfo (3)'!$A$2:$O$80,15)*AZ26</f>
        <v>289770</v>
      </c>
      <c r="BB26" s="196">
        <f t="shared" si="86"/>
        <v>-179.00372776651716</v>
      </c>
      <c r="BC26" s="196">
        <f t="shared" si="95"/>
        <v>179.00372776651716</v>
      </c>
      <c r="BE26">
        <v>1</v>
      </c>
      <c r="BF26">
        <v>1</v>
      </c>
      <c r="BG26">
        <v>-1</v>
      </c>
      <c r="BH26">
        <v>-1</v>
      </c>
      <c r="BI26">
        <v>0</v>
      </c>
      <c r="BJ26">
        <v>1</v>
      </c>
      <c r="BK26" s="1">
        <v>-2.6856509506399998E-3</v>
      </c>
      <c r="BL26" s="2">
        <v>10</v>
      </c>
      <c r="BM26">
        <v>60</v>
      </c>
      <c r="BN26" t="s">
        <v>1181</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1181</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1181</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1181</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1181</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1181</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1181</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1181</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1181</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1181</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1181</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1181</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1181</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1181</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1181</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1181</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1181</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1181</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1181</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v>1</v>
      </c>
      <c r="UF26" s="239">
        <v>1</v>
      </c>
      <c r="UG26" s="239">
        <v>1</v>
      </c>
      <c r="UH26" s="239">
        <v>1</v>
      </c>
      <c r="UI26" s="214">
        <v>-1</v>
      </c>
      <c r="UJ26" s="240">
        <v>-7</v>
      </c>
      <c r="UK26">
        <v>1</v>
      </c>
      <c r="UL26">
        <v>1</v>
      </c>
      <c r="UM26" s="214">
        <v>1</v>
      </c>
      <c r="UN26">
        <v>1</v>
      </c>
      <c r="UO26">
        <v>0</v>
      </c>
      <c r="UP26">
        <v>1</v>
      </c>
      <c r="UQ26">
        <v>1</v>
      </c>
      <c r="UR26" s="248">
        <v>5.6940468478999997E-3</v>
      </c>
      <c r="US26" s="202">
        <v>42544</v>
      </c>
      <c r="UT26">
        <v>60</v>
      </c>
      <c r="UU26" t="s">
        <v>1181</v>
      </c>
      <c r="UV26">
        <v>3</v>
      </c>
      <c r="UW26" s="252">
        <v>2</v>
      </c>
      <c r="UX26">
        <v>2</v>
      </c>
      <c r="UY26" s="138">
        <v>288777</v>
      </c>
      <c r="UZ26" s="138">
        <v>192518</v>
      </c>
      <c r="VA26" s="196">
        <v>1644.3097665960181</v>
      </c>
      <c r="VB26" s="196">
        <v>1096.2065110640121</v>
      </c>
      <c r="VC26" s="196">
        <v>-1644.3097665960181</v>
      </c>
      <c r="VD26" s="196">
        <v>1644.3097665960181</v>
      </c>
      <c r="VE26" s="196">
        <v>1644.3097665960181</v>
      </c>
      <c r="VF26" s="196">
        <v>1644.3097665960181</v>
      </c>
      <c r="VG26" s="196">
        <v>1644.3097665960181</v>
      </c>
      <c r="VH26" s="196">
        <v>-1644.3097665960181</v>
      </c>
      <c r="VI26" s="196">
        <v>1644.3097665960181</v>
      </c>
      <c r="VJ26" s="196">
        <v>-1644.3097665960181</v>
      </c>
      <c r="VK26" s="196">
        <v>1644.3097665960181</v>
      </c>
      <c r="VM26">
        <v>1</v>
      </c>
      <c r="VN26" s="239">
        <v>-1</v>
      </c>
      <c r="VO26" s="239">
        <v>1</v>
      </c>
      <c r="VP26" s="239">
        <v>-1</v>
      </c>
      <c r="VQ26" s="214">
        <v>-1</v>
      </c>
      <c r="VR26" s="240">
        <v>-8</v>
      </c>
      <c r="VS26">
        <v>1</v>
      </c>
      <c r="VT26">
        <v>1</v>
      </c>
      <c r="VU26" s="214">
        <v>-1</v>
      </c>
      <c r="VV26">
        <v>1</v>
      </c>
      <c r="VW26">
        <v>1</v>
      </c>
      <c r="VX26">
        <v>0</v>
      </c>
      <c r="VY26">
        <v>0</v>
      </c>
      <c r="VZ26" s="248">
        <v>-1.3297457899999999E-3</v>
      </c>
      <c r="WA26" s="202">
        <v>42544</v>
      </c>
      <c r="WB26">
        <v>60</v>
      </c>
      <c r="WC26" t="s">
        <v>1181</v>
      </c>
      <c r="WD26">
        <v>3</v>
      </c>
      <c r="WE26" s="252">
        <v>2</v>
      </c>
      <c r="WF26">
        <v>3</v>
      </c>
      <c r="WG26" s="138">
        <v>288393</v>
      </c>
      <c r="WH26" s="138">
        <v>288393</v>
      </c>
      <c r="WI26" s="196">
        <v>383.48937761546995</v>
      </c>
      <c r="WJ26" s="196">
        <v>383.48937761546995</v>
      </c>
      <c r="WK26" s="196">
        <v>383.48937761546995</v>
      </c>
      <c r="WL26" s="196">
        <v>-383.48937761546995</v>
      </c>
      <c r="WM26" s="196">
        <v>-383.48937761546995</v>
      </c>
      <c r="WN26" s="196">
        <v>-383.48937761546995</v>
      </c>
      <c r="WO26" s="196">
        <v>383.48937761546995</v>
      </c>
      <c r="WP26" s="196">
        <v>383.48937761546995</v>
      </c>
      <c r="WQ26" s="196">
        <v>-383.48937761546995</v>
      </c>
      <c r="WR26" s="196">
        <v>-383.48937761546995</v>
      </c>
      <c r="WS26" s="196">
        <v>383.48937761546995</v>
      </c>
      <c r="WU26">
        <v>-1</v>
      </c>
      <c r="WV26" s="239">
        <v>-1</v>
      </c>
      <c r="WW26" s="239">
        <v>1</v>
      </c>
      <c r="WX26" s="239">
        <v>-1</v>
      </c>
      <c r="WY26" s="214">
        <v>-1</v>
      </c>
      <c r="WZ26" s="240">
        <v>-9</v>
      </c>
      <c r="XA26">
        <v>1</v>
      </c>
      <c r="XB26">
        <v>1</v>
      </c>
      <c r="XC26">
        <v>1</v>
      </c>
      <c r="XD26">
        <v>0</v>
      </c>
      <c r="XE26">
        <v>0</v>
      </c>
      <c r="XF26">
        <v>1</v>
      </c>
      <c r="XG26">
        <v>1</v>
      </c>
      <c r="XH26">
        <v>2.6214228500700001E-3</v>
      </c>
      <c r="XI26" s="202">
        <v>42544</v>
      </c>
      <c r="XJ26">
        <v>60</v>
      </c>
      <c r="XK26" t="s">
        <v>1181</v>
      </c>
      <c r="XL26">
        <v>3</v>
      </c>
      <c r="XM26" s="252">
        <v>1</v>
      </c>
      <c r="XN26">
        <v>4</v>
      </c>
      <c r="XO26" s="138">
        <v>289149</v>
      </c>
      <c r="XP26" s="138">
        <v>385532</v>
      </c>
      <c r="XQ26" s="196">
        <v>-757.98179567489046</v>
      </c>
      <c r="XR26" s="196">
        <v>-1010.6423942331872</v>
      </c>
      <c r="XS26" s="196">
        <v>-757.98179567489046</v>
      </c>
      <c r="XT26" s="196">
        <v>757.98179567489046</v>
      </c>
      <c r="XU26" s="196">
        <v>757.98179567489046</v>
      </c>
      <c r="XV26" s="196">
        <v>757.98179567489046</v>
      </c>
      <c r="XW26" s="196">
        <v>-757.98179567489046</v>
      </c>
      <c r="XX26" s="196">
        <v>-757.98179567489046</v>
      </c>
      <c r="XY26" s="196">
        <v>757.98179567489046</v>
      </c>
      <c r="XZ26" s="196">
        <v>-757.98179567489046</v>
      </c>
      <c r="YA26" s="196">
        <v>757.98179567489046</v>
      </c>
      <c r="YC26">
        <v>1</v>
      </c>
      <c r="YD26">
        <v>-1</v>
      </c>
      <c r="YE26">
        <v>1</v>
      </c>
      <c r="YF26">
        <v>-1</v>
      </c>
      <c r="YG26">
        <v>-1</v>
      </c>
      <c r="YH26">
        <v>-10</v>
      </c>
      <c r="YI26">
        <v>1</v>
      </c>
      <c r="YJ26">
        <v>1</v>
      </c>
      <c r="YK26" s="214">
        <v>-1</v>
      </c>
      <c r="YL26">
        <v>1</v>
      </c>
      <c r="YM26">
        <v>1</v>
      </c>
      <c r="YN26">
        <v>0</v>
      </c>
      <c r="YO26">
        <v>0</v>
      </c>
      <c r="YP26" s="248">
        <v>-5.8101532427899997E-4</v>
      </c>
      <c r="YQ26" s="202">
        <v>42544</v>
      </c>
      <c r="YR26">
        <v>60</v>
      </c>
      <c r="YS26" t="s">
        <v>1181</v>
      </c>
      <c r="YT26">
        <v>3</v>
      </c>
      <c r="YU26">
        <v>1</v>
      </c>
      <c r="YV26">
        <v>4</v>
      </c>
      <c r="YW26" s="138">
        <v>288981</v>
      </c>
      <c r="YX26" s="138">
        <v>385308</v>
      </c>
      <c r="YY26" s="196">
        <v>167.90238942546969</v>
      </c>
      <c r="YZ26" s="196">
        <v>223.86985256729292</v>
      </c>
      <c r="ZA26" s="196">
        <v>167.90238942546969</v>
      </c>
      <c r="ZB26" s="196">
        <v>-167.90238942546969</v>
      </c>
      <c r="ZC26" s="196">
        <v>-167.90238942546969</v>
      </c>
      <c r="ZD26" s="196">
        <v>-167.90238942546969</v>
      </c>
      <c r="ZE26" s="196">
        <v>167.90238942546969</v>
      </c>
      <c r="ZF26" s="196">
        <v>167.90238942546969</v>
      </c>
      <c r="ZG26" s="196">
        <v>-167.90238942546969</v>
      </c>
      <c r="ZH26" s="196">
        <v>-167.90238942546969</v>
      </c>
      <c r="ZI26" s="196">
        <v>167.90238942546969</v>
      </c>
      <c r="ZK26">
        <f t="shared" si="96"/>
        <v>-1</v>
      </c>
      <c r="ZL26" s="239">
        <v>1</v>
      </c>
      <c r="ZM26" s="239">
        <v>1</v>
      </c>
      <c r="ZN26" s="239">
        <v>1</v>
      </c>
      <c r="ZO26" s="214">
        <v>-1</v>
      </c>
      <c r="ZP26" s="240">
        <v>-11</v>
      </c>
      <c r="ZQ26">
        <f t="shared" si="97"/>
        <v>1</v>
      </c>
      <c r="ZR26">
        <f t="shared" si="98"/>
        <v>1</v>
      </c>
      <c r="ZS26" s="214">
        <v>1</v>
      </c>
      <c r="ZT26">
        <f t="shared" si="146"/>
        <v>1</v>
      </c>
      <c r="ZU26">
        <f t="shared" si="158"/>
        <v>0</v>
      </c>
      <c r="ZV26">
        <f t="shared" si="138"/>
        <v>1</v>
      </c>
      <c r="ZW26">
        <f t="shared" si="100"/>
        <v>1</v>
      </c>
      <c r="ZX26" s="248">
        <v>2.73028330582E-3</v>
      </c>
      <c r="ZY26" s="202">
        <v>42544</v>
      </c>
      <c r="ZZ26">
        <v>60</v>
      </c>
      <c r="AAA26" t="str">
        <f t="shared" si="87"/>
        <v>TRUE</v>
      </c>
      <c r="AAB26">
        <f>VLOOKUP($A26,'FuturesInfo (3)'!$A$2:$V$80,22)</f>
        <v>3</v>
      </c>
      <c r="AAC26" s="252">
        <v>2</v>
      </c>
      <c r="AAD26">
        <f t="shared" si="101"/>
        <v>2</v>
      </c>
      <c r="AAE26" s="138">
        <f>VLOOKUP($A26,'FuturesInfo (3)'!$A$2:$O$80,15)*AAB26</f>
        <v>289770</v>
      </c>
      <c r="AAF26" s="138">
        <f>VLOOKUP($A26,'FuturesInfo (3)'!$A$2:$O$80,15)*AAD26</f>
        <v>193180</v>
      </c>
      <c r="AAG26" s="196">
        <f t="shared" si="102"/>
        <v>791.15419352746142</v>
      </c>
      <c r="AAH26" s="196">
        <f t="shared" si="103"/>
        <v>-791.15419352746142</v>
      </c>
      <c r="AAI26" s="196">
        <f t="shared" si="104"/>
        <v>-791.15419352746142</v>
      </c>
      <c r="AAJ26" s="196">
        <f t="shared" si="105"/>
        <v>791.15419352746142</v>
      </c>
      <c r="AAK26" s="196">
        <f t="shared" si="155"/>
        <v>791.15419352746142</v>
      </c>
      <c r="AAL26" s="196">
        <f t="shared" si="107"/>
        <v>791.15419352746142</v>
      </c>
      <c r="AAM26" s="196">
        <f t="shared" si="139"/>
        <v>791.15419352746142</v>
      </c>
      <c r="AAN26" s="196">
        <f>IF(IF(sym!$O15=ZS26,1,0)=1,ABS(AAE26*ZX26),-ABS(AAE26*ZX26))</f>
        <v>-791.15419352746142</v>
      </c>
      <c r="AAO26" s="196">
        <f>IF(IF(sym!$N15=ZS26,1,0)=1,ABS(AAE26*ZX26),-ABS(AAE26*ZX26))</f>
        <v>791.15419352746142</v>
      </c>
      <c r="AAP26" s="196">
        <f t="shared" si="148"/>
        <v>-791.15419352746142</v>
      </c>
      <c r="AAQ26" s="196">
        <f t="shared" si="109"/>
        <v>791.15419352746142</v>
      </c>
      <c r="AAS26">
        <f t="shared" si="110"/>
        <v>1</v>
      </c>
      <c r="AAT26" s="239">
        <v>-1</v>
      </c>
      <c r="AAU26" s="239">
        <v>-1</v>
      </c>
      <c r="AAV26" s="239">
        <v>-1</v>
      </c>
      <c r="AAW26" s="214">
        <v>-1</v>
      </c>
      <c r="AAX26" s="240">
        <v>-12</v>
      </c>
      <c r="AAY26">
        <f t="shared" si="111"/>
        <v>1</v>
      </c>
      <c r="AAZ26">
        <f t="shared" si="112"/>
        <v>1</v>
      </c>
      <c r="ABA26" s="214"/>
      <c r="ABB26">
        <f t="shared" si="149"/>
        <v>0</v>
      </c>
      <c r="ABC26">
        <f t="shared" si="159"/>
        <v>0</v>
      </c>
      <c r="ABD26">
        <f t="shared" si="140"/>
        <v>0</v>
      </c>
      <c r="ABE26">
        <f t="shared" si="114"/>
        <v>0</v>
      </c>
      <c r="ABF26" s="248"/>
      <c r="ABG26" s="202">
        <v>42544</v>
      </c>
      <c r="ABH26">
        <v>60</v>
      </c>
      <c r="ABI26" t="str">
        <f t="shared" si="88"/>
        <v>TRUE</v>
      </c>
      <c r="ABJ26">
        <f>VLOOKUP($A26,'FuturesInfo (3)'!$A$2:$V$80,22)</f>
        <v>3</v>
      </c>
      <c r="ABK26" s="252">
        <v>2</v>
      </c>
      <c r="ABL26">
        <f t="shared" si="115"/>
        <v>2</v>
      </c>
      <c r="ABM26" s="138">
        <f>VLOOKUP($A26,'FuturesInfo (3)'!$A$2:$O$80,15)*ABJ26</f>
        <v>289770</v>
      </c>
      <c r="ABN26" s="138">
        <f>VLOOKUP($A26,'FuturesInfo (3)'!$A$2:$O$80,15)*ABL26</f>
        <v>193180</v>
      </c>
      <c r="ABO26" s="196">
        <f t="shared" si="116"/>
        <v>0</v>
      </c>
      <c r="ABP26" s="196">
        <f t="shared" si="117"/>
        <v>0</v>
      </c>
      <c r="ABQ26" s="196">
        <f t="shared" si="118"/>
        <v>0</v>
      </c>
      <c r="ABR26" s="196">
        <f t="shared" si="119"/>
        <v>0</v>
      </c>
      <c r="ABS26" s="196">
        <f t="shared" si="156"/>
        <v>0</v>
      </c>
      <c r="ABT26" s="196">
        <f t="shared" si="121"/>
        <v>0</v>
      </c>
      <c r="ABU26" s="196">
        <f t="shared" si="141"/>
        <v>0</v>
      </c>
      <c r="ABV26" s="196">
        <f>IF(IF(sym!$O15=ABA26,1,0)=1,ABS(ABM26*ABF26),-ABS(ABM26*ABF26))</f>
        <v>0</v>
      </c>
      <c r="ABW26" s="196">
        <f>IF(IF(sym!$N15=ABA26,1,0)=1,ABS(ABM26*ABF26),-ABS(ABM26*ABF26))</f>
        <v>0</v>
      </c>
      <c r="ABX26" s="196">
        <f t="shared" si="151"/>
        <v>0</v>
      </c>
      <c r="ABY26" s="196">
        <f t="shared" si="123"/>
        <v>0</v>
      </c>
      <c r="ACA26">
        <f t="shared" si="124"/>
        <v>0</v>
      </c>
      <c r="ACB26" s="239"/>
      <c r="ACC26" s="239"/>
      <c r="ACD26" s="239"/>
      <c r="ACE26" s="214"/>
      <c r="ACF26" s="240"/>
      <c r="ACG26">
        <f t="shared" si="125"/>
        <v>1</v>
      </c>
      <c r="ACH26">
        <f t="shared" si="126"/>
        <v>0</v>
      </c>
      <c r="ACI26" s="214"/>
      <c r="ACJ26">
        <f t="shared" si="152"/>
        <v>1</v>
      </c>
      <c r="ACK26">
        <f t="shared" si="160"/>
        <v>1</v>
      </c>
      <c r="ACL26">
        <f t="shared" si="142"/>
        <v>0</v>
      </c>
      <c r="ACM26">
        <f t="shared" si="128"/>
        <v>1</v>
      </c>
      <c r="ACN26" s="248"/>
      <c r="ACO26" s="202"/>
      <c r="ACP26">
        <v>60</v>
      </c>
      <c r="ACQ26" t="str">
        <f t="shared" si="89"/>
        <v>FALSE</v>
      </c>
      <c r="ACR26">
        <f>VLOOKUP($A26,'FuturesInfo (3)'!$A$2:$V$80,22)</f>
        <v>3</v>
      </c>
      <c r="ACS26" s="252"/>
      <c r="ACT26">
        <f t="shared" si="129"/>
        <v>2</v>
      </c>
      <c r="ACU26" s="138">
        <f>VLOOKUP($A26,'FuturesInfo (3)'!$A$2:$O$80,15)*ACR26</f>
        <v>289770</v>
      </c>
      <c r="ACV26" s="138">
        <f>VLOOKUP($A26,'FuturesInfo (3)'!$A$2:$O$80,15)*ACT26</f>
        <v>193180</v>
      </c>
      <c r="ACW26" s="196">
        <f t="shared" si="130"/>
        <v>0</v>
      </c>
      <c r="ACX26" s="196">
        <f t="shared" si="131"/>
        <v>0</v>
      </c>
      <c r="ACY26" s="196">
        <f t="shared" si="132"/>
        <v>0</v>
      </c>
      <c r="ACZ26" s="196">
        <f t="shared" si="133"/>
        <v>0</v>
      </c>
      <c r="ADA26" s="196">
        <f t="shared" si="157"/>
        <v>0</v>
      </c>
      <c r="ADB26" s="196">
        <f t="shared" si="135"/>
        <v>0</v>
      </c>
      <c r="ADC26" s="196">
        <f t="shared" si="143"/>
        <v>0</v>
      </c>
      <c r="ADD26" s="196">
        <f>IF(IF(sym!$O15=ACI26,1,0)=1,ABS(ACU26*ACN26),-ABS(ACU26*ACN26))</f>
        <v>0</v>
      </c>
      <c r="ADE26" s="196">
        <f>IF(IF(sym!$N15=ACI26,1,0)=1,ABS(ACU26*ACN26),-ABS(ACU26*ACN26))</f>
        <v>0</v>
      </c>
      <c r="ADF26" s="196">
        <f t="shared" si="154"/>
        <v>0</v>
      </c>
      <c r="ADG26" s="196">
        <f t="shared" si="137"/>
        <v>0</v>
      </c>
    </row>
    <row r="27" spans="1:787" x14ac:dyDescent="0.25">
      <c r="A27" s="1" t="s">
        <v>319</v>
      </c>
      <c r="B27" s="150" t="str">
        <f>'FuturesInfo (3)'!M15</f>
        <v>BD</v>
      </c>
      <c r="C27" s="200" t="str">
        <f>VLOOKUP(A27,'FuturesInfo (3)'!$A$2:$K$80,11)</f>
        <v>rates</v>
      </c>
      <c r="F27" t="e">
        <f>#REF!</f>
        <v>#REF!</v>
      </c>
      <c r="G27">
        <v>1</v>
      </c>
      <c r="H27">
        <v>1</v>
      </c>
      <c r="I27">
        <v>1</v>
      </c>
      <c r="J27">
        <f t="shared" si="73"/>
        <v>1</v>
      </c>
      <c r="K27">
        <f t="shared" si="74"/>
        <v>1</v>
      </c>
      <c r="L27" s="184">
        <v>3.7084321235299998E-3</v>
      </c>
      <c r="M27" s="2">
        <v>10</v>
      </c>
      <c r="N27">
        <v>60</v>
      </c>
      <c r="O27" t="str">
        <f t="shared" si="75"/>
        <v>TRUE</v>
      </c>
      <c r="P27">
        <f>VLOOKUP($A27,'FuturesInfo (3)'!$A$2:$V$80,22)</f>
        <v>2</v>
      </c>
      <c r="Q27">
        <f t="shared" si="76"/>
        <v>2</v>
      </c>
      <c r="R27">
        <f t="shared" si="76"/>
        <v>2</v>
      </c>
      <c r="S27" s="138">
        <f>VLOOKUP($A27,'FuturesInfo (3)'!$A$2:$O$80,15)*Q27</f>
        <v>370619.92799999996</v>
      </c>
      <c r="T27" s="144">
        <f t="shared" si="77"/>
        <v>1374.4188466155754</v>
      </c>
      <c r="U27" s="144">
        <f t="shared" si="90"/>
        <v>1374.4188466155754</v>
      </c>
      <c r="W27">
        <f t="shared" si="78"/>
        <v>1</v>
      </c>
      <c r="X27">
        <v>1</v>
      </c>
      <c r="Y27">
        <v>1</v>
      </c>
      <c r="Z27">
        <v>-1</v>
      </c>
      <c r="AA27">
        <f t="shared" si="144"/>
        <v>0</v>
      </c>
      <c r="AB27">
        <f t="shared" si="79"/>
        <v>0</v>
      </c>
      <c r="AC27" s="1">
        <v>-9.0854027861900005E-4</v>
      </c>
      <c r="AD27" s="2">
        <v>10</v>
      </c>
      <c r="AE27">
        <v>60</v>
      </c>
      <c r="AF27" t="str">
        <f t="shared" si="80"/>
        <v>TRUE</v>
      </c>
      <c r="AG27">
        <f>VLOOKUP($A27,'FuturesInfo (3)'!$A$2:$V$80,22)</f>
        <v>2</v>
      </c>
      <c r="AH27">
        <f t="shared" si="81"/>
        <v>3</v>
      </c>
      <c r="AI27">
        <f t="shared" si="91"/>
        <v>2</v>
      </c>
      <c r="AJ27" s="138">
        <f>VLOOKUP($A27,'FuturesInfo (3)'!$A$2:$O$80,15)*AI27</f>
        <v>370619.92799999996</v>
      </c>
      <c r="AK27" s="196">
        <f t="shared" si="92"/>
        <v>-336.72313264687369</v>
      </c>
      <c r="AL27" s="196">
        <f t="shared" si="93"/>
        <v>-336.72313264687369</v>
      </c>
      <c r="AN27">
        <f t="shared" si="82"/>
        <v>1</v>
      </c>
      <c r="AO27">
        <v>-1</v>
      </c>
      <c r="AP27">
        <v>1</v>
      </c>
      <c r="AQ27">
        <v>1</v>
      </c>
      <c r="AR27">
        <f t="shared" si="145"/>
        <v>0</v>
      </c>
      <c r="AS27">
        <f t="shared" si="83"/>
        <v>1</v>
      </c>
      <c r="AT27" s="1">
        <v>2.60685054981E-3</v>
      </c>
      <c r="AU27" s="2">
        <v>10</v>
      </c>
      <c r="AV27">
        <v>60</v>
      </c>
      <c r="AW27" t="str">
        <f t="shared" si="84"/>
        <v>TRUE</v>
      </c>
      <c r="AX27">
        <f>VLOOKUP($A27,'FuturesInfo (3)'!$A$2:$V$80,22)</f>
        <v>2</v>
      </c>
      <c r="AY27">
        <f t="shared" si="85"/>
        <v>2</v>
      </c>
      <c r="AZ27">
        <f t="shared" si="94"/>
        <v>2</v>
      </c>
      <c r="BA27" s="138">
        <f>VLOOKUP($A27,'FuturesInfo (3)'!$A$2:$O$80,15)*AZ27</f>
        <v>370619.92799999996</v>
      </c>
      <c r="BB27" s="196">
        <f t="shared" si="86"/>
        <v>-966.1507630773425</v>
      </c>
      <c r="BC27" s="196">
        <f t="shared" si="95"/>
        <v>966.1507630773425</v>
      </c>
      <c r="BE27">
        <v>-1</v>
      </c>
      <c r="BF27">
        <v>1</v>
      </c>
      <c r="BG27">
        <v>1</v>
      </c>
      <c r="BH27">
        <v>-1</v>
      </c>
      <c r="BI27">
        <v>0</v>
      </c>
      <c r="BJ27">
        <v>0</v>
      </c>
      <c r="BK27" s="1">
        <v>-4.86499635125E-4</v>
      </c>
      <c r="BL27" s="2">
        <v>10</v>
      </c>
      <c r="BM27">
        <v>60</v>
      </c>
      <c r="BN27" t="s">
        <v>1181</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1181</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1181</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1181</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1181</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1181</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1181</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1181</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1181</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1181</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1181</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1181</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1181</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1181</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1181</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1181</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1181</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1181</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1181</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v>1</v>
      </c>
      <c r="UF27" s="239">
        <v>-1</v>
      </c>
      <c r="UG27" s="239">
        <v>-1</v>
      </c>
      <c r="UH27" s="239">
        <v>-1</v>
      </c>
      <c r="UI27" s="214">
        <v>1</v>
      </c>
      <c r="UJ27" s="240">
        <v>7</v>
      </c>
      <c r="UK27">
        <v>-1</v>
      </c>
      <c r="UL27">
        <v>1</v>
      </c>
      <c r="UM27" s="214">
        <v>1</v>
      </c>
      <c r="UN27">
        <v>0</v>
      </c>
      <c r="UO27">
        <v>1</v>
      </c>
      <c r="UP27">
        <v>0</v>
      </c>
      <c r="UQ27">
        <v>1</v>
      </c>
      <c r="UR27" s="248">
        <v>4.1297581996600002E-3</v>
      </c>
      <c r="US27" s="202">
        <v>42544</v>
      </c>
      <c r="UT27">
        <v>60</v>
      </c>
      <c r="UU27" t="s">
        <v>1181</v>
      </c>
      <c r="UV27">
        <v>2</v>
      </c>
      <c r="UW27" s="252">
        <v>1</v>
      </c>
      <c r="UX27">
        <v>3</v>
      </c>
      <c r="UY27" s="138">
        <v>372070.23980000004</v>
      </c>
      <c r="UZ27" s="138">
        <v>558105.35970000003</v>
      </c>
      <c r="VA27" s="196">
        <v>-1536.5601236635127</v>
      </c>
      <c r="VB27" s="196">
        <v>-2304.840185495269</v>
      </c>
      <c r="VC27" s="196">
        <v>1536.5601236635127</v>
      </c>
      <c r="VD27" s="196">
        <v>-1536.5601236635127</v>
      </c>
      <c r="VE27" s="196">
        <v>1536.5601236635127</v>
      </c>
      <c r="VF27" s="196">
        <v>-1536.5601236635127</v>
      </c>
      <c r="VG27" s="196">
        <v>-1536.5601236635127</v>
      </c>
      <c r="VH27" s="196">
        <v>-1536.5601236635127</v>
      </c>
      <c r="VI27" s="196">
        <v>1536.5601236635127</v>
      </c>
      <c r="VJ27" s="196">
        <v>-1536.5601236635127</v>
      </c>
      <c r="VK27" s="196">
        <v>1536.5601236635127</v>
      </c>
      <c r="VM27">
        <v>1</v>
      </c>
      <c r="VN27" s="239">
        <v>-1</v>
      </c>
      <c r="VO27" s="239">
        <v>-1</v>
      </c>
      <c r="VP27" s="239">
        <v>1</v>
      </c>
      <c r="VQ27" s="214">
        <v>1</v>
      </c>
      <c r="VR27" s="240">
        <v>8</v>
      </c>
      <c r="VS27">
        <v>-1</v>
      </c>
      <c r="VT27">
        <v>1</v>
      </c>
      <c r="VU27" s="214">
        <v>-1</v>
      </c>
      <c r="VV27">
        <v>1</v>
      </c>
      <c r="VW27">
        <v>0</v>
      </c>
      <c r="VX27">
        <v>1</v>
      </c>
      <c r="VY27">
        <v>0</v>
      </c>
      <c r="VZ27" s="248">
        <v>-2.9802706085700002E-4</v>
      </c>
      <c r="WA27" s="202">
        <v>42544</v>
      </c>
      <c r="WB27">
        <v>60</v>
      </c>
      <c r="WC27" t="s">
        <v>1181</v>
      </c>
      <c r="WD27">
        <v>2</v>
      </c>
      <c r="WE27" s="252">
        <v>1</v>
      </c>
      <c r="WF27">
        <v>2</v>
      </c>
      <c r="WG27" s="138">
        <v>371130.81599999999</v>
      </c>
      <c r="WH27" s="138">
        <v>371130.81599999999</v>
      </c>
      <c r="WI27" s="196">
        <v>110.60702628594008</v>
      </c>
      <c r="WJ27" s="196">
        <v>110.60702628594008</v>
      </c>
      <c r="WK27" s="196">
        <v>-110.60702628594008</v>
      </c>
      <c r="WL27" s="196">
        <v>110.60702628594008</v>
      </c>
      <c r="WM27" s="196">
        <v>-110.60702628594008</v>
      </c>
      <c r="WN27" s="196">
        <v>110.60702628594008</v>
      </c>
      <c r="WO27" s="196">
        <v>-110.60702628594008</v>
      </c>
      <c r="WP27" s="196">
        <v>110.60702628594008</v>
      </c>
      <c r="WQ27" s="196">
        <v>-110.60702628594008</v>
      </c>
      <c r="WR27" s="196">
        <v>-110.60702628594008</v>
      </c>
      <c r="WS27" s="196">
        <v>110.60702628594008</v>
      </c>
      <c r="WU27">
        <v>-1</v>
      </c>
      <c r="WV27" s="239">
        <v>-1</v>
      </c>
      <c r="WW27" s="239">
        <v>-1</v>
      </c>
      <c r="WX27" s="239">
        <v>1</v>
      </c>
      <c r="WY27" s="214">
        <v>1</v>
      </c>
      <c r="WZ27" s="240">
        <v>9</v>
      </c>
      <c r="XA27">
        <v>-1</v>
      </c>
      <c r="XB27">
        <v>1</v>
      </c>
      <c r="XC27">
        <v>-1</v>
      </c>
      <c r="XD27">
        <v>1</v>
      </c>
      <c r="XE27">
        <v>0</v>
      </c>
      <c r="XF27">
        <v>1</v>
      </c>
      <c r="XG27">
        <v>0</v>
      </c>
      <c r="XH27">
        <v>-8.9434772239399996E-4</v>
      </c>
      <c r="XI27" s="202">
        <v>42544</v>
      </c>
      <c r="XJ27">
        <v>60</v>
      </c>
      <c r="XK27" t="s">
        <v>1181</v>
      </c>
      <c r="XL27">
        <v>2</v>
      </c>
      <c r="XM27" s="252">
        <v>1</v>
      </c>
      <c r="XN27">
        <v>3</v>
      </c>
      <c r="XO27" s="138">
        <v>370798.89600000001</v>
      </c>
      <c r="XP27" s="138">
        <v>556198.34400000004</v>
      </c>
      <c r="XQ27" s="196">
        <v>331.62314810380968</v>
      </c>
      <c r="XR27" s="196">
        <v>497.43472215571455</v>
      </c>
      <c r="XS27" s="196">
        <v>-331.62314810380968</v>
      </c>
      <c r="XT27" s="196">
        <v>331.62314810380968</v>
      </c>
      <c r="XU27" s="196">
        <v>-331.62314810380968</v>
      </c>
      <c r="XV27" s="196">
        <v>331.62314810380968</v>
      </c>
      <c r="XW27" s="196">
        <v>-331.62314810380968</v>
      </c>
      <c r="XX27" s="196">
        <v>331.62314810380968</v>
      </c>
      <c r="XY27" s="196">
        <v>-331.62314810380968</v>
      </c>
      <c r="XZ27" s="196">
        <v>-331.62314810380968</v>
      </c>
      <c r="YA27" s="196">
        <v>331.62314810380968</v>
      </c>
      <c r="YC27">
        <v>-1</v>
      </c>
      <c r="YD27">
        <v>1</v>
      </c>
      <c r="YE27">
        <v>-1</v>
      </c>
      <c r="YF27">
        <v>1</v>
      </c>
      <c r="YG27">
        <v>1</v>
      </c>
      <c r="YH27">
        <v>10</v>
      </c>
      <c r="YI27">
        <v>-1</v>
      </c>
      <c r="YJ27">
        <v>1</v>
      </c>
      <c r="YK27" s="214">
        <v>1</v>
      </c>
      <c r="YL27">
        <v>1</v>
      </c>
      <c r="YM27">
        <v>1</v>
      </c>
      <c r="YN27">
        <v>0</v>
      </c>
      <c r="YO27">
        <v>1</v>
      </c>
      <c r="YP27" s="248">
        <v>1.3128841678099999E-3</v>
      </c>
      <c r="YQ27" s="202">
        <v>42544</v>
      </c>
      <c r="YR27">
        <v>60</v>
      </c>
      <c r="YS27" t="s">
        <v>1181</v>
      </c>
      <c r="YT27">
        <v>2</v>
      </c>
      <c r="YU27">
        <v>1</v>
      </c>
      <c r="YV27">
        <v>3</v>
      </c>
      <c r="YW27" s="138">
        <v>370950.13199999998</v>
      </c>
      <c r="YX27" s="138">
        <v>556425.19799999997</v>
      </c>
      <c r="YY27" s="196">
        <v>487.01455534982961</v>
      </c>
      <c r="YZ27" s="196">
        <v>730.52183302474441</v>
      </c>
      <c r="ZA27" s="196">
        <v>487.01455534982961</v>
      </c>
      <c r="ZB27" s="196">
        <v>-487.01455534982961</v>
      </c>
      <c r="ZC27" s="196">
        <v>487.01455534982961</v>
      </c>
      <c r="ZD27" s="196">
        <v>-487.01455534982961</v>
      </c>
      <c r="ZE27" s="196">
        <v>487.01455534982961</v>
      </c>
      <c r="ZF27" s="196">
        <v>-487.01455534982961</v>
      </c>
      <c r="ZG27" s="196">
        <v>487.01455534982961</v>
      </c>
      <c r="ZH27" s="196">
        <v>-487.01455534982961</v>
      </c>
      <c r="ZI27" s="196">
        <v>487.01455534982961</v>
      </c>
      <c r="ZK27">
        <f t="shared" si="96"/>
        <v>1</v>
      </c>
      <c r="ZL27" s="239">
        <v>1</v>
      </c>
      <c r="ZM27" s="239">
        <v>-1</v>
      </c>
      <c r="ZN27" s="239">
        <v>1</v>
      </c>
      <c r="ZO27" s="214">
        <v>1</v>
      </c>
      <c r="ZP27" s="240">
        <v>11</v>
      </c>
      <c r="ZQ27">
        <f t="shared" si="97"/>
        <v>-1</v>
      </c>
      <c r="ZR27">
        <f t="shared" si="98"/>
        <v>1</v>
      </c>
      <c r="ZS27" s="214">
        <v>-1</v>
      </c>
      <c r="ZT27">
        <f t="shared" si="146"/>
        <v>0</v>
      </c>
      <c r="ZU27">
        <f t="shared" si="158"/>
        <v>0</v>
      </c>
      <c r="ZV27">
        <f t="shared" si="138"/>
        <v>1</v>
      </c>
      <c r="ZW27">
        <f t="shared" si="100"/>
        <v>0</v>
      </c>
      <c r="ZX27" s="248">
        <v>-1.2515644555700001E-3</v>
      </c>
      <c r="ZY27" s="202">
        <v>42544</v>
      </c>
      <c r="ZZ27">
        <v>60</v>
      </c>
      <c r="AAA27" t="str">
        <f t="shared" si="87"/>
        <v>TRUE</v>
      </c>
      <c r="AAB27">
        <f>VLOOKUP($A27,'FuturesInfo (3)'!$A$2:$V$80,22)</f>
        <v>2</v>
      </c>
      <c r="AAC27" s="252">
        <v>2</v>
      </c>
      <c r="AAD27">
        <f t="shared" si="101"/>
        <v>2</v>
      </c>
      <c r="AAE27" s="138">
        <f>VLOOKUP($A27,'FuturesInfo (3)'!$A$2:$O$80,15)*AAB27</f>
        <v>370619.92799999996</v>
      </c>
      <c r="AAF27" s="138">
        <f>VLOOKUP($A27,'FuturesInfo (3)'!$A$2:$O$80,15)*AAD27</f>
        <v>370619.92799999996</v>
      </c>
      <c r="AAG27" s="196">
        <f t="shared" si="102"/>
        <v>-463.85472841071254</v>
      </c>
      <c r="AAH27" s="196">
        <f t="shared" si="103"/>
        <v>-463.85472841071254</v>
      </c>
      <c r="AAI27" s="196">
        <f t="shared" si="104"/>
        <v>-463.85472841071254</v>
      </c>
      <c r="AAJ27" s="196">
        <f t="shared" si="105"/>
        <v>463.85472841071254</v>
      </c>
      <c r="AAK27" s="196">
        <f t="shared" si="155"/>
        <v>-463.85472841071254</v>
      </c>
      <c r="AAL27" s="196">
        <f t="shared" si="107"/>
        <v>463.85472841071254</v>
      </c>
      <c r="AAM27" s="196">
        <f t="shared" si="139"/>
        <v>-463.85472841071254</v>
      </c>
      <c r="AAN27" s="196">
        <f>IF(IF(sym!$O16=ZS27,1,0)=1,ABS(AAE27*ZX27),-ABS(AAE27*ZX27))</f>
        <v>463.85472841071254</v>
      </c>
      <c r="AAO27" s="196">
        <f>IF(IF(sym!$N16=ZS27,1,0)=1,ABS(AAE27*ZX27),-ABS(AAE27*ZX27))</f>
        <v>-463.85472841071254</v>
      </c>
      <c r="AAP27" s="196">
        <f t="shared" si="148"/>
        <v>-463.85472841071254</v>
      </c>
      <c r="AAQ27" s="196">
        <f t="shared" si="109"/>
        <v>463.85472841071254</v>
      </c>
      <c r="AAS27">
        <f t="shared" si="110"/>
        <v>-1</v>
      </c>
      <c r="AAT27" s="239">
        <v>1</v>
      </c>
      <c r="AAU27" s="239">
        <v>-1</v>
      </c>
      <c r="AAV27" s="239">
        <v>1</v>
      </c>
      <c r="AAW27" s="214">
        <v>1</v>
      </c>
      <c r="AAX27" s="240">
        <v>12</v>
      </c>
      <c r="AAY27">
        <f t="shared" si="111"/>
        <v>-1</v>
      </c>
      <c r="AAZ27">
        <f t="shared" si="112"/>
        <v>1</v>
      </c>
      <c r="ABA27" s="214"/>
      <c r="ABB27">
        <f t="shared" si="149"/>
        <v>0</v>
      </c>
      <c r="ABC27">
        <f t="shared" si="159"/>
        <v>0</v>
      </c>
      <c r="ABD27">
        <f t="shared" si="140"/>
        <v>0</v>
      </c>
      <c r="ABE27">
        <f t="shared" si="114"/>
        <v>0</v>
      </c>
      <c r="ABF27" s="248"/>
      <c r="ABG27" s="202">
        <v>42544</v>
      </c>
      <c r="ABH27">
        <v>60</v>
      </c>
      <c r="ABI27" t="str">
        <f t="shared" si="88"/>
        <v>TRUE</v>
      </c>
      <c r="ABJ27">
        <f>VLOOKUP($A27,'FuturesInfo (3)'!$A$2:$V$80,22)</f>
        <v>2</v>
      </c>
      <c r="ABK27" s="252">
        <v>1</v>
      </c>
      <c r="ABL27">
        <f t="shared" si="115"/>
        <v>3</v>
      </c>
      <c r="ABM27" s="138">
        <f>VLOOKUP($A27,'FuturesInfo (3)'!$A$2:$O$80,15)*ABJ27</f>
        <v>370619.92799999996</v>
      </c>
      <c r="ABN27" s="138">
        <f>VLOOKUP($A27,'FuturesInfo (3)'!$A$2:$O$80,15)*ABL27</f>
        <v>555929.89199999999</v>
      </c>
      <c r="ABO27" s="196">
        <f t="shared" si="116"/>
        <v>0</v>
      </c>
      <c r="ABP27" s="196">
        <f t="shared" si="117"/>
        <v>0</v>
      </c>
      <c r="ABQ27" s="196">
        <f t="shared" si="118"/>
        <v>0</v>
      </c>
      <c r="ABR27" s="196">
        <f t="shared" si="119"/>
        <v>0</v>
      </c>
      <c r="ABS27" s="196">
        <f t="shared" si="156"/>
        <v>0</v>
      </c>
      <c r="ABT27" s="196">
        <f t="shared" si="121"/>
        <v>0</v>
      </c>
      <c r="ABU27" s="196">
        <f t="shared" si="141"/>
        <v>0</v>
      </c>
      <c r="ABV27" s="196">
        <f>IF(IF(sym!$O16=ABA27,1,0)=1,ABS(ABM27*ABF27),-ABS(ABM27*ABF27))</f>
        <v>0</v>
      </c>
      <c r="ABW27" s="196">
        <f>IF(IF(sym!$N16=ABA27,1,0)=1,ABS(ABM27*ABF27),-ABS(ABM27*ABF27))</f>
        <v>0</v>
      </c>
      <c r="ABX27" s="196">
        <f t="shared" si="151"/>
        <v>0</v>
      </c>
      <c r="ABY27" s="196">
        <f t="shared" si="123"/>
        <v>0</v>
      </c>
      <c r="ACA27">
        <f t="shared" si="124"/>
        <v>0</v>
      </c>
      <c r="ACB27" s="239"/>
      <c r="ACC27" s="239"/>
      <c r="ACD27" s="239"/>
      <c r="ACE27" s="214"/>
      <c r="ACF27" s="240"/>
      <c r="ACG27">
        <f t="shared" si="125"/>
        <v>1</v>
      </c>
      <c r="ACH27">
        <f t="shared" si="126"/>
        <v>0</v>
      </c>
      <c r="ACI27" s="214"/>
      <c r="ACJ27">
        <f t="shared" si="152"/>
        <v>1</v>
      </c>
      <c r="ACK27">
        <f t="shared" si="160"/>
        <v>1</v>
      </c>
      <c r="ACL27">
        <f t="shared" si="142"/>
        <v>0</v>
      </c>
      <c r="ACM27">
        <f t="shared" si="128"/>
        <v>1</v>
      </c>
      <c r="ACN27" s="248"/>
      <c r="ACO27" s="202"/>
      <c r="ACP27">
        <v>60</v>
      </c>
      <c r="ACQ27" t="str">
        <f t="shared" si="89"/>
        <v>FALSE</v>
      </c>
      <c r="ACR27">
        <f>VLOOKUP($A27,'FuturesInfo (3)'!$A$2:$V$80,22)</f>
        <v>2</v>
      </c>
      <c r="ACS27" s="252"/>
      <c r="ACT27">
        <f t="shared" si="129"/>
        <v>2</v>
      </c>
      <c r="ACU27" s="138">
        <f>VLOOKUP($A27,'FuturesInfo (3)'!$A$2:$O$80,15)*ACR27</f>
        <v>370619.92799999996</v>
      </c>
      <c r="ACV27" s="138">
        <f>VLOOKUP($A27,'FuturesInfo (3)'!$A$2:$O$80,15)*ACT27</f>
        <v>370619.92799999996</v>
      </c>
      <c r="ACW27" s="196">
        <f t="shared" si="130"/>
        <v>0</v>
      </c>
      <c r="ACX27" s="196">
        <f t="shared" si="131"/>
        <v>0</v>
      </c>
      <c r="ACY27" s="196">
        <f t="shared" si="132"/>
        <v>0</v>
      </c>
      <c r="ACZ27" s="196">
        <f t="shared" si="133"/>
        <v>0</v>
      </c>
      <c r="ADA27" s="196">
        <f t="shared" si="157"/>
        <v>0</v>
      </c>
      <c r="ADB27" s="196">
        <f t="shared" si="135"/>
        <v>0</v>
      </c>
      <c r="ADC27" s="196">
        <f t="shared" si="143"/>
        <v>0</v>
      </c>
      <c r="ADD27" s="196">
        <f>IF(IF(sym!$O16=ACI27,1,0)=1,ABS(ACU27*ACN27),-ABS(ACU27*ACN27))</f>
        <v>0</v>
      </c>
      <c r="ADE27" s="196">
        <f>IF(IF(sym!$N16=ACI27,1,0)=1,ABS(ACU27*ACN27),-ABS(ACU27*ACN27))</f>
        <v>0</v>
      </c>
      <c r="ADF27" s="196">
        <f t="shared" si="154"/>
        <v>0</v>
      </c>
      <c r="ADG27" s="196">
        <f t="shared" si="137"/>
        <v>0</v>
      </c>
    </row>
    <row r="28" spans="1:787" x14ac:dyDescent="0.25">
      <c r="A28" s="1" t="s">
        <v>321</v>
      </c>
      <c r="B28" s="150" t="str">
        <f>'FuturesInfo (3)'!M16</f>
        <v>BL</v>
      </c>
      <c r="C28" s="200" t="str">
        <f>VLOOKUP(A28,'FuturesInfo (3)'!$A$2:$K$80,11)</f>
        <v>rates</v>
      </c>
      <c r="F28" t="e">
        <f>#REF!</f>
        <v>#REF!</v>
      </c>
      <c r="G28">
        <v>-1</v>
      </c>
      <c r="H28">
        <v>1</v>
      </c>
      <c r="I28">
        <v>1</v>
      </c>
      <c r="J28">
        <f t="shared" si="73"/>
        <v>0</v>
      </c>
      <c r="K28">
        <f t="shared" si="74"/>
        <v>1</v>
      </c>
      <c r="L28" s="184">
        <v>1.0649627263E-3</v>
      </c>
      <c r="M28" s="2">
        <v>10</v>
      </c>
      <c r="N28">
        <v>60</v>
      </c>
      <c r="O28" t="str">
        <f t="shared" si="75"/>
        <v>TRUE</v>
      </c>
      <c r="P28">
        <f>VLOOKUP($A28,'FuturesInfo (3)'!$A$2:$V$80,22)</f>
        <v>7</v>
      </c>
      <c r="Q28">
        <f t="shared" si="76"/>
        <v>7</v>
      </c>
      <c r="R28">
        <f t="shared" si="76"/>
        <v>7</v>
      </c>
      <c r="S28" s="138">
        <f>VLOOKUP($A28,'FuturesInfo (3)'!$A$2:$O$80,15)*Q28</f>
        <v>1036621.1519999998</v>
      </c>
      <c r="T28" s="144">
        <f t="shared" si="77"/>
        <v>-1103.9628881741664</v>
      </c>
      <c r="U28" s="144">
        <f t="shared" si="90"/>
        <v>1103.9628881741664</v>
      </c>
      <c r="W28">
        <f t="shared" si="78"/>
        <v>-1</v>
      </c>
      <c r="X28">
        <v>1</v>
      </c>
      <c r="Y28">
        <v>1</v>
      </c>
      <c r="Z28">
        <v>1</v>
      </c>
      <c r="AA28">
        <f t="shared" si="144"/>
        <v>1</v>
      </c>
      <c r="AB28">
        <f t="shared" si="79"/>
        <v>1</v>
      </c>
      <c r="AC28" s="171">
        <v>0</v>
      </c>
      <c r="AD28" s="2">
        <v>10</v>
      </c>
      <c r="AE28">
        <v>60</v>
      </c>
      <c r="AF28" t="str">
        <f t="shared" si="80"/>
        <v>TRUE</v>
      </c>
      <c r="AG28">
        <f>VLOOKUP($A28,'FuturesInfo (3)'!$A$2:$V$80,22)</f>
        <v>7</v>
      </c>
      <c r="AH28">
        <f t="shared" si="81"/>
        <v>9</v>
      </c>
      <c r="AI28">
        <f t="shared" si="91"/>
        <v>7</v>
      </c>
      <c r="AJ28" s="138">
        <f>VLOOKUP($A28,'FuturesInfo (3)'!$A$2:$O$80,15)*AI28</f>
        <v>1036621.1519999998</v>
      </c>
      <c r="AK28" s="196">
        <f t="shared" si="92"/>
        <v>0</v>
      </c>
      <c r="AL28" s="196">
        <f t="shared" si="93"/>
        <v>0</v>
      </c>
      <c r="AN28">
        <f t="shared" si="82"/>
        <v>1</v>
      </c>
      <c r="AO28">
        <v>1</v>
      </c>
      <c r="AP28">
        <v>-1</v>
      </c>
      <c r="AQ28">
        <v>1</v>
      </c>
      <c r="AR28">
        <f t="shared" si="145"/>
        <v>1</v>
      </c>
      <c r="AS28">
        <f t="shared" si="83"/>
        <v>0</v>
      </c>
      <c r="AT28" s="171">
        <v>9.1185409898399995E-4</v>
      </c>
      <c r="AU28" s="2">
        <v>10</v>
      </c>
      <c r="AV28">
        <v>60</v>
      </c>
      <c r="AW28" t="str">
        <f t="shared" si="84"/>
        <v>TRUE</v>
      </c>
      <c r="AX28">
        <f>VLOOKUP($A28,'FuturesInfo (3)'!$A$2:$V$80,22)</f>
        <v>7</v>
      </c>
      <c r="AY28">
        <f t="shared" si="85"/>
        <v>5</v>
      </c>
      <c r="AZ28">
        <f t="shared" si="94"/>
        <v>7</v>
      </c>
      <c r="BA28" s="138">
        <f>VLOOKUP($A28,'FuturesInfo (3)'!$A$2:$O$80,15)*AZ28</f>
        <v>1036621.1519999998</v>
      </c>
      <c r="BB28" s="196">
        <f t="shared" si="86"/>
        <v>945.24724654471584</v>
      </c>
      <c r="BC28" s="196">
        <f t="shared" si="95"/>
        <v>-945.24724654471584</v>
      </c>
      <c r="BE28">
        <v>1</v>
      </c>
      <c r="BF28">
        <v>1</v>
      </c>
      <c r="BG28">
        <v>-1</v>
      </c>
      <c r="BH28">
        <v>1</v>
      </c>
      <c r="BI28">
        <v>1</v>
      </c>
      <c r="BJ28">
        <v>0</v>
      </c>
      <c r="BK28" s="171">
        <v>0</v>
      </c>
      <c r="BL28" s="2">
        <v>10</v>
      </c>
      <c r="BM28">
        <v>60</v>
      </c>
      <c r="BN28" t="s">
        <v>1181</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1181</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1181</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1181</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1181</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1181</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1181</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1181</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1181</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1181</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1181</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1181</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1181</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1181</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1181</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1181</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1181</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1181</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1181</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v>1</v>
      </c>
      <c r="UF28" s="239">
        <v>1</v>
      </c>
      <c r="UG28" s="239">
        <v>-1</v>
      </c>
      <c r="UH28" s="239">
        <v>1</v>
      </c>
      <c r="UI28" s="214">
        <v>1</v>
      </c>
      <c r="UJ28" s="240">
        <v>7</v>
      </c>
      <c r="UK28">
        <v>-1</v>
      </c>
      <c r="UL28">
        <v>1</v>
      </c>
      <c r="UM28" s="214">
        <v>1</v>
      </c>
      <c r="UN28">
        <v>1</v>
      </c>
      <c r="UO28">
        <v>1</v>
      </c>
      <c r="UP28">
        <v>0</v>
      </c>
      <c r="UQ28">
        <v>1</v>
      </c>
      <c r="UR28" s="249">
        <v>1.6459673799200001E-3</v>
      </c>
      <c r="US28" s="202">
        <v>42544</v>
      </c>
      <c r="UT28">
        <v>60</v>
      </c>
      <c r="UU28" t="s">
        <v>1181</v>
      </c>
      <c r="UV28">
        <v>7</v>
      </c>
      <c r="UW28" s="252">
        <v>2</v>
      </c>
      <c r="UX28">
        <v>5</v>
      </c>
      <c r="UY28" s="138">
        <v>1039188.6092000001</v>
      </c>
      <c r="UZ28" s="138">
        <v>742277.5780000001</v>
      </c>
      <c r="VA28" s="196">
        <v>1710.470552327633</v>
      </c>
      <c r="VB28" s="196">
        <v>1221.7646802340237</v>
      </c>
      <c r="VC28" s="196">
        <v>1710.470552327633</v>
      </c>
      <c r="VD28" s="196">
        <v>-1710.470552327633</v>
      </c>
      <c r="VE28" s="196">
        <v>1710.470552327633</v>
      </c>
      <c r="VF28" s="196">
        <v>-1710.470552327633</v>
      </c>
      <c r="VG28" s="196">
        <v>1710.470552327633</v>
      </c>
      <c r="VH28" s="196">
        <v>-1710.470552327633</v>
      </c>
      <c r="VI28" s="196">
        <v>1710.470552327633</v>
      </c>
      <c r="VJ28" s="196">
        <v>-1710.470552327633</v>
      </c>
      <c r="VK28" s="196">
        <v>1710.470552327633</v>
      </c>
      <c r="VM28">
        <v>1</v>
      </c>
      <c r="VN28" s="239">
        <v>-1</v>
      </c>
      <c r="VO28" s="239">
        <v>-1</v>
      </c>
      <c r="VP28" s="239">
        <v>-1</v>
      </c>
      <c r="VQ28" s="214">
        <v>1</v>
      </c>
      <c r="VR28" s="240">
        <v>8</v>
      </c>
      <c r="VS28">
        <v>-1</v>
      </c>
      <c r="VT28">
        <v>1</v>
      </c>
      <c r="VU28" s="214">
        <v>-1</v>
      </c>
      <c r="VV28">
        <v>1</v>
      </c>
      <c r="VW28">
        <v>0</v>
      </c>
      <c r="VX28">
        <v>1</v>
      </c>
      <c r="VY28">
        <v>0</v>
      </c>
      <c r="VZ28" s="249">
        <v>-2.2408126680600001E-4</v>
      </c>
      <c r="WA28" s="202">
        <v>42544</v>
      </c>
      <c r="WB28">
        <v>60</v>
      </c>
      <c r="WC28" t="s">
        <v>1181</v>
      </c>
      <c r="WD28">
        <v>7</v>
      </c>
      <c r="WE28" s="252">
        <v>2</v>
      </c>
      <c r="WF28">
        <v>7</v>
      </c>
      <c r="WG28" s="138">
        <v>1036641.4799999999</v>
      </c>
      <c r="WH28" s="138">
        <v>1036641.4799999999</v>
      </c>
      <c r="WI28" s="196">
        <v>232.29193606204669</v>
      </c>
      <c r="WJ28" s="196">
        <v>232.29193606204669</v>
      </c>
      <c r="WK28" s="196">
        <v>-232.29193606204669</v>
      </c>
      <c r="WL28" s="196">
        <v>232.29193606204669</v>
      </c>
      <c r="WM28" s="196">
        <v>-232.29193606204669</v>
      </c>
      <c r="WN28" s="196">
        <v>232.29193606204669</v>
      </c>
      <c r="WO28" s="196">
        <v>232.29193606204669</v>
      </c>
      <c r="WP28" s="196">
        <v>232.29193606204669</v>
      </c>
      <c r="WQ28" s="196">
        <v>-232.29193606204669</v>
      </c>
      <c r="WR28" s="196">
        <v>-232.29193606204669</v>
      </c>
      <c r="WS28" s="196">
        <v>232.29193606204669</v>
      </c>
      <c r="WU28">
        <v>-1</v>
      </c>
      <c r="WV28" s="239">
        <v>-1</v>
      </c>
      <c r="WW28" s="239">
        <v>-1</v>
      </c>
      <c r="WX28" s="239">
        <v>-1</v>
      </c>
      <c r="WY28" s="214">
        <v>1</v>
      </c>
      <c r="WZ28" s="240">
        <v>9</v>
      </c>
      <c r="XA28">
        <v>-1</v>
      </c>
      <c r="XB28">
        <v>1</v>
      </c>
      <c r="XC28">
        <v>1</v>
      </c>
      <c r="XD28">
        <v>0</v>
      </c>
      <c r="XE28">
        <v>1</v>
      </c>
      <c r="XF28">
        <v>0</v>
      </c>
      <c r="XG28">
        <v>1</v>
      </c>
      <c r="XH28" s="288">
        <v>7.4710496825100003E-5</v>
      </c>
      <c r="XI28" s="202">
        <v>42544</v>
      </c>
      <c r="XJ28">
        <v>60</v>
      </c>
      <c r="XK28" t="s">
        <v>1181</v>
      </c>
      <c r="XL28">
        <v>7</v>
      </c>
      <c r="XM28" s="252">
        <v>1</v>
      </c>
      <c r="XN28">
        <v>9</v>
      </c>
      <c r="XO28" s="138">
        <v>1036718.928</v>
      </c>
      <c r="XP28" s="138">
        <v>1332924.3359999999</v>
      </c>
      <c r="XQ28" s="196">
        <v>-77.453786178865073</v>
      </c>
      <c r="XR28" s="196">
        <v>-99.583439372826518</v>
      </c>
      <c r="XS28" s="196">
        <v>77.453786178865073</v>
      </c>
      <c r="XT28" s="196">
        <v>-77.453786178865073</v>
      </c>
      <c r="XU28" s="196">
        <v>77.453786178865073</v>
      </c>
      <c r="XV28" s="196">
        <v>-77.453786178865073</v>
      </c>
      <c r="XW28" s="196">
        <v>-77.453786178865073</v>
      </c>
      <c r="XX28" s="196">
        <v>-77.453786178865073</v>
      </c>
      <c r="XY28" s="196">
        <v>77.453786178865073</v>
      </c>
      <c r="XZ28" s="196">
        <v>-77.453786178865073</v>
      </c>
      <c r="YA28" s="196">
        <v>77.453786178865073</v>
      </c>
      <c r="YC28">
        <v>1</v>
      </c>
      <c r="YD28">
        <v>-1</v>
      </c>
      <c r="YE28">
        <v>-1</v>
      </c>
      <c r="YF28">
        <v>-1</v>
      </c>
      <c r="YG28">
        <v>1</v>
      </c>
      <c r="YH28">
        <v>10</v>
      </c>
      <c r="YI28">
        <v>-1</v>
      </c>
      <c r="YJ28">
        <v>1</v>
      </c>
      <c r="YK28" s="214">
        <v>1</v>
      </c>
      <c r="YL28">
        <v>0</v>
      </c>
      <c r="YM28">
        <v>1</v>
      </c>
      <c r="YN28">
        <v>0</v>
      </c>
      <c r="YO28">
        <v>1</v>
      </c>
      <c r="YP28" s="249">
        <v>6.7234424025100004E-4</v>
      </c>
      <c r="YQ28" s="202">
        <v>42544</v>
      </c>
      <c r="YR28">
        <v>60</v>
      </c>
      <c r="YS28" t="s">
        <v>1181</v>
      </c>
      <c r="YT28">
        <v>7</v>
      </c>
      <c r="YU28">
        <v>1</v>
      </c>
      <c r="YV28">
        <v>9</v>
      </c>
      <c r="YW28" s="138">
        <v>1036478.3099999999</v>
      </c>
      <c r="YX28" s="138">
        <v>1332614.97</v>
      </c>
      <c r="YY28" s="196">
        <v>-696.87022187359048</v>
      </c>
      <c r="YZ28" s="196">
        <v>-895.97599955175917</v>
      </c>
      <c r="ZA28" s="196">
        <v>696.87022187359048</v>
      </c>
      <c r="ZB28" s="196">
        <v>-696.87022187359048</v>
      </c>
      <c r="ZC28" s="196">
        <v>696.87022187359048</v>
      </c>
      <c r="ZD28" s="196">
        <v>-696.87022187359048</v>
      </c>
      <c r="ZE28" s="196">
        <v>-696.87022187359048</v>
      </c>
      <c r="ZF28" s="196">
        <v>-696.87022187359048</v>
      </c>
      <c r="ZG28" s="196">
        <v>696.87022187359048</v>
      </c>
      <c r="ZH28" s="196">
        <v>-696.87022187359048</v>
      </c>
      <c r="ZI28" s="196">
        <v>696.87022187359048</v>
      </c>
      <c r="ZK28">
        <f t="shared" si="96"/>
        <v>1</v>
      </c>
      <c r="ZL28" s="239">
        <v>1</v>
      </c>
      <c r="ZM28" s="239">
        <v>-1</v>
      </c>
      <c r="ZN28" s="239">
        <v>1</v>
      </c>
      <c r="ZO28" s="214">
        <v>1</v>
      </c>
      <c r="ZP28" s="240">
        <v>11</v>
      </c>
      <c r="ZQ28">
        <f t="shared" si="97"/>
        <v>-1</v>
      </c>
      <c r="ZR28">
        <f t="shared" si="98"/>
        <v>1</v>
      </c>
      <c r="ZS28" s="214">
        <v>-1</v>
      </c>
      <c r="ZT28">
        <f t="shared" si="146"/>
        <v>0</v>
      </c>
      <c r="ZU28">
        <f t="shared" si="158"/>
        <v>0</v>
      </c>
      <c r="ZV28">
        <f t="shared" si="138"/>
        <v>1</v>
      </c>
      <c r="ZW28">
        <f t="shared" si="100"/>
        <v>0</v>
      </c>
      <c r="ZX28" s="249">
        <v>-2.23964165733E-4</v>
      </c>
      <c r="ZY28" s="202">
        <v>42544</v>
      </c>
      <c r="ZZ28">
        <v>60</v>
      </c>
      <c r="AAA28" t="str">
        <f t="shared" si="87"/>
        <v>TRUE</v>
      </c>
      <c r="AAB28">
        <f>VLOOKUP($A28,'FuturesInfo (3)'!$A$2:$V$80,22)</f>
        <v>7</v>
      </c>
      <c r="AAC28" s="252">
        <v>2</v>
      </c>
      <c r="AAD28">
        <f t="shared" si="101"/>
        <v>5</v>
      </c>
      <c r="AAE28" s="138">
        <f>VLOOKUP($A28,'FuturesInfo (3)'!$A$2:$O$80,15)*AAB28</f>
        <v>1036621.1519999998</v>
      </c>
      <c r="AAF28" s="138">
        <f>VLOOKUP($A28,'FuturesInfo (3)'!$A$2:$O$80,15)*AAD28</f>
        <v>740443.67999999993</v>
      </c>
      <c r="AAG28" s="196">
        <f t="shared" si="102"/>
        <v>-232.16599148886132</v>
      </c>
      <c r="AAH28" s="196">
        <f t="shared" si="103"/>
        <v>-232.16599148886132</v>
      </c>
      <c r="AAI28" s="196">
        <f t="shared" si="104"/>
        <v>-232.16599148886132</v>
      </c>
      <c r="AAJ28" s="196">
        <f t="shared" si="105"/>
        <v>232.16599148886132</v>
      </c>
      <c r="AAK28" s="196">
        <f t="shared" si="155"/>
        <v>-232.16599148886132</v>
      </c>
      <c r="AAL28" s="196">
        <f t="shared" si="107"/>
        <v>232.16599148886132</v>
      </c>
      <c r="AAM28" s="196">
        <f t="shared" si="139"/>
        <v>-232.16599148886132</v>
      </c>
      <c r="AAN28" s="196">
        <f>IF(IF(sym!$O17=ZS28,1,0)=1,ABS(AAE28*ZX28),-ABS(AAE28*ZX28))</f>
        <v>232.16599148886132</v>
      </c>
      <c r="AAO28" s="196">
        <f>IF(IF(sym!$N17=ZS28,1,0)=1,ABS(AAE28*ZX28),-ABS(AAE28*ZX28))</f>
        <v>-232.16599148886132</v>
      </c>
      <c r="AAP28" s="196">
        <f t="shared" si="148"/>
        <v>-232.16599148886132</v>
      </c>
      <c r="AAQ28" s="196">
        <f t="shared" si="109"/>
        <v>232.16599148886132</v>
      </c>
      <c r="AAS28">
        <f t="shared" si="110"/>
        <v>-1</v>
      </c>
      <c r="AAT28" s="239">
        <v>1</v>
      </c>
      <c r="AAU28" s="239">
        <v>-1</v>
      </c>
      <c r="AAV28" s="239">
        <v>1</v>
      </c>
      <c r="AAW28" s="214">
        <v>1</v>
      </c>
      <c r="AAX28" s="240">
        <v>12</v>
      </c>
      <c r="AAY28">
        <f t="shared" si="111"/>
        <v>-1</v>
      </c>
      <c r="AAZ28">
        <f t="shared" si="112"/>
        <v>1</v>
      </c>
      <c r="ABA28" s="214"/>
      <c r="ABB28">
        <f t="shared" si="149"/>
        <v>0</v>
      </c>
      <c r="ABC28">
        <f t="shared" si="159"/>
        <v>0</v>
      </c>
      <c r="ABD28">
        <f t="shared" si="140"/>
        <v>0</v>
      </c>
      <c r="ABE28">
        <f t="shared" si="114"/>
        <v>0</v>
      </c>
      <c r="ABF28" s="249"/>
      <c r="ABG28" s="202">
        <v>42544</v>
      </c>
      <c r="ABH28">
        <v>60</v>
      </c>
      <c r="ABI28" t="str">
        <f t="shared" si="88"/>
        <v>TRUE</v>
      </c>
      <c r="ABJ28">
        <f>VLOOKUP($A28,'FuturesInfo (3)'!$A$2:$V$80,22)</f>
        <v>7</v>
      </c>
      <c r="ABK28" s="252">
        <v>2</v>
      </c>
      <c r="ABL28">
        <f t="shared" si="115"/>
        <v>5</v>
      </c>
      <c r="ABM28" s="138">
        <f>VLOOKUP($A28,'FuturesInfo (3)'!$A$2:$O$80,15)*ABJ28</f>
        <v>1036621.1519999998</v>
      </c>
      <c r="ABN28" s="138">
        <f>VLOOKUP($A28,'FuturesInfo (3)'!$A$2:$O$80,15)*ABL28</f>
        <v>740443.67999999993</v>
      </c>
      <c r="ABO28" s="196">
        <f t="shared" si="116"/>
        <v>0</v>
      </c>
      <c r="ABP28" s="196">
        <f t="shared" si="117"/>
        <v>0</v>
      </c>
      <c r="ABQ28" s="196">
        <f t="shared" si="118"/>
        <v>0</v>
      </c>
      <c r="ABR28" s="196">
        <f t="shared" si="119"/>
        <v>0</v>
      </c>
      <c r="ABS28" s="196">
        <f t="shared" si="156"/>
        <v>0</v>
      </c>
      <c r="ABT28" s="196">
        <f t="shared" si="121"/>
        <v>0</v>
      </c>
      <c r="ABU28" s="196">
        <f t="shared" si="141"/>
        <v>0</v>
      </c>
      <c r="ABV28" s="196">
        <f>IF(IF(sym!$O17=ABA28,1,0)=1,ABS(ABM28*ABF28),-ABS(ABM28*ABF28))</f>
        <v>0</v>
      </c>
      <c r="ABW28" s="196">
        <f>IF(IF(sym!$N17=ABA28,1,0)=1,ABS(ABM28*ABF28),-ABS(ABM28*ABF28))</f>
        <v>0</v>
      </c>
      <c r="ABX28" s="196">
        <f t="shared" si="151"/>
        <v>0</v>
      </c>
      <c r="ABY28" s="196">
        <f t="shared" si="123"/>
        <v>0</v>
      </c>
      <c r="ACA28">
        <f t="shared" si="124"/>
        <v>0</v>
      </c>
      <c r="ACB28" s="239"/>
      <c r="ACC28" s="239"/>
      <c r="ACD28" s="239"/>
      <c r="ACE28" s="214"/>
      <c r="ACF28" s="240"/>
      <c r="ACG28">
        <f t="shared" si="125"/>
        <v>1</v>
      </c>
      <c r="ACH28">
        <f t="shared" si="126"/>
        <v>0</v>
      </c>
      <c r="ACI28" s="214"/>
      <c r="ACJ28">
        <f t="shared" si="152"/>
        <v>1</v>
      </c>
      <c r="ACK28">
        <f t="shared" si="160"/>
        <v>1</v>
      </c>
      <c r="ACL28">
        <f t="shared" si="142"/>
        <v>0</v>
      </c>
      <c r="ACM28">
        <f t="shared" si="128"/>
        <v>1</v>
      </c>
      <c r="ACN28" s="249"/>
      <c r="ACO28" s="202"/>
      <c r="ACP28">
        <v>60</v>
      </c>
      <c r="ACQ28" t="str">
        <f t="shared" si="89"/>
        <v>FALSE</v>
      </c>
      <c r="ACR28">
        <f>VLOOKUP($A28,'FuturesInfo (3)'!$A$2:$V$80,22)</f>
        <v>7</v>
      </c>
      <c r="ACS28" s="252"/>
      <c r="ACT28">
        <f t="shared" si="129"/>
        <v>5</v>
      </c>
      <c r="ACU28" s="138">
        <f>VLOOKUP($A28,'FuturesInfo (3)'!$A$2:$O$80,15)*ACR28</f>
        <v>1036621.1519999998</v>
      </c>
      <c r="ACV28" s="138">
        <f>VLOOKUP($A28,'FuturesInfo (3)'!$A$2:$O$80,15)*ACT28</f>
        <v>740443.67999999993</v>
      </c>
      <c r="ACW28" s="196">
        <f t="shared" si="130"/>
        <v>0</v>
      </c>
      <c r="ACX28" s="196">
        <f t="shared" si="131"/>
        <v>0</v>
      </c>
      <c r="ACY28" s="196">
        <f t="shared" si="132"/>
        <v>0</v>
      </c>
      <c r="ACZ28" s="196">
        <f t="shared" si="133"/>
        <v>0</v>
      </c>
      <c r="ADA28" s="196">
        <f t="shared" si="157"/>
        <v>0</v>
      </c>
      <c r="ADB28" s="196">
        <f t="shared" si="135"/>
        <v>0</v>
      </c>
      <c r="ADC28" s="196">
        <f t="shared" si="143"/>
        <v>0</v>
      </c>
      <c r="ADD28" s="196">
        <f>IF(IF(sym!$O17=ACI28,1,0)=1,ABS(ACU28*ACN28),-ABS(ACU28*ACN28))</f>
        <v>0</v>
      </c>
      <c r="ADE28" s="196">
        <f>IF(IF(sym!$N17=ACI28,1,0)=1,ABS(ACU28*ACN28),-ABS(ACU28*ACN28))</f>
        <v>0</v>
      </c>
      <c r="ADF28" s="196">
        <f t="shared" si="154"/>
        <v>0</v>
      </c>
      <c r="ADG28" s="196">
        <f t="shared" si="137"/>
        <v>0</v>
      </c>
    </row>
    <row r="29" spans="1:787" x14ac:dyDescent="0.25">
      <c r="A29" s="1" t="s">
        <v>323</v>
      </c>
      <c r="B29" s="150" t="str">
        <f>'FuturesInfo (3)'!M17</f>
        <v>EZ</v>
      </c>
      <c r="C29" s="200" t="str">
        <f>VLOOKUP(A29,'FuturesInfo (3)'!$A$2:$K$80,11)</f>
        <v>rates</v>
      </c>
      <c r="F29" t="e">
        <f>#REF!</f>
        <v>#REF!</v>
      </c>
      <c r="G29">
        <v>-1</v>
      </c>
      <c r="H29">
        <v>1</v>
      </c>
      <c r="I29">
        <v>1</v>
      </c>
      <c r="J29">
        <f t="shared" si="73"/>
        <v>0</v>
      </c>
      <c r="K29">
        <f t="shared" si="74"/>
        <v>1</v>
      </c>
      <c r="L29" s="184">
        <v>2.6822835173700001E-4</v>
      </c>
      <c r="M29" s="2">
        <v>10</v>
      </c>
      <c r="N29">
        <v>60</v>
      </c>
      <c r="O29" t="str">
        <f t="shared" si="75"/>
        <v>TRUE</v>
      </c>
      <c r="P29">
        <f>VLOOKUP($A29,'FuturesInfo (3)'!$A$2:$V$80,22)</f>
        <v>0</v>
      </c>
      <c r="Q29">
        <f t="shared" si="76"/>
        <v>0</v>
      </c>
      <c r="R29">
        <f t="shared" si="76"/>
        <v>0</v>
      </c>
      <c r="S29" s="138">
        <f>VLOOKUP($A29,'FuturesInfo (3)'!$A$2:$O$80,15)*Q29</f>
        <v>0</v>
      </c>
      <c r="T29" s="144">
        <f t="shared" si="77"/>
        <v>0</v>
      </c>
      <c r="U29" s="144">
        <f t="shared" si="90"/>
        <v>0</v>
      </c>
      <c r="W29">
        <f t="shared" si="78"/>
        <v>-1</v>
      </c>
      <c r="X29">
        <v>-1</v>
      </c>
      <c r="Y29">
        <v>1</v>
      </c>
      <c r="Z29">
        <v>1</v>
      </c>
      <c r="AA29">
        <f t="shared" si="144"/>
        <v>0</v>
      </c>
      <c r="AB29">
        <f t="shared" si="79"/>
        <v>1</v>
      </c>
      <c r="AC29" s="171">
        <v>2.68156424581E-4</v>
      </c>
      <c r="AD29" s="2">
        <v>10</v>
      </c>
      <c r="AE29">
        <v>60</v>
      </c>
      <c r="AF29" t="str">
        <f t="shared" si="80"/>
        <v>TRUE</v>
      </c>
      <c r="AG29">
        <f>VLOOKUP($A29,'FuturesInfo (3)'!$A$2:$V$80,22)</f>
        <v>0</v>
      </c>
      <c r="AH29">
        <f t="shared" si="81"/>
        <v>0</v>
      </c>
      <c r="AI29">
        <f t="shared" si="91"/>
        <v>0</v>
      </c>
      <c r="AJ29" s="138">
        <f>VLOOKUP($A29,'FuturesInfo (3)'!$A$2:$O$80,15)*AI29</f>
        <v>0</v>
      </c>
      <c r="AK29" s="196">
        <f t="shared" si="92"/>
        <v>0</v>
      </c>
      <c r="AL29" s="196">
        <f t="shared" si="93"/>
        <v>0</v>
      </c>
      <c r="AN29">
        <f t="shared" si="82"/>
        <v>-1</v>
      </c>
      <c r="AO29">
        <v>1</v>
      </c>
      <c r="AP29">
        <v>-1</v>
      </c>
      <c r="AQ29">
        <v>1</v>
      </c>
      <c r="AR29">
        <f t="shared" si="145"/>
        <v>1</v>
      </c>
      <c r="AS29">
        <f t="shared" si="83"/>
        <v>0</v>
      </c>
      <c r="AT29" s="171">
        <v>8.93615255413E-5</v>
      </c>
      <c r="AU29" s="2">
        <v>10</v>
      </c>
      <c r="AV29">
        <v>60</v>
      </c>
      <c r="AW29" t="str">
        <f t="shared" si="84"/>
        <v>TRUE</v>
      </c>
      <c r="AX29">
        <f>VLOOKUP($A29,'FuturesInfo (3)'!$A$2:$V$80,22)</f>
        <v>0</v>
      </c>
      <c r="AY29">
        <f t="shared" si="85"/>
        <v>0</v>
      </c>
      <c r="AZ29">
        <f t="shared" si="94"/>
        <v>0</v>
      </c>
      <c r="BA29" s="138">
        <f>VLOOKUP($A29,'FuturesInfo (3)'!$A$2:$O$80,15)*AZ29</f>
        <v>0</v>
      </c>
      <c r="BB29" s="196">
        <f t="shared" si="86"/>
        <v>0</v>
      </c>
      <c r="BC29" s="196">
        <f t="shared" si="95"/>
        <v>0</v>
      </c>
      <c r="BE29">
        <v>1</v>
      </c>
      <c r="BF29">
        <v>1</v>
      </c>
      <c r="BG29">
        <v>-1</v>
      </c>
      <c r="BH29">
        <v>-1</v>
      </c>
      <c r="BI29">
        <v>0</v>
      </c>
      <c r="BJ29">
        <v>1</v>
      </c>
      <c r="BK29" s="171">
        <v>-4.47067238913E-5</v>
      </c>
      <c r="BL29" s="2">
        <v>10</v>
      </c>
      <c r="BM29">
        <v>60</v>
      </c>
      <c r="BN29" t="s">
        <v>1181</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1181</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1181</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1181</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1181</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1181</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1181</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1181</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1181</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1181</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1181</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1181</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1181</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1181</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1181</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1181</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1181</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1181</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1181</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v>1</v>
      </c>
      <c r="UF29" s="239">
        <v>1</v>
      </c>
      <c r="UG29" s="239">
        <v>1</v>
      </c>
      <c r="UH29" s="239">
        <v>1</v>
      </c>
      <c r="UI29" s="214">
        <v>-1</v>
      </c>
      <c r="UJ29" s="240">
        <v>-6</v>
      </c>
      <c r="UK29">
        <v>1</v>
      </c>
      <c r="UL29">
        <v>1</v>
      </c>
      <c r="UM29" s="214">
        <v>1</v>
      </c>
      <c r="UN29">
        <v>1</v>
      </c>
      <c r="UO29">
        <v>0</v>
      </c>
      <c r="UP29">
        <v>1</v>
      </c>
      <c r="UQ29">
        <v>1</v>
      </c>
      <c r="UR29" s="249">
        <v>2.6765401258000001E-4</v>
      </c>
      <c r="US29" s="202">
        <v>42545</v>
      </c>
      <c r="UT29">
        <v>60</v>
      </c>
      <c r="UU29" t="s">
        <v>1181</v>
      </c>
      <c r="UV29">
        <v>0</v>
      </c>
      <c r="UW29" s="252">
        <v>1</v>
      </c>
      <c r="UX29">
        <v>0</v>
      </c>
      <c r="UY29" s="138">
        <v>0</v>
      </c>
      <c r="UZ29" s="138">
        <v>0</v>
      </c>
      <c r="VA29" s="196">
        <v>0</v>
      </c>
      <c r="VB29" s="196">
        <v>0</v>
      </c>
      <c r="VC29" s="196">
        <v>0</v>
      </c>
      <c r="VD29" s="196">
        <v>0</v>
      </c>
      <c r="VE29" s="196">
        <v>0</v>
      </c>
      <c r="VF29" s="196">
        <v>0</v>
      </c>
      <c r="VG29" s="196">
        <v>0</v>
      </c>
      <c r="VH29" s="196">
        <v>0</v>
      </c>
      <c r="VI29" s="196">
        <v>0</v>
      </c>
      <c r="VJ29" s="196">
        <v>0</v>
      </c>
      <c r="VK29" s="196">
        <v>0</v>
      </c>
      <c r="VM29">
        <v>1</v>
      </c>
      <c r="VN29" s="239">
        <v>1</v>
      </c>
      <c r="VO29" s="239">
        <v>-1</v>
      </c>
      <c r="VP29" s="239">
        <v>1</v>
      </c>
      <c r="VQ29" s="214">
        <v>1</v>
      </c>
      <c r="VR29" s="240">
        <v>-7</v>
      </c>
      <c r="VS29">
        <v>-1</v>
      </c>
      <c r="VT29">
        <v>-1</v>
      </c>
      <c r="VU29" s="214">
        <v>1</v>
      </c>
      <c r="VV29">
        <v>1</v>
      </c>
      <c r="VW29">
        <v>1</v>
      </c>
      <c r="VX29">
        <v>0</v>
      </c>
      <c r="VY29">
        <v>0</v>
      </c>
      <c r="VZ29" s="249">
        <v>0</v>
      </c>
      <c r="WA29" s="202">
        <v>42545</v>
      </c>
      <c r="WB29">
        <v>60</v>
      </c>
      <c r="WC29" t="s">
        <v>1181</v>
      </c>
      <c r="WD29">
        <v>0</v>
      </c>
      <c r="WE29" s="252">
        <v>2</v>
      </c>
      <c r="WF29">
        <v>0</v>
      </c>
      <c r="WG29" s="138">
        <v>0</v>
      </c>
      <c r="WH29" s="138">
        <v>0</v>
      </c>
      <c r="WI29" s="196">
        <v>0</v>
      </c>
      <c r="WJ29" s="196">
        <v>0</v>
      </c>
      <c r="WK29" s="196">
        <v>0</v>
      </c>
      <c r="WL29" s="196">
        <v>0</v>
      </c>
      <c r="WM29" s="196">
        <v>0</v>
      </c>
      <c r="WN29" s="196">
        <v>0</v>
      </c>
      <c r="WO29" s="196">
        <v>0</v>
      </c>
      <c r="WP29" s="196">
        <v>0</v>
      </c>
      <c r="WQ29" s="196">
        <v>0</v>
      </c>
      <c r="WR29" s="196">
        <v>0</v>
      </c>
      <c r="WS29" s="196">
        <v>0</v>
      </c>
      <c r="WU29">
        <v>1</v>
      </c>
      <c r="WV29" s="239">
        <v>1</v>
      </c>
      <c r="WW29" s="239">
        <v>-1</v>
      </c>
      <c r="WX29" s="239">
        <v>1</v>
      </c>
      <c r="WY29" s="214">
        <v>1</v>
      </c>
      <c r="WZ29" s="240">
        <v>-8</v>
      </c>
      <c r="XA29">
        <v>-1</v>
      </c>
      <c r="XB29">
        <v>-1</v>
      </c>
      <c r="XC29">
        <v>1</v>
      </c>
      <c r="XD29">
        <v>1</v>
      </c>
      <c r="XE29">
        <v>1</v>
      </c>
      <c r="XF29">
        <v>0</v>
      </c>
      <c r="XG29">
        <v>0</v>
      </c>
      <c r="XH29" s="288">
        <v>4.4597065513200001E-5</v>
      </c>
      <c r="XI29" s="202">
        <v>42545</v>
      </c>
      <c r="XJ29">
        <v>60</v>
      </c>
      <c r="XK29" t="s">
        <v>1181</v>
      </c>
      <c r="XL29">
        <v>0</v>
      </c>
      <c r="XM29" s="252">
        <v>1</v>
      </c>
      <c r="XN29">
        <v>0</v>
      </c>
      <c r="XO29" s="138">
        <v>0</v>
      </c>
      <c r="XP29" s="138">
        <v>0</v>
      </c>
      <c r="XQ29" s="196">
        <v>0</v>
      </c>
      <c r="XR29" s="196">
        <v>0</v>
      </c>
      <c r="XS29" s="196">
        <v>0</v>
      </c>
      <c r="XT29" s="196">
        <v>0</v>
      </c>
      <c r="XU29" s="196">
        <v>0</v>
      </c>
      <c r="XV29" s="196">
        <v>0</v>
      </c>
      <c r="XW29" s="196">
        <v>0</v>
      </c>
      <c r="XX29" s="196">
        <v>0</v>
      </c>
      <c r="XY29" s="196">
        <v>0</v>
      </c>
      <c r="XZ29" s="196">
        <v>0</v>
      </c>
      <c r="YA29" s="196">
        <v>0</v>
      </c>
      <c r="YC29">
        <v>1</v>
      </c>
      <c r="YD29">
        <v>-1</v>
      </c>
      <c r="YE29">
        <v>-1</v>
      </c>
      <c r="YF29">
        <v>-1</v>
      </c>
      <c r="YG29">
        <v>1</v>
      </c>
      <c r="YH29">
        <v>-9</v>
      </c>
      <c r="YI29">
        <v>-1</v>
      </c>
      <c r="YJ29">
        <v>-1</v>
      </c>
      <c r="YK29" s="214">
        <v>1</v>
      </c>
      <c r="YL29">
        <v>0</v>
      </c>
      <c r="YM29">
        <v>1</v>
      </c>
      <c r="YN29">
        <v>0</v>
      </c>
      <c r="YO29">
        <v>0</v>
      </c>
      <c r="YP29" s="249">
        <v>1.78380306814E-4</v>
      </c>
      <c r="YQ29" s="202">
        <v>42545</v>
      </c>
      <c r="YR29">
        <v>60</v>
      </c>
      <c r="YS29" t="s">
        <v>1181</v>
      </c>
      <c r="YT29">
        <v>0</v>
      </c>
      <c r="YU29">
        <v>1</v>
      </c>
      <c r="YV29">
        <v>0</v>
      </c>
      <c r="YW29" s="138">
        <v>0</v>
      </c>
      <c r="YX29" s="138">
        <v>0</v>
      </c>
      <c r="YY29" s="196">
        <v>0</v>
      </c>
      <c r="YZ29" s="196">
        <v>0</v>
      </c>
      <c r="ZA29" s="196">
        <v>0</v>
      </c>
      <c r="ZB29" s="196">
        <v>0</v>
      </c>
      <c r="ZC29" s="196">
        <v>0</v>
      </c>
      <c r="ZD29" s="196">
        <v>0</v>
      </c>
      <c r="ZE29" s="196">
        <v>0</v>
      </c>
      <c r="ZF29" s="196">
        <v>0</v>
      </c>
      <c r="ZG29" s="196">
        <v>0</v>
      </c>
      <c r="ZH29" s="196">
        <v>0</v>
      </c>
      <c r="ZI29" s="196">
        <v>0</v>
      </c>
      <c r="ZK29">
        <f t="shared" si="96"/>
        <v>1</v>
      </c>
      <c r="ZL29" s="239">
        <v>1</v>
      </c>
      <c r="ZM29" s="239">
        <v>-1</v>
      </c>
      <c r="ZN29" s="239">
        <v>1</v>
      </c>
      <c r="ZO29" s="214">
        <v>1</v>
      </c>
      <c r="ZP29" s="240">
        <v>-10</v>
      </c>
      <c r="ZQ29">
        <f t="shared" si="97"/>
        <v>-1</v>
      </c>
      <c r="ZR29">
        <f t="shared" si="98"/>
        <v>-1</v>
      </c>
      <c r="ZS29" s="214">
        <v>1</v>
      </c>
      <c r="ZT29">
        <f t="shared" si="146"/>
        <v>1</v>
      </c>
      <c r="ZU29">
        <f t="shared" si="158"/>
        <v>1</v>
      </c>
      <c r="ZV29">
        <f t="shared" si="138"/>
        <v>0</v>
      </c>
      <c r="ZW29">
        <f t="shared" si="100"/>
        <v>0</v>
      </c>
      <c r="ZX29" s="249">
        <v>4.4587123238800002E-5</v>
      </c>
      <c r="ZY29" s="202">
        <v>42545</v>
      </c>
      <c r="ZZ29">
        <v>60</v>
      </c>
      <c r="AAA29" t="str">
        <f t="shared" si="87"/>
        <v>TRUE</v>
      </c>
      <c r="AAB29">
        <f>VLOOKUP($A29,'FuturesInfo (3)'!$A$2:$V$80,22)</f>
        <v>0</v>
      </c>
      <c r="AAC29" s="252">
        <v>2</v>
      </c>
      <c r="AAD29">
        <f t="shared" si="101"/>
        <v>0</v>
      </c>
      <c r="AAE29" s="138">
        <f>VLOOKUP($A29,'FuturesInfo (3)'!$A$2:$O$80,15)*AAB29</f>
        <v>0</v>
      </c>
      <c r="AAF29" s="138">
        <f>VLOOKUP($A29,'FuturesInfo (3)'!$A$2:$O$80,15)*AAD29</f>
        <v>0</v>
      </c>
      <c r="AAG29" s="196">
        <f t="shared" si="102"/>
        <v>0</v>
      </c>
      <c r="AAH29" s="196">
        <f t="shared" si="103"/>
        <v>0</v>
      </c>
      <c r="AAI29" s="196">
        <f t="shared" si="104"/>
        <v>0</v>
      </c>
      <c r="AAJ29" s="196">
        <f t="shared" si="105"/>
        <v>0</v>
      </c>
      <c r="AAK29" s="196">
        <f t="shared" si="155"/>
        <v>0</v>
      </c>
      <c r="AAL29" s="196">
        <f t="shared" si="107"/>
        <v>0</v>
      </c>
      <c r="AAM29" s="196">
        <f t="shared" si="139"/>
        <v>0</v>
      </c>
      <c r="AAN29" s="196">
        <f>IF(IF(sym!$O18=ZS29,1,0)=1,ABS(AAE29*ZX29),-ABS(AAE29*ZX29))</f>
        <v>0</v>
      </c>
      <c r="AAO29" s="196">
        <f>IF(IF(sym!$N18=ZS29,1,0)=1,ABS(AAE29*ZX29),-ABS(AAE29*ZX29))</f>
        <v>0</v>
      </c>
      <c r="AAP29" s="196">
        <f t="shared" si="148"/>
        <v>0</v>
      </c>
      <c r="AAQ29" s="196">
        <f t="shared" si="109"/>
        <v>0</v>
      </c>
      <c r="AAS29">
        <f t="shared" si="110"/>
        <v>1</v>
      </c>
      <c r="AAT29" s="239">
        <v>1</v>
      </c>
      <c r="AAU29" s="239">
        <v>1</v>
      </c>
      <c r="AAV29" s="239">
        <v>1</v>
      </c>
      <c r="AAW29" s="214">
        <v>1</v>
      </c>
      <c r="AAX29" s="240">
        <v>-11</v>
      </c>
      <c r="AAY29">
        <f t="shared" si="111"/>
        <v>-1</v>
      </c>
      <c r="AAZ29">
        <f t="shared" si="112"/>
        <v>-1</v>
      </c>
      <c r="ABA29" s="214"/>
      <c r="ABB29">
        <f t="shared" si="149"/>
        <v>0</v>
      </c>
      <c r="ABC29">
        <f t="shared" si="159"/>
        <v>0</v>
      </c>
      <c r="ABD29">
        <f t="shared" si="140"/>
        <v>0</v>
      </c>
      <c r="ABE29">
        <f t="shared" si="114"/>
        <v>0</v>
      </c>
      <c r="ABF29" s="249"/>
      <c r="ABG29" s="202">
        <v>42545</v>
      </c>
      <c r="ABH29">
        <v>60</v>
      </c>
      <c r="ABI29" t="str">
        <f t="shared" si="88"/>
        <v>TRUE</v>
      </c>
      <c r="ABJ29">
        <f>VLOOKUP($A29,'FuturesInfo (3)'!$A$2:$V$80,22)</f>
        <v>0</v>
      </c>
      <c r="ABK29" s="252">
        <v>2</v>
      </c>
      <c r="ABL29">
        <f t="shared" si="115"/>
        <v>0</v>
      </c>
      <c r="ABM29" s="138">
        <f>VLOOKUP($A29,'FuturesInfo (3)'!$A$2:$O$80,15)*ABJ29</f>
        <v>0</v>
      </c>
      <c r="ABN29" s="138">
        <f>VLOOKUP($A29,'FuturesInfo (3)'!$A$2:$O$80,15)*ABL29</f>
        <v>0</v>
      </c>
      <c r="ABO29" s="196">
        <f t="shared" si="116"/>
        <v>0</v>
      </c>
      <c r="ABP29" s="196">
        <f t="shared" si="117"/>
        <v>0</v>
      </c>
      <c r="ABQ29" s="196">
        <f t="shared" si="118"/>
        <v>0</v>
      </c>
      <c r="ABR29" s="196">
        <f t="shared" si="119"/>
        <v>0</v>
      </c>
      <c r="ABS29" s="196">
        <f t="shared" si="156"/>
        <v>0</v>
      </c>
      <c r="ABT29" s="196">
        <f t="shared" si="121"/>
        <v>0</v>
      </c>
      <c r="ABU29" s="196">
        <f t="shared" si="141"/>
        <v>0</v>
      </c>
      <c r="ABV29" s="196">
        <f>IF(IF(sym!$O18=ABA29,1,0)=1,ABS(ABM29*ABF29),-ABS(ABM29*ABF29))</f>
        <v>0</v>
      </c>
      <c r="ABW29" s="196">
        <f>IF(IF(sym!$N18=ABA29,1,0)=1,ABS(ABM29*ABF29),-ABS(ABM29*ABF29))</f>
        <v>0</v>
      </c>
      <c r="ABX29" s="196">
        <f t="shared" si="151"/>
        <v>0</v>
      </c>
      <c r="ABY29" s="196">
        <f t="shared" si="123"/>
        <v>0</v>
      </c>
      <c r="ACA29">
        <f t="shared" si="124"/>
        <v>0</v>
      </c>
      <c r="ACB29" s="239"/>
      <c r="ACC29" s="239"/>
      <c r="ACD29" s="239"/>
      <c r="ACE29" s="214"/>
      <c r="ACF29" s="240"/>
      <c r="ACG29">
        <f t="shared" si="125"/>
        <v>1</v>
      </c>
      <c r="ACH29">
        <f t="shared" si="126"/>
        <v>0</v>
      </c>
      <c r="ACI29" s="214"/>
      <c r="ACJ29">
        <f t="shared" si="152"/>
        <v>1</v>
      </c>
      <c r="ACK29">
        <f t="shared" si="160"/>
        <v>1</v>
      </c>
      <c r="ACL29">
        <f t="shared" si="142"/>
        <v>0</v>
      </c>
      <c r="ACM29">
        <f t="shared" si="128"/>
        <v>1</v>
      </c>
      <c r="ACN29" s="249"/>
      <c r="ACO29" s="202"/>
      <c r="ACP29">
        <v>60</v>
      </c>
      <c r="ACQ29" t="str">
        <f t="shared" si="89"/>
        <v>FALSE</v>
      </c>
      <c r="ACR29">
        <f>VLOOKUP($A29,'FuturesInfo (3)'!$A$2:$V$80,22)</f>
        <v>0</v>
      </c>
      <c r="ACS29" s="252"/>
      <c r="ACT29">
        <f t="shared" si="129"/>
        <v>0</v>
      </c>
      <c r="ACU29" s="138">
        <f>VLOOKUP($A29,'FuturesInfo (3)'!$A$2:$O$80,15)*ACR29</f>
        <v>0</v>
      </c>
      <c r="ACV29" s="138">
        <f>VLOOKUP($A29,'FuturesInfo (3)'!$A$2:$O$80,15)*ACT29</f>
        <v>0</v>
      </c>
      <c r="ACW29" s="196">
        <f t="shared" si="130"/>
        <v>0</v>
      </c>
      <c r="ACX29" s="196">
        <f t="shared" si="131"/>
        <v>0</v>
      </c>
      <c r="ACY29" s="196">
        <f t="shared" si="132"/>
        <v>0</v>
      </c>
      <c r="ACZ29" s="196">
        <f t="shared" si="133"/>
        <v>0</v>
      </c>
      <c r="ADA29" s="196">
        <f t="shared" si="157"/>
        <v>0</v>
      </c>
      <c r="ADB29" s="196">
        <f t="shared" si="135"/>
        <v>0</v>
      </c>
      <c r="ADC29" s="196">
        <f t="shared" si="143"/>
        <v>0</v>
      </c>
      <c r="ADD29" s="196">
        <f>IF(IF(sym!$O18=ACI29,1,0)=1,ABS(ACU29*ACN29),-ABS(ACU29*ACN29))</f>
        <v>0</v>
      </c>
      <c r="ADE29" s="196">
        <f>IF(IF(sym!$N18=ACI29,1,0)=1,ABS(ACU29*ACN29),-ABS(ACU29*ACN29))</f>
        <v>0</v>
      </c>
      <c r="ADF29" s="196">
        <f t="shared" si="154"/>
        <v>0</v>
      </c>
      <c r="ADG29" s="196">
        <f t="shared" si="137"/>
        <v>0</v>
      </c>
    </row>
    <row r="30" spans="1:787" x14ac:dyDescent="0.25">
      <c r="A30" s="1" t="s">
        <v>326</v>
      </c>
      <c r="B30" s="150" t="str">
        <f>'FuturesInfo (3)'!M18</f>
        <v>@ED</v>
      </c>
      <c r="C30" s="200" t="str">
        <f>VLOOKUP(A30,'FuturesInfo (3)'!$A$2:$K$80,11)</f>
        <v>rates</v>
      </c>
      <c r="F30" t="e">
        <f>#REF!</f>
        <v>#REF!</v>
      </c>
      <c r="G30">
        <v>-1</v>
      </c>
      <c r="H30">
        <v>1</v>
      </c>
      <c r="I30">
        <v>1</v>
      </c>
      <c r="J30">
        <f t="shared" si="73"/>
        <v>0</v>
      </c>
      <c r="K30">
        <f t="shared" si="74"/>
        <v>1</v>
      </c>
      <c r="L30" s="184">
        <v>1.00969305331E-3</v>
      </c>
      <c r="M30" s="2">
        <v>10</v>
      </c>
      <c r="N30">
        <v>60</v>
      </c>
      <c r="O30" t="str">
        <f t="shared" si="75"/>
        <v>TRUE</v>
      </c>
      <c r="P30">
        <f>VLOOKUP($A30,'FuturesInfo (3)'!$A$2:$V$80,22)</f>
        <v>0</v>
      </c>
      <c r="Q30">
        <f t="shared" si="76"/>
        <v>0</v>
      </c>
      <c r="R30">
        <f t="shared" si="76"/>
        <v>0</v>
      </c>
      <c r="S30" s="138">
        <f>VLOOKUP($A30,'FuturesInfo (3)'!$A$2:$O$80,15)*Q30</f>
        <v>0</v>
      </c>
      <c r="T30" s="144">
        <f t="shared" si="77"/>
        <v>0</v>
      </c>
      <c r="U30" s="144">
        <f t="shared" si="90"/>
        <v>0</v>
      </c>
      <c r="W30">
        <f t="shared" si="78"/>
        <v>-1</v>
      </c>
      <c r="X30">
        <v>1</v>
      </c>
      <c r="Y30">
        <v>1</v>
      </c>
      <c r="Z30">
        <v>-1</v>
      </c>
      <c r="AA30">
        <f t="shared" si="144"/>
        <v>0</v>
      </c>
      <c r="AB30">
        <f t="shared" si="79"/>
        <v>0</v>
      </c>
      <c r="AC30" s="171">
        <v>-1.00867460157E-4</v>
      </c>
      <c r="AD30" s="2">
        <v>10</v>
      </c>
      <c r="AE30">
        <v>60</v>
      </c>
      <c r="AF30" t="str">
        <f t="shared" si="80"/>
        <v>TRUE</v>
      </c>
      <c r="AG30">
        <f>VLOOKUP($A30,'FuturesInfo (3)'!$A$2:$V$80,22)</f>
        <v>0</v>
      </c>
      <c r="AH30">
        <f t="shared" si="81"/>
        <v>0</v>
      </c>
      <c r="AI30">
        <f t="shared" si="91"/>
        <v>0</v>
      </c>
      <c r="AJ30" s="138">
        <f>VLOOKUP($A30,'FuturesInfo (3)'!$A$2:$O$80,15)*AI30</f>
        <v>0</v>
      </c>
      <c r="AK30" s="196">
        <f t="shared" si="92"/>
        <v>0</v>
      </c>
      <c r="AL30" s="196">
        <f t="shared" si="93"/>
        <v>0</v>
      </c>
      <c r="AN30">
        <f t="shared" si="82"/>
        <v>1</v>
      </c>
      <c r="AO30">
        <v>1</v>
      </c>
      <c r="AP30">
        <v>1</v>
      </c>
      <c r="AQ30">
        <v>1</v>
      </c>
      <c r="AR30">
        <f t="shared" si="145"/>
        <v>1</v>
      </c>
      <c r="AS30">
        <f t="shared" si="83"/>
        <v>1</v>
      </c>
      <c r="AT30" s="171">
        <v>1.51316453142E-4</v>
      </c>
      <c r="AU30" s="2">
        <v>10</v>
      </c>
      <c r="AV30">
        <v>60</v>
      </c>
      <c r="AW30" t="str">
        <f t="shared" si="84"/>
        <v>TRUE</v>
      </c>
      <c r="AX30">
        <f>VLOOKUP($A30,'FuturesInfo (3)'!$A$2:$V$80,22)</f>
        <v>0</v>
      </c>
      <c r="AY30">
        <f t="shared" si="85"/>
        <v>0</v>
      </c>
      <c r="AZ30">
        <f t="shared" si="94"/>
        <v>0</v>
      </c>
      <c r="BA30" s="138">
        <f>VLOOKUP($A30,'FuturesInfo (3)'!$A$2:$O$80,15)*AZ30</f>
        <v>0</v>
      </c>
      <c r="BB30" s="196">
        <f t="shared" si="86"/>
        <v>0</v>
      </c>
      <c r="BC30" s="196">
        <f t="shared" si="95"/>
        <v>0</v>
      </c>
      <c r="BE30">
        <v>1</v>
      </c>
      <c r="BF30">
        <v>1</v>
      </c>
      <c r="BG30">
        <v>1</v>
      </c>
      <c r="BH30">
        <v>1</v>
      </c>
      <c r="BI30">
        <v>1</v>
      </c>
      <c r="BJ30">
        <v>1</v>
      </c>
      <c r="BK30" s="171">
        <v>5.0431186645799997E-5</v>
      </c>
      <c r="BL30" s="2">
        <v>10</v>
      </c>
      <c r="BM30">
        <v>60</v>
      </c>
      <c r="BN30" t="s">
        <v>1181</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1181</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1181</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1181</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1181</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1181</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1181</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1181</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1181</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1181</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1181</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1181</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1181</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1181</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1181</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1181</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1181</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1181</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1181</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v>-1</v>
      </c>
      <c r="UF30" s="239">
        <v>1</v>
      </c>
      <c r="UG30" s="239">
        <v>1</v>
      </c>
      <c r="UH30" s="239">
        <v>-1</v>
      </c>
      <c r="UI30" s="214">
        <v>1</v>
      </c>
      <c r="UJ30" s="240">
        <v>6</v>
      </c>
      <c r="UK30">
        <v>-1</v>
      </c>
      <c r="UL30">
        <v>1</v>
      </c>
      <c r="UM30" s="214">
        <v>1</v>
      </c>
      <c r="UN30">
        <v>1</v>
      </c>
      <c r="UO30">
        <v>1</v>
      </c>
      <c r="UP30">
        <v>0</v>
      </c>
      <c r="UQ30">
        <v>1</v>
      </c>
      <c r="UR30" s="249">
        <v>1.0069479407900001E-4</v>
      </c>
      <c r="US30" s="202">
        <v>42544</v>
      </c>
      <c r="UT30">
        <v>60</v>
      </c>
      <c r="UU30" t="s">
        <v>1181</v>
      </c>
      <c r="UV30">
        <v>0</v>
      </c>
      <c r="UW30" s="252">
        <v>1</v>
      </c>
      <c r="UX30">
        <v>0</v>
      </c>
      <c r="UY30" s="138">
        <v>0</v>
      </c>
      <c r="UZ30" s="138">
        <v>0</v>
      </c>
      <c r="VA30" s="196">
        <v>0</v>
      </c>
      <c r="VB30" s="196">
        <v>0</v>
      </c>
      <c r="VC30" s="196">
        <v>0</v>
      </c>
      <c r="VD30" s="196">
        <v>0</v>
      </c>
      <c r="VE30" s="196">
        <v>0</v>
      </c>
      <c r="VF30" s="196">
        <v>0</v>
      </c>
      <c r="VG30" s="196">
        <v>0</v>
      </c>
      <c r="VH30" s="196">
        <v>0</v>
      </c>
      <c r="VI30" s="196">
        <v>0</v>
      </c>
      <c r="VJ30" s="196">
        <v>0</v>
      </c>
      <c r="VK30" s="196">
        <v>0</v>
      </c>
      <c r="VM30">
        <v>1</v>
      </c>
      <c r="VN30" s="239">
        <v>1</v>
      </c>
      <c r="VO30" s="239">
        <v>1</v>
      </c>
      <c r="VP30" s="239">
        <v>1</v>
      </c>
      <c r="VQ30" s="214">
        <v>1</v>
      </c>
      <c r="VR30" s="240">
        <v>7</v>
      </c>
      <c r="VS30">
        <v>-1</v>
      </c>
      <c r="VT30">
        <v>1</v>
      </c>
      <c r="VU30" s="214">
        <v>-1</v>
      </c>
      <c r="VV30">
        <v>0</v>
      </c>
      <c r="VW30">
        <v>0</v>
      </c>
      <c r="VX30">
        <v>1</v>
      </c>
      <c r="VY30">
        <v>0</v>
      </c>
      <c r="VZ30" s="249">
        <v>-1.5102698348800001E-4</v>
      </c>
      <c r="WA30" s="202">
        <v>42544</v>
      </c>
      <c r="WB30">
        <v>60</v>
      </c>
      <c r="WC30" t="s">
        <v>1181</v>
      </c>
      <c r="WD30">
        <v>0</v>
      </c>
      <c r="WE30" s="252">
        <v>1</v>
      </c>
      <c r="WF30">
        <v>0</v>
      </c>
      <c r="WG30" s="138">
        <v>0</v>
      </c>
      <c r="WH30" s="138">
        <v>0</v>
      </c>
      <c r="WI30" s="196">
        <v>0</v>
      </c>
      <c r="WJ30" s="196">
        <v>0</v>
      </c>
      <c r="WK30" s="196">
        <v>0</v>
      </c>
      <c r="WL30" s="196">
        <v>0</v>
      </c>
      <c r="WM30" s="196">
        <v>0</v>
      </c>
      <c r="WN30" s="196">
        <v>0</v>
      </c>
      <c r="WO30" s="196">
        <v>0</v>
      </c>
      <c r="WP30" s="196">
        <v>0</v>
      </c>
      <c r="WQ30" s="196">
        <v>0</v>
      </c>
      <c r="WR30" s="196">
        <v>0</v>
      </c>
      <c r="WS30" s="196">
        <v>0</v>
      </c>
      <c r="WU30">
        <v>-1</v>
      </c>
      <c r="WV30" s="239">
        <v>1</v>
      </c>
      <c r="WW30" s="239">
        <v>1</v>
      </c>
      <c r="WX30" s="239">
        <v>1</v>
      </c>
      <c r="WY30" s="214">
        <v>1</v>
      </c>
      <c r="WZ30" s="240">
        <v>8</v>
      </c>
      <c r="XA30">
        <v>-1</v>
      </c>
      <c r="XB30">
        <v>1</v>
      </c>
      <c r="XC30">
        <v>-1</v>
      </c>
      <c r="XD30">
        <v>0</v>
      </c>
      <c r="XE30">
        <v>0</v>
      </c>
      <c r="XF30">
        <v>1</v>
      </c>
      <c r="XG30">
        <v>0</v>
      </c>
      <c r="XH30">
        <v>-1.51049796083E-4</v>
      </c>
      <c r="XI30" s="202">
        <v>42544</v>
      </c>
      <c r="XJ30">
        <v>60</v>
      </c>
      <c r="XK30" t="s">
        <v>1181</v>
      </c>
      <c r="XL30">
        <v>0</v>
      </c>
      <c r="XM30" s="252">
        <v>1</v>
      </c>
      <c r="XN30">
        <v>0</v>
      </c>
      <c r="XO30" s="138">
        <v>0</v>
      </c>
      <c r="XP30" s="138">
        <v>0</v>
      </c>
      <c r="XQ30" s="196">
        <v>0</v>
      </c>
      <c r="XR30" s="196">
        <v>0</v>
      </c>
      <c r="XS30" s="196">
        <v>0</v>
      </c>
      <c r="XT30" s="196">
        <v>0</v>
      </c>
      <c r="XU30" s="196">
        <v>0</v>
      </c>
      <c r="XV30" s="196">
        <v>0</v>
      </c>
      <c r="XW30" s="196">
        <v>0</v>
      </c>
      <c r="XX30" s="196">
        <v>0</v>
      </c>
      <c r="XY30" s="196">
        <v>0</v>
      </c>
      <c r="XZ30" s="196">
        <v>0</v>
      </c>
      <c r="YA30" s="196">
        <v>0</v>
      </c>
      <c r="YC30">
        <v>-1</v>
      </c>
      <c r="YD30">
        <v>-1</v>
      </c>
      <c r="YE30">
        <v>-1</v>
      </c>
      <c r="YF30">
        <v>-1</v>
      </c>
      <c r="YG30">
        <v>1</v>
      </c>
      <c r="YH30">
        <v>9</v>
      </c>
      <c r="YI30">
        <v>-1</v>
      </c>
      <c r="YJ30">
        <v>1</v>
      </c>
      <c r="YK30" s="214">
        <v>-1</v>
      </c>
      <c r="YL30">
        <v>1</v>
      </c>
      <c r="YM30">
        <v>0</v>
      </c>
      <c r="YN30">
        <v>1</v>
      </c>
      <c r="YO30">
        <v>0</v>
      </c>
      <c r="YP30" s="249">
        <v>-1.51072615571E-4</v>
      </c>
      <c r="YQ30" s="202">
        <v>42544</v>
      </c>
      <c r="YR30">
        <v>60</v>
      </c>
      <c r="YS30" t="s">
        <v>1181</v>
      </c>
      <c r="YT30">
        <v>0</v>
      </c>
      <c r="YU30">
        <v>1</v>
      </c>
      <c r="YV30">
        <v>0</v>
      </c>
      <c r="YW30" s="138">
        <v>0</v>
      </c>
      <c r="YX30" s="138">
        <v>0</v>
      </c>
      <c r="YY30" s="196">
        <v>0</v>
      </c>
      <c r="YZ30" s="196">
        <v>0</v>
      </c>
      <c r="ZA30" s="196">
        <v>0</v>
      </c>
      <c r="ZB30" s="196">
        <v>0</v>
      </c>
      <c r="ZC30" s="196">
        <v>0</v>
      </c>
      <c r="ZD30" s="196">
        <v>0</v>
      </c>
      <c r="ZE30" s="196">
        <v>0</v>
      </c>
      <c r="ZF30" s="196">
        <v>0</v>
      </c>
      <c r="ZG30" s="196">
        <v>0</v>
      </c>
      <c r="ZH30" s="196">
        <v>0</v>
      </c>
      <c r="ZI30" s="196">
        <v>0</v>
      </c>
      <c r="ZK30">
        <f t="shared" si="96"/>
        <v>-1</v>
      </c>
      <c r="ZL30" s="239">
        <v>-1</v>
      </c>
      <c r="ZM30" s="239">
        <v>-1</v>
      </c>
      <c r="ZN30" s="239">
        <v>-1</v>
      </c>
      <c r="ZO30" s="214">
        <v>1</v>
      </c>
      <c r="ZP30" s="240">
        <v>-8</v>
      </c>
      <c r="ZQ30">
        <f t="shared" si="97"/>
        <v>-1</v>
      </c>
      <c r="ZR30">
        <f t="shared" si="98"/>
        <v>-1</v>
      </c>
      <c r="ZS30" s="214">
        <v>-1</v>
      </c>
      <c r="ZT30">
        <f t="shared" si="146"/>
        <v>1</v>
      </c>
      <c r="ZU30">
        <f t="shared" si="158"/>
        <v>0</v>
      </c>
      <c r="ZV30">
        <f t="shared" si="138"/>
        <v>1</v>
      </c>
      <c r="ZW30">
        <f t="shared" si="100"/>
        <v>1</v>
      </c>
      <c r="ZX30" s="249">
        <v>-3.0219088390799999E-4</v>
      </c>
      <c r="ZY30" s="202">
        <v>42548</v>
      </c>
      <c r="ZZ30">
        <v>60</v>
      </c>
      <c r="AAA30" t="str">
        <f t="shared" si="87"/>
        <v>TRUE</v>
      </c>
      <c r="AAB30">
        <f>VLOOKUP($A30,'FuturesInfo (3)'!$A$2:$V$80,22)</f>
        <v>0</v>
      </c>
      <c r="AAC30" s="252">
        <v>1</v>
      </c>
      <c r="AAD30">
        <f t="shared" si="101"/>
        <v>0</v>
      </c>
      <c r="AAE30" s="138">
        <f>VLOOKUP($A30,'FuturesInfo (3)'!$A$2:$O$80,15)*AAB30</f>
        <v>0</v>
      </c>
      <c r="AAF30" s="138">
        <f>VLOOKUP($A30,'FuturesInfo (3)'!$A$2:$O$80,15)*AAD30</f>
        <v>0</v>
      </c>
      <c r="AAG30" s="196">
        <f t="shared" si="102"/>
        <v>0</v>
      </c>
      <c r="AAH30" s="196">
        <f t="shared" si="103"/>
        <v>0</v>
      </c>
      <c r="AAI30" s="196">
        <f t="shared" si="104"/>
        <v>0</v>
      </c>
      <c r="AAJ30" s="196">
        <f t="shared" si="105"/>
        <v>0</v>
      </c>
      <c r="AAK30" s="196">
        <f t="shared" si="155"/>
        <v>0</v>
      </c>
      <c r="AAL30" s="196">
        <f t="shared" si="107"/>
        <v>0</v>
      </c>
      <c r="AAM30" s="196">
        <f t="shared" si="139"/>
        <v>0</v>
      </c>
      <c r="AAN30" s="196">
        <f>IF(IF(sym!$O19=ZS30,1,0)=1,ABS(AAE30*ZX30),-ABS(AAE30*ZX30))</f>
        <v>0</v>
      </c>
      <c r="AAO30" s="196">
        <f>IF(IF(sym!$N19=ZS30,1,0)=1,ABS(AAE30*ZX30),-ABS(AAE30*ZX30))</f>
        <v>0</v>
      </c>
      <c r="AAP30" s="196">
        <f t="shared" si="148"/>
        <v>0</v>
      </c>
      <c r="AAQ30" s="196">
        <f t="shared" si="109"/>
        <v>0</v>
      </c>
      <c r="AAS30">
        <f t="shared" si="110"/>
        <v>-1</v>
      </c>
      <c r="AAT30" s="239">
        <v>-1</v>
      </c>
      <c r="AAU30" s="239">
        <v>-1</v>
      </c>
      <c r="AAV30" s="239">
        <v>-1</v>
      </c>
      <c r="AAW30" s="214">
        <v>1</v>
      </c>
      <c r="AAX30" s="240">
        <v>-9</v>
      </c>
      <c r="AAY30">
        <f t="shared" si="111"/>
        <v>-1</v>
      </c>
      <c r="AAZ30">
        <f t="shared" si="112"/>
        <v>-1</v>
      </c>
      <c r="ABA30" s="214"/>
      <c r="ABB30">
        <f t="shared" si="149"/>
        <v>0</v>
      </c>
      <c r="ABC30">
        <f t="shared" si="159"/>
        <v>0</v>
      </c>
      <c r="ABD30">
        <f t="shared" si="140"/>
        <v>0</v>
      </c>
      <c r="ABE30">
        <f t="shared" si="114"/>
        <v>0</v>
      </c>
      <c r="ABF30" s="249"/>
      <c r="ABG30" s="202">
        <v>42548</v>
      </c>
      <c r="ABH30">
        <v>60</v>
      </c>
      <c r="ABI30" t="str">
        <f t="shared" si="88"/>
        <v>TRUE</v>
      </c>
      <c r="ABJ30">
        <f>VLOOKUP($A30,'FuturesInfo (3)'!$A$2:$V$80,22)</f>
        <v>0</v>
      </c>
      <c r="ABK30" s="252">
        <v>1</v>
      </c>
      <c r="ABL30">
        <f t="shared" si="115"/>
        <v>0</v>
      </c>
      <c r="ABM30" s="138">
        <f>VLOOKUP($A30,'FuturesInfo (3)'!$A$2:$O$80,15)*ABJ30</f>
        <v>0</v>
      </c>
      <c r="ABN30" s="138">
        <f>VLOOKUP($A30,'FuturesInfo (3)'!$A$2:$O$80,15)*ABL30</f>
        <v>0</v>
      </c>
      <c r="ABO30" s="196">
        <f t="shared" si="116"/>
        <v>0</v>
      </c>
      <c r="ABP30" s="196">
        <f t="shared" si="117"/>
        <v>0</v>
      </c>
      <c r="ABQ30" s="196">
        <f t="shared" si="118"/>
        <v>0</v>
      </c>
      <c r="ABR30" s="196">
        <f t="shared" si="119"/>
        <v>0</v>
      </c>
      <c r="ABS30" s="196">
        <f t="shared" si="156"/>
        <v>0</v>
      </c>
      <c r="ABT30" s="196">
        <f t="shared" si="121"/>
        <v>0</v>
      </c>
      <c r="ABU30" s="196">
        <f t="shared" si="141"/>
        <v>0</v>
      </c>
      <c r="ABV30" s="196">
        <f>IF(IF(sym!$O19=ABA30,1,0)=1,ABS(ABM30*ABF30),-ABS(ABM30*ABF30))</f>
        <v>0</v>
      </c>
      <c r="ABW30" s="196">
        <f>IF(IF(sym!$N19=ABA30,1,0)=1,ABS(ABM30*ABF30),-ABS(ABM30*ABF30))</f>
        <v>0</v>
      </c>
      <c r="ABX30" s="196">
        <f t="shared" si="151"/>
        <v>0</v>
      </c>
      <c r="ABY30" s="196">
        <f t="shared" si="123"/>
        <v>0</v>
      </c>
      <c r="ACA30">
        <f t="shared" si="124"/>
        <v>0</v>
      </c>
      <c r="ACB30" s="239"/>
      <c r="ACC30" s="239"/>
      <c r="ACD30" s="239"/>
      <c r="ACE30" s="214"/>
      <c r="ACF30" s="240"/>
      <c r="ACG30">
        <f t="shared" si="125"/>
        <v>1</v>
      </c>
      <c r="ACH30">
        <f t="shared" si="126"/>
        <v>0</v>
      </c>
      <c r="ACI30" s="214"/>
      <c r="ACJ30">
        <f t="shared" si="152"/>
        <v>1</v>
      </c>
      <c r="ACK30">
        <f t="shared" si="160"/>
        <v>1</v>
      </c>
      <c r="ACL30">
        <f t="shared" si="142"/>
        <v>0</v>
      </c>
      <c r="ACM30">
        <f t="shared" si="128"/>
        <v>1</v>
      </c>
      <c r="ACN30" s="249"/>
      <c r="ACO30" s="202"/>
      <c r="ACP30">
        <v>60</v>
      </c>
      <c r="ACQ30" t="str">
        <f t="shared" si="89"/>
        <v>FALSE</v>
      </c>
      <c r="ACR30">
        <f>VLOOKUP($A30,'FuturesInfo (3)'!$A$2:$V$80,22)</f>
        <v>0</v>
      </c>
      <c r="ACS30" s="252"/>
      <c r="ACT30">
        <f t="shared" si="129"/>
        <v>0</v>
      </c>
      <c r="ACU30" s="138">
        <f>VLOOKUP($A30,'FuturesInfo (3)'!$A$2:$O$80,15)*ACR30</f>
        <v>0</v>
      </c>
      <c r="ACV30" s="138">
        <f>VLOOKUP($A30,'FuturesInfo (3)'!$A$2:$O$80,15)*ACT30</f>
        <v>0</v>
      </c>
      <c r="ACW30" s="196">
        <f t="shared" si="130"/>
        <v>0</v>
      </c>
      <c r="ACX30" s="196">
        <f t="shared" si="131"/>
        <v>0</v>
      </c>
      <c r="ACY30" s="196">
        <f t="shared" si="132"/>
        <v>0</v>
      </c>
      <c r="ACZ30" s="196">
        <f t="shared" si="133"/>
        <v>0</v>
      </c>
      <c r="ADA30" s="196">
        <f t="shared" si="157"/>
        <v>0</v>
      </c>
      <c r="ADB30" s="196">
        <f t="shared" si="135"/>
        <v>0</v>
      </c>
      <c r="ADC30" s="196">
        <f t="shared" si="143"/>
        <v>0</v>
      </c>
      <c r="ADD30" s="196">
        <f>IF(IF(sym!$O19=ACI30,1,0)=1,ABS(ACU30*ACN30),-ABS(ACU30*ACN30))</f>
        <v>0</v>
      </c>
      <c r="ADE30" s="196">
        <f>IF(IF(sym!$N19=ACI30,1,0)=1,ABS(ACU30*ACN30),-ABS(ACU30*ACN30))</f>
        <v>0</v>
      </c>
      <c r="ADF30" s="196">
        <f t="shared" si="154"/>
        <v>0</v>
      </c>
      <c r="ADG30" s="196">
        <f t="shared" si="137"/>
        <v>0</v>
      </c>
    </row>
    <row r="31" spans="1:787" x14ac:dyDescent="0.25">
      <c r="A31" s="1" t="s">
        <v>328</v>
      </c>
      <c r="B31" s="150" t="str">
        <f>'FuturesInfo (3)'!M19</f>
        <v>@EMD</v>
      </c>
      <c r="C31" s="200" t="str">
        <f>VLOOKUP(A31,'FuturesInfo (3)'!$A$2:$K$80,11)</f>
        <v>index</v>
      </c>
      <c r="F31" t="e">
        <f>#REF!</f>
        <v>#REF!</v>
      </c>
      <c r="G31">
        <v>1</v>
      </c>
      <c r="H31">
        <v>-1</v>
      </c>
      <c r="I31">
        <v>-1</v>
      </c>
      <c r="J31">
        <f t="shared" si="73"/>
        <v>0</v>
      </c>
      <c r="K31">
        <f t="shared" si="74"/>
        <v>1</v>
      </c>
      <c r="L31" s="184">
        <v>-5.8363178140300002E-3</v>
      </c>
      <c r="M31" s="2">
        <v>10</v>
      </c>
      <c r="N31">
        <v>60</v>
      </c>
      <c r="O31" t="str">
        <f t="shared" si="75"/>
        <v>TRUE</v>
      </c>
      <c r="P31">
        <f>VLOOKUP($A31,'FuturesInfo (3)'!$A$2:$V$80,22)</f>
        <v>1</v>
      </c>
      <c r="Q31">
        <f t="shared" si="76"/>
        <v>1</v>
      </c>
      <c r="R31">
        <f t="shared" si="76"/>
        <v>1</v>
      </c>
      <c r="S31" s="138">
        <f>VLOOKUP($A31,'FuturesInfo (3)'!$A$2:$O$80,15)*Q31</f>
        <v>152550</v>
      </c>
      <c r="T31" s="144">
        <f t="shared" si="77"/>
        <v>-890.33028253027658</v>
      </c>
      <c r="U31" s="144">
        <f t="shared" si="90"/>
        <v>890.33028253027658</v>
      </c>
      <c r="W31">
        <f t="shared" si="78"/>
        <v>1</v>
      </c>
      <c r="X31">
        <v>1</v>
      </c>
      <c r="Y31">
        <v>-1</v>
      </c>
      <c r="Z31">
        <v>1</v>
      </c>
      <c r="AA31">
        <f t="shared" si="144"/>
        <v>1</v>
      </c>
      <c r="AB31">
        <f t="shared" si="79"/>
        <v>0</v>
      </c>
      <c r="AC31" s="1">
        <v>9.2728485657099999E-3</v>
      </c>
      <c r="AD31" s="2">
        <v>10</v>
      </c>
      <c r="AE31">
        <v>60</v>
      </c>
      <c r="AF31" t="str">
        <f t="shared" si="80"/>
        <v>TRUE</v>
      </c>
      <c r="AG31">
        <f>VLOOKUP($A31,'FuturesInfo (3)'!$A$2:$V$80,22)</f>
        <v>1</v>
      </c>
      <c r="AH31">
        <f t="shared" si="81"/>
        <v>1</v>
      </c>
      <c r="AI31">
        <f t="shared" si="91"/>
        <v>1</v>
      </c>
      <c r="AJ31" s="138">
        <f>VLOOKUP($A31,'FuturesInfo (3)'!$A$2:$O$80,15)*AI31</f>
        <v>152550</v>
      </c>
      <c r="AK31" s="196">
        <f t="shared" si="92"/>
        <v>1414.5730486990606</v>
      </c>
      <c r="AL31" s="196">
        <f t="shared" si="93"/>
        <v>-1414.5730486990606</v>
      </c>
      <c r="AN31">
        <f t="shared" si="82"/>
        <v>1</v>
      </c>
      <c r="AO31">
        <v>1</v>
      </c>
      <c r="AP31">
        <v>-1</v>
      </c>
      <c r="AQ31">
        <v>1</v>
      </c>
      <c r="AR31">
        <f t="shared" si="145"/>
        <v>1</v>
      </c>
      <c r="AS31">
        <f t="shared" si="83"/>
        <v>0</v>
      </c>
      <c r="AT31" s="1">
        <v>3.2388128759300002E-3</v>
      </c>
      <c r="AU31" s="2">
        <v>10</v>
      </c>
      <c r="AV31">
        <v>60</v>
      </c>
      <c r="AW31" t="str">
        <f t="shared" si="84"/>
        <v>TRUE</v>
      </c>
      <c r="AX31">
        <f>VLOOKUP($A31,'FuturesInfo (3)'!$A$2:$V$80,22)</f>
        <v>1</v>
      </c>
      <c r="AY31">
        <f t="shared" si="85"/>
        <v>1</v>
      </c>
      <c r="AZ31">
        <f t="shared" si="94"/>
        <v>1</v>
      </c>
      <c r="BA31" s="138">
        <f>VLOOKUP($A31,'FuturesInfo (3)'!$A$2:$O$80,15)*AZ31</f>
        <v>152550</v>
      </c>
      <c r="BB31" s="196">
        <f t="shared" si="86"/>
        <v>494.08090422312154</v>
      </c>
      <c r="BC31" s="196">
        <f t="shared" si="95"/>
        <v>-494.08090422312154</v>
      </c>
      <c r="BE31">
        <v>1</v>
      </c>
      <c r="BF31">
        <v>1</v>
      </c>
      <c r="BG31">
        <v>-1</v>
      </c>
      <c r="BH31">
        <v>1</v>
      </c>
      <c r="BI31">
        <v>1</v>
      </c>
      <c r="BJ31">
        <v>0</v>
      </c>
      <c r="BK31" s="1">
        <v>4.2825141652399999E-3</v>
      </c>
      <c r="BL31" s="2">
        <v>10</v>
      </c>
      <c r="BM31">
        <v>60</v>
      </c>
      <c r="BN31" t="s">
        <v>1181</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1181</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1181</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1181</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1181</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1181</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1181</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1181</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1181</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1181</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1181</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1181</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1181</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1181</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1181</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1181</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1181</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1181</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1181</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v>1</v>
      </c>
      <c r="UF31" s="239">
        <v>-1</v>
      </c>
      <c r="UG31" s="239">
        <v>-1</v>
      </c>
      <c r="UH31" s="239">
        <v>1</v>
      </c>
      <c r="UI31" s="214">
        <v>1</v>
      </c>
      <c r="UJ31" s="240">
        <v>4</v>
      </c>
      <c r="UK31">
        <v>-1</v>
      </c>
      <c r="UL31">
        <v>1</v>
      </c>
      <c r="UM31" s="214">
        <v>-1</v>
      </c>
      <c r="UN31">
        <v>1</v>
      </c>
      <c r="UO31">
        <v>0</v>
      </c>
      <c r="UP31">
        <v>1</v>
      </c>
      <c r="UQ31">
        <v>0</v>
      </c>
      <c r="UR31" s="248">
        <v>-1.23605264916E-2</v>
      </c>
      <c r="US31" s="202">
        <v>42548</v>
      </c>
      <c r="UT31">
        <v>60</v>
      </c>
      <c r="UU31" t="s">
        <v>1181</v>
      </c>
      <c r="UV31">
        <v>1</v>
      </c>
      <c r="UW31" s="252">
        <v>1</v>
      </c>
      <c r="UX31">
        <v>1</v>
      </c>
      <c r="UY31" s="138">
        <v>147820</v>
      </c>
      <c r="UZ31" s="138">
        <v>147820</v>
      </c>
      <c r="VA31" s="196">
        <v>1827.1330259883121</v>
      </c>
      <c r="VB31" s="196">
        <v>1827.1330259883121</v>
      </c>
      <c r="VC31" s="196">
        <v>-1827.1330259883121</v>
      </c>
      <c r="VD31" s="196">
        <v>1827.1330259883121</v>
      </c>
      <c r="VE31" s="196">
        <v>-1827.1330259883121</v>
      </c>
      <c r="VF31" s="196">
        <v>1827.1330259883121</v>
      </c>
      <c r="VG31" s="196">
        <v>-1827.1330259883121</v>
      </c>
      <c r="VH31" s="196">
        <v>-1827.1330259883121</v>
      </c>
      <c r="VI31" s="196">
        <v>1827.1330259883121</v>
      </c>
      <c r="VJ31" s="196">
        <v>-1827.1330259883121</v>
      </c>
      <c r="VK31" s="196">
        <v>1827.1330259883121</v>
      </c>
      <c r="VM31">
        <v>-1</v>
      </c>
      <c r="VN31" s="239">
        <v>1</v>
      </c>
      <c r="VO31" s="239">
        <v>1</v>
      </c>
      <c r="VP31" s="239">
        <v>-1</v>
      </c>
      <c r="VQ31" s="214">
        <v>1</v>
      </c>
      <c r="VR31" s="240">
        <v>5</v>
      </c>
      <c r="VS31">
        <v>-1</v>
      </c>
      <c r="VT31">
        <v>1</v>
      </c>
      <c r="VU31" s="214">
        <v>1</v>
      </c>
      <c r="VV31">
        <v>1</v>
      </c>
      <c r="VW31">
        <v>1</v>
      </c>
      <c r="VX31">
        <v>0</v>
      </c>
      <c r="VY31">
        <v>1</v>
      </c>
      <c r="VZ31" s="248">
        <v>5.7502367744600002E-3</v>
      </c>
      <c r="WA31" s="202">
        <v>42548</v>
      </c>
      <c r="WB31">
        <v>60</v>
      </c>
      <c r="WC31" t="s">
        <v>1181</v>
      </c>
      <c r="WD31">
        <v>1</v>
      </c>
      <c r="WE31" s="252">
        <v>1</v>
      </c>
      <c r="WF31">
        <v>1</v>
      </c>
      <c r="WG31" s="138">
        <v>148670</v>
      </c>
      <c r="WH31" s="138">
        <v>148670</v>
      </c>
      <c r="WI31" s="196">
        <v>854.88770125896826</v>
      </c>
      <c r="WJ31" s="196">
        <v>854.88770125896826</v>
      </c>
      <c r="WK31" s="196">
        <v>854.88770125896826</v>
      </c>
      <c r="WL31" s="196">
        <v>-854.88770125896826</v>
      </c>
      <c r="WM31" s="196">
        <v>854.88770125896826</v>
      </c>
      <c r="WN31" s="196">
        <v>854.88770125896826</v>
      </c>
      <c r="WO31" s="196">
        <v>-854.88770125896826</v>
      </c>
      <c r="WP31" s="196">
        <v>854.88770125896826</v>
      </c>
      <c r="WQ31" s="196">
        <v>-854.88770125896826</v>
      </c>
      <c r="WR31" s="196">
        <v>-854.88770125896826</v>
      </c>
      <c r="WS31" s="196">
        <v>854.88770125896826</v>
      </c>
      <c r="WU31">
        <v>1</v>
      </c>
      <c r="WV31" s="239">
        <v>1</v>
      </c>
      <c r="WW31" s="239">
        <v>1</v>
      </c>
      <c r="WX31" s="239">
        <v>-1</v>
      </c>
      <c r="WY31" s="214">
        <v>1</v>
      </c>
      <c r="WZ31" s="240">
        <v>6</v>
      </c>
      <c r="XA31">
        <v>-1</v>
      </c>
      <c r="XB31">
        <v>1</v>
      </c>
      <c r="XC31">
        <v>1</v>
      </c>
      <c r="XD31">
        <v>1</v>
      </c>
      <c r="XE31">
        <v>1</v>
      </c>
      <c r="XF31">
        <v>0</v>
      </c>
      <c r="XG31">
        <v>1</v>
      </c>
      <c r="XH31">
        <v>1.2779982511599999E-3</v>
      </c>
      <c r="XI31" s="202">
        <v>42548</v>
      </c>
      <c r="XJ31">
        <v>60</v>
      </c>
      <c r="XK31" t="s">
        <v>1181</v>
      </c>
      <c r="XL31">
        <v>1</v>
      </c>
      <c r="XM31" s="252">
        <v>1</v>
      </c>
      <c r="XN31">
        <v>1</v>
      </c>
      <c r="XO31" s="138">
        <v>148860</v>
      </c>
      <c r="XP31" s="138">
        <v>148860</v>
      </c>
      <c r="XQ31" s="196">
        <v>190.24281966767759</v>
      </c>
      <c r="XR31" s="196">
        <v>190.24281966767759</v>
      </c>
      <c r="XS31" s="196">
        <v>190.24281966767759</v>
      </c>
      <c r="XT31" s="196">
        <v>-190.24281966767759</v>
      </c>
      <c r="XU31" s="196">
        <v>190.24281966767759</v>
      </c>
      <c r="XV31" s="196">
        <v>190.24281966767759</v>
      </c>
      <c r="XW31" s="196">
        <v>-190.24281966767759</v>
      </c>
      <c r="XX31" s="196">
        <v>190.24281966767759</v>
      </c>
      <c r="XY31" s="196">
        <v>-190.24281966767759</v>
      </c>
      <c r="XZ31" s="196">
        <v>-190.24281966767759</v>
      </c>
      <c r="YA31" s="196">
        <v>190.24281966767759</v>
      </c>
      <c r="YC31">
        <v>1</v>
      </c>
      <c r="YD31">
        <v>1</v>
      </c>
      <c r="YE31">
        <v>1</v>
      </c>
      <c r="YF31">
        <v>-1</v>
      </c>
      <c r="YG31">
        <v>1</v>
      </c>
      <c r="YH31">
        <v>7</v>
      </c>
      <c r="YI31">
        <v>-1</v>
      </c>
      <c r="YJ31">
        <v>1</v>
      </c>
      <c r="YK31" s="214">
        <v>1</v>
      </c>
      <c r="YL31">
        <v>1</v>
      </c>
      <c r="YM31">
        <v>1</v>
      </c>
      <c r="YN31">
        <v>0</v>
      </c>
      <c r="YO31">
        <v>1</v>
      </c>
      <c r="YP31" s="248">
        <v>1.8943974204E-2</v>
      </c>
      <c r="YQ31" s="202">
        <v>42548</v>
      </c>
      <c r="YR31">
        <v>60</v>
      </c>
      <c r="YS31" t="s">
        <v>1181</v>
      </c>
      <c r="YT31">
        <v>1</v>
      </c>
      <c r="YU31">
        <v>2</v>
      </c>
      <c r="YV31">
        <v>1</v>
      </c>
      <c r="YW31" s="138">
        <v>151680</v>
      </c>
      <c r="YX31" s="138">
        <v>151680</v>
      </c>
      <c r="YY31" s="196">
        <v>2873.4220072627199</v>
      </c>
      <c r="YZ31" s="196">
        <v>2873.4220072627199</v>
      </c>
      <c r="ZA31" s="196">
        <v>2873.4220072627199</v>
      </c>
      <c r="ZB31" s="196">
        <v>-2873.4220072627199</v>
      </c>
      <c r="ZC31" s="196">
        <v>2873.4220072627199</v>
      </c>
      <c r="ZD31" s="196">
        <v>2873.4220072627199</v>
      </c>
      <c r="ZE31" s="196">
        <v>-2873.4220072627199</v>
      </c>
      <c r="ZF31" s="196">
        <v>2873.4220072627199</v>
      </c>
      <c r="ZG31" s="196">
        <v>-2873.4220072627199</v>
      </c>
      <c r="ZH31" s="196">
        <v>-2873.4220072627199</v>
      </c>
      <c r="ZI31" s="196">
        <v>2873.4220072627199</v>
      </c>
      <c r="ZK31">
        <f t="shared" si="96"/>
        <v>1</v>
      </c>
      <c r="ZL31" s="239">
        <v>1</v>
      </c>
      <c r="ZM31" s="239">
        <v>-1</v>
      </c>
      <c r="ZN31" s="239">
        <v>1</v>
      </c>
      <c r="ZO31" s="214">
        <v>1</v>
      </c>
      <c r="ZP31" s="240">
        <v>-2</v>
      </c>
      <c r="ZQ31">
        <f t="shared" si="97"/>
        <v>-1</v>
      </c>
      <c r="ZR31">
        <f t="shared" si="98"/>
        <v>-1</v>
      </c>
      <c r="ZS31" s="214">
        <v>1</v>
      </c>
      <c r="ZT31">
        <f t="shared" si="146"/>
        <v>1</v>
      </c>
      <c r="ZU31">
        <f t="shared" si="158"/>
        <v>1</v>
      </c>
      <c r="ZV31">
        <f t="shared" si="138"/>
        <v>0</v>
      </c>
      <c r="ZW31">
        <f t="shared" si="100"/>
        <v>0</v>
      </c>
      <c r="ZX31" s="248">
        <v>5.7357594936699998E-3</v>
      </c>
      <c r="ZY31" s="202">
        <v>42548</v>
      </c>
      <c r="ZZ31">
        <v>60</v>
      </c>
      <c r="AAA31" t="str">
        <f t="shared" si="87"/>
        <v>TRUE</v>
      </c>
      <c r="AAB31">
        <f>VLOOKUP($A31,'FuturesInfo (3)'!$A$2:$V$80,22)</f>
        <v>1</v>
      </c>
      <c r="AAC31" s="252">
        <v>2</v>
      </c>
      <c r="AAD31">
        <f t="shared" si="101"/>
        <v>1</v>
      </c>
      <c r="AAE31" s="138">
        <f>VLOOKUP($A31,'FuturesInfo (3)'!$A$2:$O$80,15)*AAB31</f>
        <v>152550</v>
      </c>
      <c r="AAF31" s="138">
        <f>VLOOKUP($A31,'FuturesInfo (3)'!$A$2:$O$80,15)*AAD31</f>
        <v>152550</v>
      </c>
      <c r="AAG31" s="196">
        <f t="shared" si="102"/>
        <v>874.99011075935846</v>
      </c>
      <c r="AAH31" s="196">
        <f t="shared" si="103"/>
        <v>874.99011075935846</v>
      </c>
      <c r="AAI31" s="196">
        <f t="shared" si="104"/>
        <v>874.99011075935846</v>
      </c>
      <c r="AAJ31" s="196">
        <f t="shared" si="105"/>
        <v>-874.99011075935846</v>
      </c>
      <c r="AAK31" s="196">
        <f t="shared" si="155"/>
        <v>-874.99011075935846</v>
      </c>
      <c r="AAL31" s="196">
        <f t="shared" si="107"/>
        <v>-874.99011075935846</v>
      </c>
      <c r="AAM31" s="196">
        <f t="shared" si="139"/>
        <v>874.99011075935846</v>
      </c>
      <c r="AAN31" s="196">
        <f>IF(IF(sym!$O20=ZS31,1,0)=1,ABS(AAE31*ZX31),-ABS(AAE31*ZX31))</f>
        <v>874.99011075935846</v>
      </c>
      <c r="AAO31" s="196">
        <f>IF(IF(sym!$N20=ZS31,1,0)=1,ABS(AAE31*ZX31),-ABS(AAE31*ZX31))</f>
        <v>-874.99011075935846</v>
      </c>
      <c r="AAP31" s="196">
        <f t="shared" si="148"/>
        <v>-874.99011075935846</v>
      </c>
      <c r="AAQ31" s="196">
        <f t="shared" si="109"/>
        <v>874.99011075935846</v>
      </c>
      <c r="AAS31">
        <f t="shared" si="110"/>
        <v>1</v>
      </c>
      <c r="AAT31" s="239">
        <v>1</v>
      </c>
      <c r="AAU31" s="239">
        <v>-1</v>
      </c>
      <c r="AAV31" s="239">
        <v>1</v>
      </c>
      <c r="AAW31" s="214">
        <v>-1</v>
      </c>
      <c r="AAX31" s="240">
        <v>9</v>
      </c>
      <c r="AAY31">
        <f t="shared" si="111"/>
        <v>1</v>
      </c>
      <c r="AAZ31">
        <f t="shared" si="112"/>
        <v>-1</v>
      </c>
      <c r="ABA31" s="214"/>
      <c r="ABB31">
        <f t="shared" si="149"/>
        <v>0</v>
      </c>
      <c r="ABC31">
        <f t="shared" si="159"/>
        <v>0</v>
      </c>
      <c r="ABD31">
        <f t="shared" si="140"/>
        <v>0</v>
      </c>
      <c r="ABE31">
        <f t="shared" si="114"/>
        <v>0</v>
      </c>
      <c r="ABF31" s="248"/>
      <c r="ABG31" s="202">
        <v>42548</v>
      </c>
      <c r="ABH31">
        <v>60</v>
      </c>
      <c r="ABI31" t="str">
        <f t="shared" si="88"/>
        <v>TRUE</v>
      </c>
      <c r="ABJ31">
        <f>VLOOKUP($A31,'FuturesInfo (3)'!$A$2:$V$80,22)</f>
        <v>1</v>
      </c>
      <c r="ABK31" s="252">
        <v>2</v>
      </c>
      <c r="ABL31">
        <f t="shared" si="115"/>
        <v>1</v>
      </c>
      <c r="ABM31" s="138">
        <f>VLOOKUP($A31,'FuturesInfo (3)'!$A$2:$O$80,15)*ABJ31</f>
        <v>152550</v>
      </c>
      <c r="ABN31" s="138">
        <f>VLOOKUP($A31,'FuturesInfo (3)'!$A$2:$O$80,15)*ABL31</f>
        <v>152550</v>
      </c>
      <c r="ABO31" s="196">
        <f t="shared" si="116"/>
        <v>0</v>
      </c>
      <c r="ABP31" s="196">
        <f t="shared" si="117"/>
        <v>0</v>
      </c>
      <c r="ABQ31" s="196">
        <f t="shared" si="118"/>
        <v>0</v>
      </c>
      <c r="ABR31" s="196">
        <f t="shared" si="119"/>
        <v>0</v>
      </c>
      <c r="ABS31" s="196">
        <f t="shared" si="156"/>
        <v>0</v>
      </c>
      <c r="ABT31" s="196">
        <f t="shared" si="121"/>
        <v>0</v>
      </c>
      <c r="ABU31" s="196">
        <f t="shared" si="141"/>
        <v>0</v>
      </c>
      <c r="ABV31" s="196">
        <f>IF(IF(sym!$O20=ABA31,1,0)=1,ABS(ABM31*ABF31),-ABS(ABM31*ABF31))</f>
        <v>0</v>
      </c>
      <c r="ABW31" s="196">
        <f>IF(IF(sym!$N20=ABA31,1,0)=1,ABS(ABM31*ABF31),-ABS(ABM31*ABF31))</f>
        <v>0</v>
      </c>
      <c r="ABX31" s="196">
        <f t="shared" si="151"/>
        <v>0</v>
      </c>
      <c r="ABY31" s="196">
        <f t="shared" si="123"/>
        <v>0</v>
      </c>
      <c r="ACA31">
        <f t="shared" si="124"/>
        <v>0</v>
      </c>
      <c r="ACB31" s="239"/>
      <c r="ACC31" s="239"/>
      <c r="ACD31" s="239"/>
      <c r="ACE31" s="214"/>
      <c r="ACF31" s="240"/>
      <c r="ACG31">
        <f t="shared" si="125"/>
        <v>1</v>
      </c>
      <c r="ACH31">
        <f t="shared" si="126"/>
        <v>0</v>
      </c>
      <c r="ACI31" s="214"/>
      <c r="ACJ31">
        <f t="shared" si="152"/>
        <v>1</v>
      </c>
      <c r="ACK31">
        <f t="shared" si="160"/>
        <v>1</v>
      </c>
      <c r="ACL31">
        <f t="shared" si="142"/>
        <v>0</v>
      </c>
      <c r="ACM31">
        <f t="shared" si="128"/>
        <v>1</v>
      </c>
      <c r="ACN31" s="248"/>
      <c r="ACO31" s="202"/>
      <c r="ACP31">
        <v>60</v>
      </c>
      <c r="ACQ31" t="str">
        <f t="shared" si="89"/>
        <v>FALSE</v>
      </c>
      <c r="ACR31">
        <f>VLOOKUP($A31,'FuturesInfo (3)'!$A$2:$V$80,22)</f>
        <v>1</v>
      </c>
      <c r="ACS31" s="252"/>
      <c r="ACT31">
        <f t="shared" si="129"/>
        <v>1</v>
      </c>
      <c r="ACU31" s="138">
        <f>VLOOKUP($A31,'FuturesInfo (3)'!$A$2:$O$80,15)*ACR31</f>
        <v>152550</v>
      </c>
      <c r="ACV31" s="138">
        <f>VLOOKUP($A31,'FuturesInfo (3)'!$A$2:$O$80,15)*ACT31</f>
        <v>152550</v>
      </c>
      <c r="ACW31" s="196">
        <f t="shared" si="130"/>
        <v>0</v>
      </c>
      <c r="ACX31" s="196">
        <f t="shared" si="131"/>
        <v>0</v>
      </c>
      <c r="ACY31" s="196">
        <f t="shared" si="132"/>
        <v>0</v>
      </c>
      <c r="ACZ31" s="196">
        <f t="shared" si="133"/>
        <v>0</v>
      </c>
      <c r="ADA31" s="196">
        <f t="shared" si="157"/>
        <v>0</v>
      </c>
      <c r="ADB31" s="196">
        <f t="shared" si="135"/>
        <v>0</v>
      </c>
      <c r="ADC31" s="196">
        <f t="shared" si="143"/>
        <v>0</v>
      </c>
      <c r="ADD31" s="196">
        <f>IF(IF(sym!$O20=ACI31,1,0)=1,ABS(ACU31*ACN31),-ABS(ACU31*ACN31))</f>
        <v>0</v>
      </c>
      <c r="ADE31" s="196">
        <f>IF(IF(sym!$N20=ACI31,1,0)=1,ABS(ACU31*ACN31),-ABS(ACU31*ACN31))</f>
        <v>0</v>
      </c>
      <c r="ADF31" s="196">
        <f t="shared" si="154"/>
        <v>0</v>
      </c>
      <c r="ADG31" s="196">
        <f t="shared" si="137"/>
        <v>0</v>
      </c>
    </row>
    <row r="32" spans="1:787" x14ac:dyDescent="0.25">
      <c r="A32" s="1" t="s">
        <v>330</v>
      </c>
      <c r="B32" s="150" t="str">
        <f>'FuturesInfo (3)'!M20</f>
        <v>@ES</v>
      </c>
      <c r="C32" s="200" t="str">
        <f>VLOOKUP(A32,'FuturesInfo (3)'!$A$2:$K$80,11)</f>
        <v>index</v>
      </c>
      <c r="F32" t="e">
        <f>#REF!</f>
        <v>#REF!</v>
      </c>
      <c r="G32">
        <v>1</v>
      </c>
      <c r="H32">
        <v>-1</v>
      </c>
      <c r="I32">
        <v>-1</v>
      </c>
      <c r="J32">
        <f t="shared" si="73"/>
        <v>0</v>
      </c>
      <c r="K32">
        <f t="shared" si="74"/>
        <v>1</v>
      </c>
      <c r="L32" s="184">
        <v>-2.8520499108699998E-3</v>
      </c>
      <c r="M32" s="2">
        <v>10</v>
      </c>
      <c r="N32">
        <v>60</v>
      </c>
      <c r="O32" t="str">
        <f t="shared" si="75"/>
        <v>TRUE</v>
      </c>
      <c r="P32">
        <f>VLOOKUP($A32,'FuturesInfo (3)'!$A$2:$V$80,22)</f>
        <v>2</v>
      </c>
      <c r="Q32">
        <f t="shared" si="76"/>
        <v>2</v>
      </c>
      <c r="R32">
        <f t="shared" si="76"/>
        <v>2</v>
      </c>
      <c r="S32" s="138">
        <f>VLOOKUP($A32,'FuturesInfo (3)'!$A$2:$O$80,15)*Q32</f>
        <v>213025</v>
      </c>
      <c r="T32" s="144">
        <f t="shared" si="77"/>
        <v>-607.55793226308174</v>
      </c>
      <c r="U32" s="144">
        <f t="shared" si="90"/>
        <v>607.55793226308174</v>
      </c>
      <c r="W32">
        <f t="shared" si="78"/>
        <v>1</v>
      </c>
      <c r="X32">
        <v>-1</v>
      </c>
      <c r="Y32">
        <v>-1</v>
      </c>
      <c r="Z32">
        <v>1</v>
      </c>
      <c r="AA32">
        <f t="shared" si="144"/>
        <v>0</v>
      </c>
      <c r="AB32">
        <f t="shared" si="79"/>
        <v>0</v>
      </c>
      <c r="AC32" s="1">
        <v>5.0053628888099997E-3</v>
      </c>
      <c r="AD32" s="2">
        <v>10</v>
      </c>
      <c r="AE32">
        <v>60</v>
      </c>
      <c r="AF32" t="str">
        <f t="shared" si="80"/>
        <v>TRUE</v>
      </c>
      <c r="AG32">
        <f>VLOOKUP($A32,'FuturesInfo (3)'!$A$2:$V$80,22)</f>
        <v>2</v>
      </c>
      <c r="AH32">
        <f t="shared" si="81"/>
        <v>3</v>
      </c>
      <c r="AI32">
        <f t="shared" si="91"/>
        <v>2</v>
      </c>
      <c r="AJ32" s="138">
        <f>VLOOKUP($A32,'FuturesInfo (3)'!$A$2:$O$80,15)*AI32</f>
        <v>213025</v>
      </c>
      <c r="AK32" s="196">
        <f t="shared" si="92"/>
        <v>-1066.2674293887501</v>
      </c>
      <c r="AL32" s="196">
        <f t="shared" si="93"/>
        <v>-1066.2674293887501</v>
      </c>
      <c r="AN32">
        <f t="shared" si="82"/>
        <v>-1</v>
      </c>
      <c r="AO32">
        <v>1</v>
      </c>
      <c r="AP32">
        <v>-1</v>
      </c>
      <c r="AQ32">
        <v>1</v>
      </c>
      <c r="AR32">
        <f t="shared" si="145"/>
        <v>1</v>
      </c>
      <c r="AS32">
        <f t="shared" si="83"/>
        <v>0</v>
      </c>
      <c r="AT32" s="1">
        <v>9.4865409699999999E-4</v>
      </c>
      <c r="AU32" s="2">
        <v>10</v>
      </c>
      <c r="AV32">
        <v>60</v>
      </c>
      <c r="AW32" t="str">
        <f t="shared" si="84"/>
        <v>TRUE</v>
      </c>
      <c r="AX32">
        <f>VLOOKUP($A32,'FuturesInfo (3)'!$A$2:$V$80,22)</f>
        <v>2</v>
      </c>
      <c r="AY32">
        <f t="shared" si="85"/>
        <v>2</v>
      </c>
      <c r="AZ32">
        <f t="shared" si="94"/>
        <v>2</v>
      </c>
      <c r="BA32" s="138">
        <f>VLOOKUP($A32,'FuturesInfo (3)'!$A$2:$O$80,15)*AZ32</f>
        <v>213025</v>
      </c>
      <c r="BB32" s="196">
        <f t="shared" si="86"/>
        <v>202.087039013425</v>
      </c>
      <c r="BC32" s="196">
        <f t="shared" si="95"/>
        <v>-202.087039013425</v>
      </c>
      <c r="BE32">
        <v>1</v>
      </c>
      <c r="BF32">
        <v>1</v>
      </c>
      <c r="BG32">
        <v>-1</v>
      </c>
      <c r="BH32">
        <v>1</v>
      </c>
      <c r="BI32">
        <v>1</v>
      </c>
      <c r="BJ32">
        <v>0</v>
      </c>
      <c r="BK32" s="1">
        <v>3.67255064566E-3</v>
      </c>
      <c r="BL32" s="2">
        <v>10</v>
      </c>
      <c r="BM32">
        <v>60</v>
      </c>
      <c r="BN32" t="s">
        <v>1181</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1181</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1181</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1181</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1181</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1181</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1181</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1181</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1181</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1181</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1181</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1181</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1181</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1181</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1181</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1181</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1181</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1181</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1181</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v>1</v>
      </c>
      <c r="UF32" s="239">
        <v>1</v>
      </c>
      <c r="UG32" s="239">
        <v>-1</v>
      </c>
      <c r="UH32" s="239">
        <v>1</v>
      </c>
      <c r="UI32" s="214">
        <v>1</v>
      </c>
      <c r="UJ32" s="240">
        <v>-4</v>
      </c>
      <c r="UK32">
        <v>-1</v>
      </c>
      <c r="UL32">
        <v>-1</v>
      </c>
      <c r="UM32" s="214">
        <v>-1</v>
      </c>
      <c r="UN32">
        <v>0</v>
      </c>
      <c r="UO32">
        <v>0</v>
      </c>
      <c r="UP32">
        <v>1</v>
      </c>
      <c r="UQ32">
        <v>1</v>
      </c>
      <c r="UR32" s="248">
        <v>-6.4400715563500003E-3</v>
      </c>
      <c r="US32" s="202">
        <v>42548</v>
      </c>
      <c r="UT32">
        <v>60</v>
      </c>
      <c r="UU32" t="s">
        <v>1181</v>
      </c>
      <c r="UV32">
        <v>2</v>
      </c>
      <c r="UW32" s="252">
        <v>2</v>
      </c>
      <c r="UX32">
        <v>2</v>
      </c>
      <c r="UY32" s="138">
        <v>208275</v>
      </c>
      <c r="UZ32" s="138">
        <v>208275</v>
      </c>
      <c r="VA32" s="196">
        <v>-1341.3059033987963</v>
      </c>
      <c r="VB32" s="196">
        <v>-1341.3059033987963</v>
      </c>
      <c r="VC32" s="196">
        <v>-1341.3059033987963</v>
      </c>
      <c r="VD32" s="196">
        <v>1341.3059033987963</v>
      </c>
      <c r="VE32" s="196">
        <v>1341.3059033987963</v>
      </c>
      <c r="VF32" s="196">
        <v>1341.3059033987963</v>
      </c>
      <c r="VG32" s="196">
        <v>-1341.3059033987963</v>
      </c>
      <c r="VH32" s="196">
        <v>-1341.3059033987963</v>
      </c>
      <c r="VI32" s="196">
        <v>1341.3059033987963</v>
      </c>
      <c r="VJ32" s="196">
        <v>-1341.3059033987963</v>
      </c>
      <c r="VK32" s="196">
        <v>1341.3059033987963</v>
      </c>
      <c r="VM32">
        <v>-1</v>
      </c>
      <c r="VN32" s="239">
        <v>1</v>
      </c>
      <c r="VO32" s="239">
        <v>1</v>
      </c>
      <c r="VP32" s="239">
        <v>1</v>
      </c>
      <c r="VQ32" s="214">
        <v>1</v>
      </c>
      <c r="VR32" s="240">
        <v>-5</v>
      </c>
      <c r="VS32">
        <v>-1</v>
      </c>
      <c r="VT32">
        <v>-1</v>
      </c>
      <c r="VU32" s="214">
        <v>1</v>
      </c>
      <c r="VV32">
        <v>1</v>
      </c>
      <c r="VW32">
        <v>1</v>
      </c>
      <c r="VX32">
        <v>0</v>
      </c>
      <c r="VY32">
        <v>0</v>
      </c>
      <c r="VZ32" s="248">
        <v>5.40151242348E-3</v>
      </c>
      <c r="WA32" s="202">
        <v>42548</v>
      </c>
      <c r="WB32">
        <v>60</v>
      </c>
      <c r="WC32" t="s">
        <v>1181</v>
      </c>
      <c r="WD32">
        <v>2</v>
      </c>
      <c r="WE32" s="252">
        <v>1</v>
      </c>
      <c r="WF32">
        <v>2</v>
      </c>
      <c r="WG32" s="138">
        <v>209400</v>
      </c>
      <c r="WH32" s="138">
        <v>209400</v>
      </c>
      <c r="WI32" s="196">
        <v>1131.0767014767121</v>
      </c>
      <c r="WJ32" s="196">
        <v>1131.0767014767121</v>
      </c>
      <c r="WK32" s="196">
        <v>1131.0767014767121</v>
      </c>
      <c r="WL32" s="196">
        <v>-1131.0767014767121</v>
      </c>
      <c r="WM32" s="196">
        <v>-1131.0767014767121</v>
      </c>
      <c r="WN32" s="196">
        <v>1131.0767014767121</v>
      </c>
      <c r="WO32" s="196">
        <v>1131.0767014767121</v>
      </c>
      <c r="WP32" s="196">
        <v>1131.0767014767121</v>
      </c>
      <c r="WQ32" s="196">
        <v>-1131.0767014767121</v>
      </c>
      <c r="WR32" s="196">
        <v>-1131.0767014767121</v>
      </c>
      <c r="WS32" s="196">
        <v>1131.0767014767121</v>
      </c>
      <c r="WU32">
        <v>1</v>
      </c>
      <c r="WV32" s="239">
        <v>1</v>
      </c>
      <c r="WW32" s="239">
        <v>1</v>
      </c>
      <c r="WX32" s="239">
        <v>1</v>
      </c>
      <c r="WY32" s="214">
        <v>1</v>
      </c>
      <c r="WZ32" s="240">
        <v>6</v>
      </c>
      <c r="XA32">
        <v>-1</v>
      </c>
      <c r="XB32">
        <v>1</v>
      </c>
      <c r="XC32">
        <v>-1</v>
      </c>
      <c r="XD32">
        <v>0</v>
      </c>
      <c r="XE32">
        <v>0</v>
      </c>
      <c r="XF32">
        <v>1</v>
      </c>
      <c r="XG32">
        <v>0</v>
      </c>
      <c r="XH32">
        <v>-9.5510983763100004E-4</v>
      </c>
      <c r="XI32" s="202">
        <v>42548</v>
      </c>
      <c r="XJ32">
        <v>60</v>
      </c>
      <c r="XK32" t="s">
        <v>1181</v>
      </c>
      <c r="XL32">
        <v>2</v>
      </c>
      <c r="XM32" s="252">
        <v>1</v>
      </c>
      <c r="XN32">
        <v>3</v>
      </c>
      <c r="XO32" s="138">
        <v>209200</v>
      </c>
      <c r="XP32" s="138">
        <v>313800</v>
      </c>
      <c r="XQ32" s="196">
        <v>-199.80897803240521</v>
      </c>
      <c r="XR32" s="196">
        <v>-299.71346704860781</v>
      </c>
      <c r="XS32" s="196">
        <v>-199.80897803240521</v>
      </c>
      <c r="XT32" s="196">
        <v>199.80897803240521</v>
      </c>
      <c r="XU32" s="196">
        <v>-199.80897803240521</v>
      </c>
      <c r="XV32" s="196">
        <v>-199.80897803240521</v>
      </c>
      <c r="XW32" s="196">
        <v>-199.80897803240521</v>
      </c>
      <c r="XX32" s="196">
        <v>-199.80897803240521</v>
      </c>
      <c r="XY32" s="196">
        <v>199.80897803240521</v>
      </c>
      <c r="XZ32" s="196">
        <v>-199.80897803240521</v>
      </c>
      <c r="YA32" s="196">
        <v>199.80897803240521</v>
      </c>
      <c r="YC32">
        <v>-1</v>
      </c>
      <c r="YD32">
        <v>1</v>
      </c>
      <c r="YE32">
        <v>1</v>
      </c>
      <c r="YF32">
        <v>1</v>
      </c>
      <c r="YG32">
        <v>1</v>
      </c>
      <c r="YH32">
        <v>7</v>
      </c>
      <c r="YI32">
        <v>-1</v>
      </c>
      <c r="YJ32">
        <v>1</v>
      </c>
      <c r="YK32" s="214">
        <v>1</v>
      </c>
      <c r="YL32">
        <v>1</v>
      </c>
      <c r="YM32">
        <v>1</v>
      </c>
      <c r="YN32">
        <v>0</v>
      </c>
      <c r="YO32">
        <v>1</v>
      </c>
      <c r="YP32" s="248">
        <v>1.36233269598E-2</v>
      </c>
      <c r="YQ32" s="202">
        <v>42548</v>
      </c>
      <c r="YR32">
        <v>60</v>
      </c>
      <c r="YS32" t="s">
        <v>1181</v>
      </c>
      <c r="YT32">
        <v>2</v>
      </c>
      <c r="YU32">
        <v>1</v>
      </c>
      <c r="YV32">
        <v>3</v>
      </c>
      <c r="YW32" s="138">
        <v>212050</v>
      </c>
      <c r="YX32" s="138">
        <v>318075</v>
      </c>
      <c r="YY32" s="196">
        <v>2888.8264818255898</v>
      </c>
      <c r="YZ32" s="196">
        <v>4333.2397227383854</v>
      </c>
      <c r="ZA32" s="196">
        <v>2888.8264818255898</v>
      </c>
      <c r="ZB32" s="196">
        <v>-2888.8264818255898</v>
      </c>
      <c r="ZC32" s="196">
        <v>2888.8264818255898</v>
      </c>
      <c r="ZD32" s="196">
        <v>2888.8264818255898</v>
      </c>
      <c r="ZE32" s="196">
        <v>2888.8264818255898</v>
      </c>
      <c r="ZF32" s="196">
        <v>2888.8264818255898</v>
      </c>
      <c r="ZG32" s="196">
        <v>-2888.8264818255898</v>
      </c>
      <c r="ZH32" s="196">
        <v>-2888.8264818255898</v>
      </c>
      <c r="ZI32" s="196">
        <v>2888.8264818255898</v>
      </c>
      <c r="ZK32">
        <f t="shared" si="96"/>
        <v>1</v>
      </c>
      <c r="ZL32" s="239">
        <v>1</v>
      </c>
      <c r="ZM32" s="239">
        <v>-1</v>
      </c>
      <c r="ZN32" s="239">
        <v>1</v>
      </c>
      <c r="ZO32" s="214">
        <v>1</v>
      </c>
      <c r="ZP32" s="240">
        <v>8</v>
      </c>
      <c r="ZQ32">
        <f t="shared" si="97"/>
        <v>-1</v>
      </c>
      <c r="ZR32">
        <f t="shared" si="98"/>
        <v>1</v>
      </c>
      <c r="ZS32" s="214">
        <v>1</v>
      </c>
      <c r="ZT32">
        <f t="shared" si="146"/>
        <v>1</v>
      </c>
      <c r="ZU32">
        <f t="shared" si="158"/>
        <v>1</v>
      </c>
      <c r="ZV32">
        <f t="shared" si="138"/>
        <v>0</v>
      </c>
      <c r="ZW32">
        <f t="shared" si="100"/>
        <v>1</v>
      </c>
      <c r="ZX32" s="248">
        <v>4.5979721763699999E-3</v>
      </c>
      <c r="ZY32" s="202">
        <v>42548</v>
      </c>
      <c r="ZZ32">
        <v>60</v>
      </c>
      <c r="AAA32" t="str">
        <f t="shared" si="87"/>
        <v>TRUE</v>
      </c>
      <c r="AAB32">
        <f>VLOOKUP($A32,'FuturesInfo (3)'!$A$2:$V$80,22)</f>
        <v>2</v>
      </c>
      <c r="AAC32" s="252">
        <v>2</v>
      </c>
      <c r="AAD32">
        <f t="shared" si="101"/>
        <v>2</v>
      </c>
      <c r="AAE32" s="138">
        <f>VLOOKUP($A32,'FuturesInfo (3)'!$A$2:$O$80,15)*AAB32</f>
        <v>213025</v>
      </c>
      <c r="AAF32" s="138">
        <f>VLOOKUP($A32,'FuturesInfo (3)'!$A$2:$O$80,15)*AAD32</f>
        <v>213025</v>
      </c>
      <c r="AAG32" s="196">
        <f t="shared" si="102"/>
        <v>979.48302287121919</v>
      </c>
      <c r="AAH32" s="196">
        <f t="shared" si="103"/>
        <v>979.48302287121919</v>
      </c>
      <c r="AAI32" s="196">
        <f t="shared" si="104"/>
        <v>979.48302287121919</v>
      </c>
      <c r="AAJ32" s="196">
        <f t="shared" si="105"/>
        <v>-979.48302287121919</v>
      </c>
      <c r="AAK32" s="196">
        <f t="shared" si="155"/>
        <v>979.48302287121919</v>
      </c>
      <c r="AAL32" s="196">
        <f t="shared" si="107"/>
        <v>-979.48302287121919</v>
      </c>
      <c r="AAM32" s="196">
        <f t="shared" si="139"/>
        <v>979.48302287121919</v>
      </c>
      <c r="AAN32" s="196">
        <f>IF(IF(sym!$O21=ZS32,1,0)=1,ABS(AAE32*ZX32),-ABS(AAE32*ZX32))</f>
        <v>979.48302287121919</v>
      </c>
      <c r="AAO32" s="196">
        <f>IF(IF(sym!$N21=ZS32,1,0)=1,ABS(AAE32*ZX32),-ABS(AAE32*ZX32))</f>
        <v>-979.48302287121919</v>
      </c>
      <c r="AAP32" s="196">
        <f t="shared" si="148"/>
        <v>-979.48302287121919</v>
      </c>
      <c r="AAQ32" s="196">
        <f t="shared" si="109"/>
        <v>979.48302287121919</v>
      </c>
      <c r="AAS32">
        <f t="shared" si="110"/>
        <v>1</v>
      </c>
      <c r="AAT32" s="239">
        <v>1</v>
      </c>
      <c r="AAU32" s="239">
        <v>-1</v>
      </c>
      <c r="AAV32" s="239">
        <v>1</v>
      </c>
      <c r="AAW32" s="214">
        <v>1</v>
      </c>
      <c r="AAX32" s="240">
        <v>9</v>
      </c>
      <c r="AAY32">
        <f t="shared" si="111"/>
        <v>-1</v>
      </c>
      <c r="AAZ32">
        <f t="shared" si="112"/>
        <v>1</v>
      </c>
      <c r="ABA32" s="214"/>
      <c r="ABB32">
        <f t="shared" si="149"/>
        <v>0</v>
      </c>
      <c r="ABC32">
        <f t="shared" si="159"/>
        <v>0</v>
      </c>
      <c r="ABD32">
        <f t="shared" si="140"/>
        <v>0</v>
      </c>
      <c r="ABE32">
        <f t="shared" si="114"/>
        <v>0</v>
      </c>
      <c r="ABF32" s="248"/>
      <c r="ABG32" s="202">
        <v>42548</v>
      </c>
      <c r="ABH32">
        <v>60</v>
      </c>
      <c r="ABI32" t="str">
        <f t="shared" si="88"/>
        <v>TRUE</v>
      </c>
      <c r="ABJ32">
        <f>VLOOKUP($A32,'FuturesInfo (3)'!$A$2:$V$80,22)</f>
        <v>2</v>
      </c>
      <c r="ABK32" s="252">
        <v>2</v>
      </c>
      <c r="ABL32">
        <f t="shared" si="115"/>
        <v>2</v>
      </c>
      <c r="ABM32" s="138">
        <f>VLOOKUP($A32,'FuturesInfo (3)'!$A$2:$O$80,15)*ABJ32</f>
        <v>213025</v>
      </c>
      <c r="ABN32" s="138">
        <f>VLOOKUP($A32,'FuturesInfo (3)'!$A$2:$O$80,15)*ABL32</f>
        <v>213025</v>
      </c>
      <c r="ABO32" s="196">
        <f t="shared" si="116"/>
        <v>0</v>
      </c>
      <c r="ABP32" s="196">
        <f t="shared" si="117"/>
        <v>0</v>
      </c>
      <c r="ABQ32" s="196">
        <f t="shared" si="118"/>
        <v>0</v>
      </c>
      <c r="ABR32" s="196">
        <f t="shared" si="119"/>
        <v>0</v>
      </c>
      <c r="ABS32" s="196">
        <f t="shared" si="156"/>
        <v>0</v>
      </c>
      <c r="ABT32" s="196">
        <f t="shared" si="121"/>
        <v>0</v>
      </c>
      <c r="ABU32" s="196">
        <f t="shared" si="141"/>
        <v>0</v>
      </c>
      <c r="ABV32" s="196">
        <f>IF(IF(sym!$O21=ABA32,1,0)=1,ABS(ABM32*ABF32),-ABS(ABM32*ABF32))</f>
        <v>0</v>
      </c>
      <c r="ABW32" s="196">
        <f>IF(IF(sym!$N21=ABA32,1,0)=1,ABS(ABM32*ABF32),-ABS(ABM32*ABF32))</f>
        <v>0</v>
      </c>
      <c r="ABX32" s="196">
        <f t="shared" si="151"/>
        <v>0</v>
      </c>
      <c r="ABY32" s="196">
        <f t="shared" si="123"/>
        <v>0</v>
      </c>
      <c r="ACA32">
        <f t="shared" si="124"/>
        <v>0</v>
      </c>
      <c r="ACB32" s="239"/>
      <c r="ACC32" s="239"/>
      <c r="ACD32" s="239"/>
      <c r="ACE32" s="214"/>
      <c r="ACF32" s="240"/>
      <c r="ACG32">
        <f t="shared" si="125"/>
        <v>1</v>
      </c>
      <c r="ACH32">
        <f t="shared" si="126"/>
        <v>0</v>
      </c>
      <c r="ACI32" s="214"/>
      <c r="ACJ32">
        <f t="shared" si="152"/>
        <v>1</v>
      </c>
      <c r="ACK32">
        <f t="shared" si="160"/>
        <v>1</v>
      </c>
      <c r="ACL32">
        <f t="shared" si="142"/>
        <v>0</v>
      </c>
      <c r="ACM32">
        <f t="shared" si="128"/>
        <v>1</v>
      </c>
      <c r="ACN32" s="248"/>
      <c r="ACO32" s="202"/>
      <c r="ACP32">
        <v>60</v>
      </c>
      <c r="ACQ32" t="str">
        <f t="shared" si="89"/>
        <v>FALSE</v>
      </c>
      <c r="ACR32">
        <f>VLOOKUP($A32,'FuturesInfo (3)'!$A$2:$V$80,22)</f>
        <v>2</v>
      </c>
      <c r="ACS32" s="252"/>
      <c r="ACT32">
        <f t="shared" si="129"/>
        <v>2</v>
      </c>
      <c r="ACU32" s="138">
        <f>VLOOKUP($A32,'FuturesInfo (3)'!$A$2:$O$80,15)*ACR32</f>
        <v>213025</v>
      </c>
      <c r="ACV32" s="138">
        <f>VLOOKUP($A32,'FuturesInfo (3)'!$A$2:$O$80,15)*ACT32</f>
        <v>213025</v>
      </c>
      <c r="ACW32" s="196">
        <f t="shared" si="130"/>
        <v>0</v>
      </c>
      <c r="ACX32" s="196">
        <f t="shared" si="131"/>
        <v>0</v>
      </c>
      <c r="ACY32" s="196">
        <f t="shared" si="132"/>
        <v>0</v>
      </c>
      <c r="ACZ32" s="196">
        <f t="shared" si="133"/>
        <v>0</v>
      </c>
      <c r="ADA32" s="196">
        <f t="shared" si="157"/>
        <v>0</v>
      </c>
      <c r="ADB32" s="196">
        <f t="shared" si="135"/>
        <v>0</v>
      </c>
      <c r="ADC32" s="196">
        <f t="shared" si="143"/>
        <v>0</v>
      </c>
      <c r="ADD32" s="196">
        <f>IF(IF(sym!$O21=ACI32,1,0)=1,ABS(ACU32*ACN32),-ABS(ACU32*ACN32))</f>
        <v>0</v>
      </c>
      <c r="ADE32" s="196">
        <f>IF(IF(sym!$N21=ACI32,1,0)=1,ABS(ACU32*ACN32),-ABS(ACU32*ACN32))</f>
        <v>0</v>
      </c>
      <c r="ADF32" s="196">
        <f t="shared" si="154"/>
        <v>0</v>
      </c>
      <c r="ADG32" s="196">
        <f t="shared" si="137"/>
        <v>0</v>
      </c>
    </row>
    <row r="33" spans="1:787" x14ac:dyDescent="0.25">
      <c r="A33" s="1" t="s">
        <v>332</v>
      </c>
      <c r="B33" s="150" t="str">
        <f>'FuturesInfo (3)'!M21</f>
        <v>@GF</v>
      </c>
      <c r="C33" s="200" t="str">
        <f>VLOOKUP(A33,'FuturesInfo (3)'!$A$2:$K$80,11)</f>
        <v>meat</v>
      </c>
      <c r="F33" s="5" t="e">
        <f>#REF!</f>
        <v>#REF!</v>
      </c>
      <c r="G33" s="5">
        <v>-1</v>
      </c>
      <c r="H33">
        <v>1</v>
      </c>
      <c r="I33" s="5">
        <v>1</v>
      </c>
      <c r="J33">
        <f t="shared" si="73"/>
        <v>0</v>
      </c>
      <c r="K33">
        <f t="shared" si="74"/>
        <v>1</v>
      </c>
      <c r="L33" s="185">
        <v>1.8784153005500001E-3</v>
      </c>
      <c r="M33" s="2">
        <v>10</v>
      </c>
      <c r="N33">
        <v>60</v>
      </c>
      <c r="O33" t="str">
        <f t="shared" si="75"/>
        <v>TRUE</v>
      </c>
      <c r="P33">
        <f>VLOOKUP($A33,'FuturesInfo (3)'!$A$2:$V$80,22)</f>
        <v>2</v>
      </c>
      <c r="Q33">
        <f t="shared" si="76"/>
        <v>2</v>
      </c>
      <c r="R33">
        <f t="shared" si="76"/>
        <v>2</v>
      </c>
      <c r="S33" s="138">
        <f>VLOOKUP($A33,'FuturesInfo (3)'!$A$2:$O$80,15)*Q33</f>
        <v>139450</v>
      </c>
      <c r="T33" s="144">
        <f t="shared" si="77"/>
        <v>-261.94501366169749</v>
      </c>
      <c r="U33" s="144">
        <f t="shared" si="90"/>
        <v>261.94501366169749</v>
      </c>
      <c r="W33" s="5">
        <f t="shared" si="78"/>
        <v>-1</v>
      </c>
      <c r="X33" s="5">
        <v>-1</v>
      </c>
      <c r="Y33">
        <v>1</v>
      </c>
      <c r="Z33" s="5">
        <v>-1</v>
      </c>
      <c r="AA33">
        <f t="shared" si="144"/>
        <v>1</v>
      </c>
      <c r="AB33">
        <f t="shared" si="79"/>
        <v>0</v>
      </c>
      <c r="AC33" s="5">
        <v>-7.8404636100200004E-3</v>
      </c>
      <c r="AD33" s="2">
        <v>10</v>
      </c>
      <c r="AE33">
        <v>60</v>
      </c>
      <c r="AF33" t="str">
        <f t="shared" si="80"/>
        <v>TRUE</v>
      </c>
      <c r="AG33">
        <f>VLOOKUP($A33,'FuturesInfo (3)'!$A$2:$V$80,22)</f>
        <v>2</v>
      </c>
      <c r="AH33">
        <f t="shared" si="81"/>
        <v>2</v>
      </c>
      <c r="AI33">
        <f t="shared" si="91"/>
        <v>2</v>
      </c>
      <c r="AJ33" s="138">
        <f>VLOOKUP($A33,'FuturesInfo (3)'!$A$2:$O$80,15)*AI33</f>
        <v>139450</v>
      </c>
      <c r="AK33" s="196">
        <f t="shared" si="92"/>
        <v>1093.3526504172892</v>
      </c>
      <c r="AL33" s="196">
        <f t="shared" si="93"/>
        <v>-1093.3526504172892</v>
      </c>
      <c r="AN33" s="5">
        <f t="shared" si="82"/>
        <v>-1</v>
      </c>
      <c r="AO33" s="5">
        <v>-1</v>
      </c>
      <c r="AP33">
        <v>1</v>
      </c>
      <c r="AQ33" s="5">
        <v>-1</v>
      </c>
      <c r="AR33">
        <f t="shared" si="145"/>
        <v>1</v>
      </c>
      <c r="AS33">
        <f t="shared" si="83"/>
        <v>0</v>
      </c>
      <c r="AT33" s="5">
        <v>-5.1537536505799999E-4</v>
      </c>
      <c r="AU33" s="2">
        <v>10</v>
      </c>
      <c r="AV33">
        <v>60</v>
      </c>
      <c r="AW33" t="str">
        <f t="shared" si="84"/>
        <v>TRUE</v>
      </c>
      <c r="AX33">
        <f>VLOOKUP($A33,'FuturesInfo (3)'!$A$2:$V$80,22)</f>
        <v>2</v>
      </c>
      <c r="AY33">
        <f t="shared" si="85"/>
        <v>2</v>
      </c>
      <c r="AZ33">
        <f t="shared" si="94"/>
        <v>2</v>
      </c>
      <c r="BA33" s="138">
        <f>VLOOKUP($A33,'FuturesInfo (3)'!$A$2:$O$80,15)*AZ33</f>
        <v>139450</v>
      </c>
      <c r="BB33" s="196">
        <f t="shared" si="86"/>
        <v>71.869094657338096</v>
      </c>
      <c r="BC33" s="196">
        <f t="shared" si="95"/>
        <v>-71.869094657338096</v>
      </c>
      <c r="BE33" s="5">
        <v>-1</v>
      </c>
      <c r="BF33" s="5">
        <v>-1</v>
      </c>
      <c r="BG33">
        <v>1</v>
      </c>
      <c r="BH33" s="5">
        <v>1</v>
      </c>
      <c r="BI33">
        <v>0</v>
      </c>
      <c r="BJ33">
        <v>1</v>
      </c>
      <c r="BK33" s="5">
        <v>1.32347885871E-2</v>
      </c>
      <c r="BL33" s="2">
        <v>10</v>
      </c>
      <c r="BM33">
        <v>60</v>
      </c>
      <c r="BN33" t="s">
        <v>1181</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1181</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1181</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1181</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1181</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1181</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1181</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1181</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1181</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1181</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1181</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1181</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1181</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1181</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1181</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1181</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1181</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1181</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1181</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v>-1</v>
      </c>
      <c r="UF33" s="242">
        <v>1</v>
      </c>
      <c r="UG33" s="242">
        <v>1</v>
      </c>
      <c r="UH33" s="242">
        <v>1</v>
      </c>
      <c r="UI33" s="214">
        <v>1</v>
      </c>
      <c r="UJ33" s="240">
        <v>9</v>
      </c>
      <c r="UK33">
        <v>-1</v>
      </c>
      <c r="UL33">
        <v>1</v>
      </c>
      <c r="UM33" s="246">
        <v>1</v>
      </c>
      <c r="UN33">
        <v>1</v>
      </c>
      <c r="UO33">
        <v>1</v>
      </c>
      <c r="UP33">
        <v>0</v>
      </c>
      <c r="UQ33">
        <v>1</v>
      </c>
      <c r="UR33" s="246">
        <v>1.1407511407499999E-2</v>
      </c>
      <c r="US33" s="202">
        <v>42541</v>
      </c>
      <c r="UT33">
        <v>60</v>
      </c>
      <c r="UU33" t="s">
        <v>1181</v>
      </c>
      <c r="UV33">
        <v>2</v>
      </c>
      <c r="UW33" s="252">
        <v>1</v>
      </c>
      <c r="UX33">
        <v>3</v>
      </c>
      <c r="UY33" s="138">
        <v>144075</v>
      </c>
      <c r="UZ33" s="138">
        <v>216112.5</v>
      </c>
      <c r="VA33" s="196">
        <v>1643.5372060355623</v>
      </c>
      <c r="VB33" s="196">
        <v>2465.3058090533436</v>
      </c>
      <c r="VC33" s="196">
        <v>1643.5372060355623</v>
      </c>
      <c r="VD33" s="196">
        <v>-1643.5372060355623</v>
      </c>
      <c r="VE33" s="196">
        <v>1643.5372060355623</v>
      </c>
      <c r="VF33" s="196">
        <v>1643.5372060355623</v>
      </c>
      <c r="VG33" s="196">
        <v>1643.5372060355623</v>
      </c>
      <c r="VH33" s="196">
        <v>1643.5372060355623</v>
      </c>
      <c r="VI33" s="196">
        <v>-1643.5372060355623</v>
      </c>
      <c r="VJ33" s="196">
        <v>-1643.5372060355623</v>
      </c>
      <c r="VK33" s="196">
        <v>1643.5372060355623</v>
      </c>
      <c r="VM33">
        <v>1</v>
      </c>
      <c r="VN33" s="242">
        <v>-1</v>
      </c>
      <c r="VO33" s="242">
        <v>-1</v>
      </c>
      <c r="VP33" s="242">
        <v>1</v>
      </c>
      <c r="VQ33" s="214">
        <v>1</v>
      </c>
      <c r="VR33" s="240">
        <v>10</v>
      </c>
      <c r="VS33">
        <v>-1</v>
      </c>
      <c r="VT33">
        <v>1</v>
      </c>
      <c r="VU33" s="246">
        <v>1</v>
      </c>
      <c r="VV33">
        <v>0</v>
      </c>
      <c r="VW33">
        <v>1</v>
      </c>
      <c r="VX33">
        <v>0</v>
      </c>
      <c r="VY33">
        <v>1</v>
      </c>
      <c r="VZ33" s="246">
        <v>3.4704147145599999E-3</v>
      </c>
      <c r="WA33" s="202">
        <v>42541</v>
      </c>
      <c r="WB33">
        <v>60</v>
      </c>
      <c r="WC33" t="s">
        <v>1181</v>
      </c>
      <c r="WD33">
        <v>2</v>
      </c>
      <c r="WE33" s="252">
        <v>1</v>
      </c>
      <c r="WF33">
        <v>2</v>
      </c>
      <c r="WG33" s="138">
        <v>144575</v>
      </c>
      <c r="WH33" s="138">
        <v>144575</v>
      </c>
      <c r="WI33" s="196">
        <v>-501.73520735751197</v>
      </c>
      <c r="WJ33" s="196">
        <v>-501.73520735751197</v>
      </c>
      <c r="WK33" s="196">
        <v>501.73520735751197</v>
      </c>
      <c r="WL33" s="196">
        <v>-501.73520735751197</v>
      </c>
      <c r="WM33" s="196">
        <v>501.73520735751197</v>
      </c>
      <c r="WN33" s="196">
        <v>-501.73520735751197</v>
      </c>
      <c r="WO33" s="196">
        <v>501.73520735751197</v>
      </c>
      <c r="WP33" s="196">
        <v>501.73520735751197</v>
      </c>
      <c r="WQ33" s="196">
        <v>-501.73520735751197</v>
      </c>
      <c r="WR33" s="196">
        <v>-501.73520735751197</v>
      </c>
      <c r="WS33" s="196">
        <v>501.73520735751197</v>
      </c>
      <c r="WU33">
        <v>1</v>
      </c>
      <c r="WV33" s="242">
        <v>-1</v>
      </c>
      <c r="WW33" s="242">
        <v>-1</v>
      </c>
      <c r="WX33" s="242">
        <v>1</v>
      </c>
      <c r="WY33" s="214">
        <v>-1</v>
      </c>
      <c r="WZ33" s="240">
        <v>11</v>
      </c>
      <c r="XA33">
        <v>1</v>
      </c>
      <c r="XB33">
        <v>-1</v>
      </c>
      <c r="XC33">
        <v>-1</v>
      </c>
      <c r="XD33">
        <v>1</v>
      </c>
      <c r="XE33">
        <v>1</v>
      </c>
      <c r="XF33">
        <v>0</v>
      </c>
      <c r="XG33">
        <v>1</v>
      </c>
      <c r="XH33">
        <v>-6.5709839183800004E-3</v>
      </c>
      <c r="XI33" s="202">
        <v>42541</v>
      </c>
      <c r="XJ33">
        <v>60</v>
      </c>
      <c r="XK33" t="s">
        <v>1181</v>
      </c>
      <c r="XL33">
        <v>2</v>
      </c>
      <c r="XM33" s="252">
        <v>1</v>
      </c>
      <c r="XN33">
        <v>3</v>
      </c>
      <c r="XO33" s="138">
        <v>143625</v>
      </c>
      <c r="XP33" s="138">
        <v>215437.5</v>
      </c>
      <c r="XQ33" s="196">
        <v>943.75756527732756</v>
      </c>
      <c r="XR33" s="196">
        <v>1415.6363479159913</v>
      </c>
      <c r="XS33" s="196">
        <v>943.75756527732756</v>
      </c>
      <c r="XT33" s="196">
        <v>-943.75756527732756</v>
      </c>
      <c r="XU33" s="196">
        <v>943.75756527732756</v>
      </c>
      <c r="XV33" s="196">
        <v>943.75756527732756</v>
      </c>
      <c r="XW33" s="196">
        <v>-943.75756527732756</v>
      </c>
      <c r="XX33" s="196">
        <v>-943.75756527732756</v>
      </c>
      <c r="XY33" s="196">
        <v>943.75756527732756</v>
      </c>
      <c r="XZ33" s="196">
        <v>-943.75756527732756</v>
      </c>
      <c r="YA33" s="196">
        <v>943.75756527732756</v>
      </c>
      <c r="YC33">
        <v>-1</v>
      </c>
      <c r="YD33">
        <v>1</v>
      </c>
      <c r="YE33">
        <v>-1</v>
      </c>
      <c r="YF33">
        <v>1</v>
      </c>
      <c r="YG33">
        <v>-1</v>
      </c>
      <c r="YH33">
        <v>12</v>
      </c>
      <c r="YI33">
        <v>1</v>
      </c>
      <c r="YJ33">
        <v>-1</v>
      </c>
      <c r="YK33" s="246">
        <v>-1</v>
      </c>
      <c r="YL33">
        <v>0</v>
      </c>
      <c r="YM33">
        <v>1</v>
      </c>
      <c r="YN33">
        <v>0</v>
      </c>
      <c r="YO33">
        <v>1</v>
      </c>
      <c r="YP33" s="246">
        <v>-1.2184508268100001E-3</v>
      </c>
      <c r="YQ33" s="202">
        <v>42541</v>
      </c>
      <c r="YR33">
        <v>60</v>
      </c>
      <c r="YS33" t="s">
        <v>1181</v>
      </c>
      <c r="YT33">
        <v>2</v>
      </c>
      <c r="YU33">
        <v>1</v>
      </c>
      <c r="YV33">
        <v>3</v>
      </c>
      <c r="YW33" s="138">
        <v>143450</v>
      </c>
      <c r="YX33" s="138">
        <v>215175</v>
      </c>
      <c r="YY33" s="196">
        <v>-174.7867711058945</v>
      </c>
      <c r="YZ33" s="196">
        <v>-262.18015665884178</v>
      </c>
      <c r="ZA33" s="196">
        <v>174.7867711058945</v>
      </c>
      <c r="ZB33" s="196">
        <v>-174.7867711058945</v>
      </c>
      <c r="ZC33" s="196">
        <v>174.7867711058945</v>
      </c>
      <c r="ZD33" s="196">
        <v>174.7867711058945</v>
      </c>
      <c r="ZE33" s="196">
        <v>-174.7867711058945</v>
      </c>
      <c r="ZF33" s="196">
        <v>-174.7867711058945</v>
      </c>
      <c r="ZG33" s="196">
        <v>174.7867711058945</v>
      </c>
      <c r="ZH33" s="196">
        <v>-174.7867711058945</v>
      </c>
      <c r="ZI33" s="196">
        <v>174.7867711058945</v>
      </c>
      <c r="ZK33">
        <f t="shared" si="96"/>
        <v>-1</v>
      </c>
      <c r="ZL33" s="242">
        <v>-1</v>
      </c>
      <c r="ZM33" s="242">
        <v>-1</v>
      </c>
      <c r="ZN33" s="242">
        <v>-1</v>
      </c>
      <c r="ZO33" s="214">
        <v>-1</v>
      </c>
      <c r="ZP33" s="240">
        <v>13</v>
      </c>
      <c r="ZQ33">
        <f t="shared" si="97"/>
        <v>1</v>
      </c>
      <c r="ZR33">
        <f t="shared" si="98"/>
        <v>-1</v>
      </c>
      <c r="ZS33" s="246">
        <v>-1</v>
      </c>
      <c r="ZT33">
        <f t="shared" si="146"/>
        <v>1</v>
      </c>
      <c r="ZU33">
        <f t="shared" si="158"/>
        <v>1</v>
      </c>
      <c r="ZV33">
        <f t="shared" si="138"/>
        <v>0</v>
      </c>
      <c r="ZW33">
        <f t="shared" si="100"/>
        <v>1</v>
      </c>
      <c r="ZX33" s="246">
        <v>-2.7884280237E-2</v>
      </c>
      <c r="ZY33" s="202">
        <v>42541</v>
      </c>
      <c r="ZZ33">
        <v>60</v>
      </c>
      <c r="AAA33" t="str">
        <f t="shared" si="87"/>
        <v>TRUE</v>
      </c>
      <c r="AAB33">
        <f>VLOOKUP($A33,'FuturesInfo (3)'!$A$2:$V$80,22)</f>
        <v>2</v>
      </c>
      <c r="AAC33" s="252">
        <v>1</v>
      </c>
      <c r="AAD33">
        <f t="shared" si="101"/>
        <v>3</v>
      </c>
      <c r="AAE33" s="138">
        <f>VLOOKUP($A33,'FuturesInfo (3)'!$A$2:$O$80,15)*AAB33</f>
        <v>139450</v>
      </c>
      <c r="AAF33" s="138">
        <f>VLOOKUP($A33,'FuturesInfo (3)'!$A$2:$O$80,15)*AAD33</f>
        <v>209175</v>
      </c>
      <c r="AAG33" s="196">
        <f t="shared" si="102"/>
        <v>3888.4628790496499</v>
      </c>
      <c r="AAH33" s="196">
        <f t="shared" si="103"/>
        <v>3888.4628790496499</v>
      </c>
      <c r="AAI33" s="196">
        <f t="shared" si="104"/>
        <v>3888.4628790496499</v>
      </c>
      <c r="AAJ33" s="196">
        <f t="shared" si="105"/>
        <v>-3888.4628790496499</v>
      </c>
      <c r="AAK33" s="196">
        <f t="shared" si="155"/>
        <v>3888.4628790496499</v>
      </c>
      <c r="AAL33" s="196">
        <f t="shared" si="107"/>
        <v>3888.4628790496499</v>
      </c>
      <c r="AAM33" s="196">
        <f t="shared" si="139"/>
        <v>3888.4628790496499</v>
      </c>
      <c r="AAN33" s="196">
        <f>IF(IF(sym!$O22=ZS33,1,0)=1,ABS(AAE33*ZX33),-ABS(AAE33*ZX33))</f>
        <v>-3888.4628790496499</v>
      </c>
      <c r="AAO33" s="196">
        <f>IF(IF(sym!$N22=ZS33,1,0)=1,ABS(AAE33*ZX33),-ABS(AAE33*ZX33))</f>
        <v>3888.4628790496499</v>
      </c>
      <c r="AAP33" s="196">
        <f t="shared" si="148"/>
        <v>-3888.4628790496499</v>
      </c>
      <c r="AAQ33" s="196">
        <f t="shared" si="109"/>
        <v>3888.4628790496499</v>
      </c>
      <c r="AAS33">
        <f t="shared" si="110"/>
        <v>-1</v>
      </c>
      <c r="AAT33" s="242">
        <v>1</v>
      </c>
      <c r="AAU33" s="242">
        <v>1</v>
      </c>
      <c r="AAV33" s="242">
        <v>1</v>
      </c>
      <c r="AAW33" s="214">
        <v>-1</v>
      </c>
      <c r="AAX33" s="240">
        <v>-3</v>
      </c>
      <c r="AAY33">
        <f t="shared" si="111"/>
        <v>1</v>
      </c>
      <c r="AAZ33">
        <f t="shared" si="112"/>
        <v>1</v>
      </c>
      <c r="ABA33" s="246"/>
      <c r="ABB33">
        <f t="shared" si="149"/>
        <v>0</v>
      </c>
      <c r="ABC33">
        <f t="shared" si="159"/>
        <v>0</v>
      </c>
      <c r="ABD33">
        <f t="shared" si="140"/>
        <v>0</v>
      </c>
      <c r="ABE33">
        <f t="shared" si="114"/>
        <v>0</v>
      </c>
      <c r="ABF33" s="246"/>
      <c r="ABG33" s="202">
        <v>42541</v>
      </c>
      <c r="ABH33">
        <v>60</v>
      </c>
      <c r="ABI33" t="str">
        <f t="shared" si="88"/>
        <v>TRUE</v>
      </c>
      <c r="ABJ33">
        <f>VLOOKUP($A33,'FuturesInfo (3)'!$A$2:$V$80,22)</f>
        <v>2</v>
      </c>
      <c r="ABK33" s="252">
        <v>2</v>
      </c>
      <c r="ABL33">
        <f t="shared" si="115"/>
        <v>2</v>
      </c>
      <c r="ABM33" s="138">
        <f>VLOOKUP($A33,'FuturesInfo (3)'!$A$2:$O$80,15)*ABJ33</f>
        <v>139450</v>
      </c>
      <c r="ABN33" s="138">
        <f>VLOOKUP($A33,'FuturesInfo (3)'!$A$2:$O$80,15)*ABL33</f>
        <v>139450</v>
      </c>
      <c r="ABO33" s="196">
        <f t="shared" si="116"/>
        <v>0</v>
      </c>
      <c r="ABP33" s="196">
        <f t="shared" si="117"/>
        <v>0</v>
      </c>
      <c r="ABQ33" s="196">
        <f t="shared" si="118"/>
        <v>0</v>
      </c>
      <c r="ABR33" s="196">
        <f t="shared" si="119"/>
        <v>0</v>
      </c>
      <c r="ABS33" s="196">
        <f t="shared" si="156"/>
        <v>0</v>
      </c>
      <c r="ABT33" s="196">
        <f t="shared" si="121"/>
        <v>0</v>
      </c>
      <c r="ABU33" s="196">
        <f t="shared" si="141"/>
        <v>0</v>
      </c>
      <c r="ABV33" s="196">
        <f>IF(IF(sym!$O22=ABA33,1,0)=1,ABS(ABM33*ABF33),-ABS(ABM33*ABF33))</f>
        <v>0</v>
      </c>
      <c r="ABW33" s="196">
        <f>IF(IF(sym!$N22=ABA33,1,0)=1,ABS(ABM33*ABF33),-ABS(ABM33*ABF33))</f>
        <v>0</v>
      </c>
      <c r="ABX33" s="196">
        <f t="shared" si="151"/>
        <v>0</v>
      </c>
      <c r="ABY33" s="196">
        <f t="shared" si="123"/>
        <v>0</v>
      </c>
      <c r="ACA33">
        <f t="shared" si="124"/>
        <v>0</v>
      </c>
      <c r="ACB33" s="242"/>
      <c r="ACC33" s="242"/>
      <c r="ACD33" s="242"/>
      <c r="ACE33" s="214"/>
      <c r="ACF33" s="240"/>
      <c r="ACG33">
        <f t="shared" si="125"/>
        <v>1</v>
      </c>
      <c r="ACH33">
        <f t="shared" si="126"/>
        <v>0</v>
      </c>
      <c r="ACI33" s="246"/>
      <c r="ACJ33">
        <f t="shared" si="152"/>
        <v>1</v>
      </c>
      <c r="ACK33">
        <f t="shared" si="160"/>
        <v>1</v>
      </c>
      <c r="ACL33">
        <f t="shared" si="142"/>
        <v>0</v>
      </c>
      <c r="ACM33">
        <f t="shared" si="128"/>
        <v>1</v>
      </c>
      <c r="ACN33" s="246"/>
      <c r="ACO33" s="202"/>
      <c r="ACP33">
        <v>60</v>
      </c>
      <c r="ACQ33" t="str">
        <f t="shared" si="89"/>
        <v>FALSE</v>
      </c>
      <c r="ACR33">
        <f>VLOOKUP($A33,'FuturesInfo (3)'!$A$2:$V$80,22)</f>
        <v>2</v>
      </c>
      <c r="ACS33" s="252"/>
      <c r="ACT33">
        <f t="shared" si="129"/>
        <v>2</v>
      </c>
      <c r="ACU33" s="138">
        <f>VLOOKUP($A33,'FuturesInfo (3)'!$A$2:$O$80,15)*ACR33</f>
        <v>139450</v>
      </c>
      <c r="ACV33" s="138">
        <f>VLOOKUP($A33,'FuturesInfo (3)'!$A$2:$O$80,15)*ACT33</f>
        <v>139450</v>
      </c>
      <c r="ACW33" s="196">
        <f t="shared" si="130"/>
        <v>0</v>
      </c>
      <c r="ACX33" s="196">
        <f t="shared" si="131"/>
        <v>0</v>
      </c>
      <c r="ACY33" s="196">
        <f t="shared" si="132"/>
        <v>0</v>
      </c>
      <c r="ACZ33" s="196">
        <f t="shared" si="133"/>
        <v>0</v>
      </c>
      <c r="ADA33" s="196">
        <f t="shared" si="157"/>
        <v>0</v>
      </c>
      <c r="ADB33" s="196">
        <f t="shared" si="135"/>
        <v>0</v>
      </c>
      <c r="ADC33" s="196">
        <f t="shared" si="143"/>
        <v>0</v>
      </c>
      <c r="ADD33" s="196">
        <f>IF(IF(sym!$O22=ACI33,1,0)=1,ABS(ACU33*ACN33),-ABS(ACU33*ACN33))</f>
        <v>0</v>
      </c>
      <c r="ADE33" s="196">
        <f>IF(IF(sym!$N22=ACI33,1,0)=1,ABS(ACU33*ACN33),-ABS(ACU33*ACN33))</f>
        <v>0</v>
      </c>
      <c r="ADF33" s="196">
        <f t="shared" si="154"/>
        <v>0</v>
      </c>
      <c r="ADG33" s="196">
        <f t="shared" si="137"/>
        <v>0</v>
      </c>
    </row>
    <row r="34" spans="1:787" x14ac:dyDescent="0.25">
      <c r="A34" s="1" t="s">
        <v>334</v>
      </c>
      <c r="B34" s="150" t="str">
        <f>'FuturesInfo (3)'!M22</f>
        <v>MT</v>
      </c>
      <c r="C34" s="200" t="str">
        <f>VLOOKUP(A34,'FuturesInfo (3)'!$A$2:$K$80,11)</f>
        <v>index</v>
      </c>
      <c r="F34" t="e">
        <f>#REF!</f>
        <v>#REF!</v>
      </c>
      <c r="G34">
        <v>-1</v>
      </c>
      <c r="H34">
        <v>-1</v>
      </c>
      <c r="I34">
        <v>-1</v>
      </c>
      <c r="J34">
        <f t="shared" si="73"/>
        <v>1</v>
      </c>
      <c r="K34">
        <f t="shared" si="74"/>
        <v>1</v>
      </c>
      <c r="L34" s="184">
        <v>-9.6596652813699998E-3</v>
      </c>
      <c r="M34" s="2">
        <v>10</v>
      </c>
      <c r="N34">
        <v>60</v>
      </c>
      <c r="O34" t="str">
        <f t="shared" si="75"/>
        <v>TRUE</v>
      </c>
      <c r="P34">
        <f>VLOOKUP($A34,'FuturesInfo (3)'!$A$2:$V$80,22)</f>
        <v>2</v>
      </c>
      <c r="Q34">
        <f t="shared" si="76"/>
        <v>2</v>
      </c>
      <c r="R34">
        <f t="shared" si="76"/>
        <v>2</v>
      </c>
      <c r="S34" s="138">
        <f>VLOOKUP($A34,'FuturesInfo (3)'!$A$2:$O$80,15)*Q34</f>
        <v>94313.681999999986</v>
      </c>
      <c r="T34" s="144">
        <f t="shared" si="77"/>
        <v>911.03859957357054</v>
      </c>
      <c r="U34" s="144">
        <f t="shared" si="90"/>
        <v>911.03859957357054</v>
      </c>
      <c r="W34">
        <f t="shared" si="78"/>
        <v>-1</v>
      </c>
      <c r="X34">
        <v>-1</v>
      </c>
      <c r="Y34">
        <v>-1</v>
      </c>
      <c r="Z34">
        <v>1</v>
      </c>
      <c r="AA34">
        <f t="shared" si="144"/>
        <v>0</v>
      </c>
      <c r="AB34">
        <f t="shared" si="79"/>
        <v>0</v>
      </c>
      <c r="AC34" s="1">
        <v>2.3817625042500002E-3</v>
      </c>
      <c r="AD34" s="2">
        <v>10</v>
      </c>
      <c r="AE34">
        <v>60</v>
      </c>
      <c r="AF34" t="str">
        <f t="shared" si="80"/>
        <v>TRUE</v>
      </c>
      <c r="AG34">
        <f>VLOOKUP($A34,'FuturesInfo (3)'!$A$2:$V$80,22)</f>
        <v>2</v>
      </c>
      <c r="AH34">
        <f t="shared" si="81"/>
        <v>3</v>
      </c>
      <c r="AI34">
        <f t="shared" si="91"/>
        <v>2</v>
      </c>
      <c r="AJ34" s="138">
        <f>VLOOKUP($A34,'FuturesInfo (3)'!$A$2:$O$80,15)*AI34</f>
        <v>94313.681999999986</v>
      </c>
      <c r="AK34" s="196">
        <f t="shared" si="92"/>
        <v>-224.63279142535814</v>
      </c>
      <c r="AL34" s="196">
        <f t="shared" si="93"/>
        <v>-224.63279142535814</v>
      </c>
      <c r="AN34">
        <f t="shared" si="82"/>
        <v>-1</v>
      </c>
      <c r="AO34">
        <v>1</v>
      </c>
      <c r="AP34">
        <v>-1</v>
      </c>
      <c r="AQ34">
        <v>1</v>
      </c>
      <c r="AR34">
        <f t="shared" si="145"/>
        <v>1</v>
      </c>
      <c r="AS34">
        <f t="shared" si="83"/>
        <v>0</v>
      </c>
      <c r="AT34" s="1">
        <v>1.18805159538E-2</v>
      </c>
      <c r="AU34" s="2">
        <v>10</v>
      </c>
      <c r="AV34">
        <v>60</v>
      </c>
      <c r="AW34" t="str">
        <f t="shared" si="84"/>
        <v>TRUE</v>
      </c>
      <c r="AX34">
        <f>VLOOKUP($A34,'FuturesInfo (3)'!$A$2:$V$80,22)</f>
        <v>2</v>
      </c>
      <c r="AY34">
        <f t="shared" si="85"/>
        <v>2</v>
      </c>
      <c r="AZ34">
        <f t="shared" si="94"/>
        <v>2</v>
      </c>
      <c r="BA34" s="138">
        <f>VLOOKUP($A34,'FuturesInfo (3)'!$A$2:$O$80,15)*AZ34</f>
        <v>94313.681999999986</v>
      </c>
      <c r="BB34" s="196">
        <f t="shared" si="86"/>
        <v>1120.4952036626198</v>
      </c>
      <c r="BC34" s="196">
        <f t="shared" si="95"/>
        <v>-1120.4952036626198</v>
      </c>
      <c r="BE34">
        <v>1</v>
      </c>
      <c r="BF34">
        <v>-1</v>
      </c>
      <c r="BG34">
        <v>-1</v>
      </c>
      <c r="BH34">
        <v>-1</v>
      </c>
      <c r="BI34">
        <v>1</v>
      </c>
      <c r="BJ34">
        <v>1</v>
      </c>
      <c r="BK34" s="1">
        <v>-6.1500615006200004E-3</v>
      </c>
      <c r="BL34" s="2">
        <v>10</v>
      </c>
      <c r="BM34">
        <v>60</v>
      </c>
      <c r="BN34" t="s">
        <v>1181</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1181</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1181</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1181</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1181</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1181</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1181</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1181</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1181</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1181</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1181</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1181</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1181</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1181</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1181</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1181</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1181</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1181</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1181</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v>-1</v>
      </c>
      <c r="UF34" s="239">
        <v>-1</v>
      </c>
      <c r="UG34" s="239">
        <v>-1</v>
      </c>
      <c r="UH34" s="239">
        <v>-1</v>
      </c>
      <c r="UI34" s="214">
        <v>-1</v>
      </c>
      <c r="UJ34" s="240">
        <v>-1</v>
      </c>
      <c r="UK34">
        <v>1</v>
      </c>
      <c r="UL34">
        <v>1</v>
      </c>
      <c r="UM34" s="214">
        <v>-1</v>
      </c>
      <c r="UN34">
        <v>1</v>
      </c>
      <c r="UO34">
        <v>1</v>
      </c>
      <c r="UP34">
        <v>0</v>
      </c>
      <c r="UQ34">
        <v>0</v>
      </c>
      <c r="UR34" s="248">
        <v>-1.6770993267999999E-2</v>
      </c>
      <c r="US34" s="202">
        <v>42548</v>
      </c>
      <c r="UT34">
        <v>60</v>
      </c>
      <c r="UU34" t="s">
        <v>1181</v>
      </c>
      <c r="UV34">
        <v>2</v>
      </c>
      <c r="UW34" s="252">
        <v>1</v>
      </c>
      <c r="UX34">
        <v>3</v>
      </c>
      <c r="UY34" s="138">
        <v>92313.427500000005</v>
      </c>
      <c r="UZ34" s="138">
        <v>138470.14125000002</v>
      </c>
      <c r="VA34" s="196">
        <v>1548.187871148506</v>
      </c>
      <c r="VB34" s="196">
        <v>2322.281806722759</v>
      </c>
      <c r="VC34" s="196">
        <v>1548.187871148506</v>
      </c>
      <c r="VD34" s="196">
        <v>-1548.187871148506</v>
      </c>
      <c r="VE34" s="196">
        <v>-1548.187871148506</v>
      </c>
      <c r="VF34" s="196">
        <v>1548.187871148506</v>
      </c>
      <c r="VG34" s="196">
        <v>1548.187871148506</v>
      </c>
      <c r="VH34" s="196">
        <v>-1548.187871148506</v>
      </c>
      <c r="VI34" s="196">
        <v>1548.187871148506</v>
      </c>
      <c r="VJ34" s="196">
        <v>-1548.187871148506</v>
      </c>
      <c r="VK34" s="196">
        <v>1548.187871148506</v>
      </c>
      <c r="VM34">
        <v>-1</v>
      </c>
      <c r="VN34" s="239">
        <v>-1</v>
      </c>
      <c r="VO34" s="239">
        <v>-1</v>
      </c>
      <c r="VP34" s="239">
        <v>-1</v>
      </c>
      <c r="VQ34" s="214">
        <v>-1</v>
      </c>
      <c r="VR34" s="240">
        <v>8</v>
      </c>
      <c r="VS34">
        <v>1</v>
      </c>
      <c r="VT34">
        <v>-1</v>
      </c>
      <c r="VU34" s="214">
        <v>-1</v>
      </c>
      <c r="VV34">
        <v>1</v>
      </c>
      <c r="VW34">
        <v>1</v>
      </c>
      <c r="VX34">
        <v>0</v>
      </c>
      <c r="VY34">
        <v>1</v>
      </c>
      <c r="VZ34" s="248">
        <v>-1.8618618618600001E-2</v>
      </c>
      <c r="WA34" s="202">
        <v>42548</v>
      </c>
      <c r="WB34">
        <v>60</v>
      </c>
      <c r="WC34" t="s">
        <v>1181</v>
      </c>
      <c r="WD34">
        <v>2</v>
      </c>
      <c r="WE34" s="252">
        <v>2</v>
      </c>
      <c r="WF34">
        <v>2</v>
      </c>
      <c r="WG34" s="138">
        <v>90392.88</v>
      </c>
      <c r="WH34" s="138">
        <v>90392.88</v>
      </c>
      <c r="WI34" s="196">
        <v>1682.9905585568758</v>
      </c>
      <c r="WJ34" s="196">
        <v>1682.9905585568758</v>
      </c>
      <c r="WK34" s="196">
        <v>1682.9905585568758</v>
      </c>
      <c r="WL34" s="196">
        <v>-1682.9905585568758</v>
      </c>
      <c r="WM34" s="196">
        <v>1682.9905585568758</v>
      </c>
      <c r="WN34" s="196">
        <v>1682.9905585568758</v>
      </c>
      <c r="WO34" s="196">
        <v>1682.9905585568758</v>
      </c>
      <c r="WP34" s="196">
        <v>-1682.9905585568758</v>
      </c>
      <c r="WQ34" s="196">
        <v>1682.9905585568758</v>
      </c>
      <c r="WR34" s="196">
        <v>-1682.9905585568758</v>
      </c>
      <c r="WS34" s="196">
        <v>1682.9905585568758</v>
      </c>
      <c r="WU34">
        <v>-1</v>
      </c>
      <c r="WV34" s="239">
        <v>-1</v>
      </c>
      <c r="WW34" s="239">
        <v>-1</v>
      </c>
      <c r="WX34" s="239">
        <v>-1</v>
      </c>
      <c r="WY34" s="214">
        <v>-1</v>
      </c>
      <c r="WZ34" s="240">
        <v>9</v>
      </c>
      <c r="XA34">
        <v>1</v>
      </c>
      <c r="XB34">
        <v>-1</v>
      </c>
      <c r="XC34">
        <v>1</v>
      </c>
      <c r="XD34">
        <v>0</v>
      </c>
      <c r="XE34">
        <v>0</v>
      </c>
      <c r="XF34">
        <v>1</v>
      </c>
      <c r="XG34">
        <v>0</v>
      </c>
      <c r="XH34">
        <v>7.8335373317000006E-3</v>
      </c>
      <c r="XI34" s="202">
        <v>42548</v>
      </c>
      <c r="XJ34">
        <v>60</v>
      </c>
      <c r="XK34" t="s">
        <v>1181</v>
      </c>
      <c r="XL34">
        <v>2</v>
      </c>
      <c r="XM34" s="252">
        <v>2</v>
      </c>
      <c r="XN34">
        <v>2</v>
      </c>
      <c r="XO34" s="138">
        <v>91100.975999999995</v>
      </c>
      <c r="XP34" s="138">
        <v>91100.975999999995</v>
      </c>
      <c r="XQ34" s="196">
        <v>-713.64289645030578</v>
      </c>
      <c r="XR34" s="196">
        <v>-713.64289645030578</v>
      </c>
      <c r="XS34" s="196">
        <v>-713.64289645030578</v>
      </c>
      <c r="XT34" s="196">
        <v>713.64289645030578</v>
      </c>
      <c r="XU34" s="196">
        <v>-713.64289645030578</v>
      </c>
      <c r="XV34" s="196">
        <v>-713.64289645030578</v>
      </c>
      <c r="XW34" s="196">
        <v>-713.64289645030578</v>
      </c>
      <c r="XX34" s="196">
        <v>713.64289645030578</v>
      </c>
      <c r="XY34" s="196">
        <v>-713.64289645030578</v>
      </c>
      <c r="XZ34" s="196">
        <v>-713.64289645030578</v>
      </c>
      <c r="YA34" s="196">
        <v>713.64289645030578</v>
      </c>
      <c r="YC34">
        <v>1</v>
      </c>
      <c r="YD34">
        <v>-1</v>
      </c>
      <c r="YE34">
        <v>1</v>
      </c>
      <c r="YF34">
        <v>-1</v>
      </c>
      <c r="YG34">
        <v>-1</v>
      </c>
      <c r="YH34">
        <v>10</v>
      </c>
      <c r="YI34">
        <v>1</v>
      </c>
      <c r="YJ34">
        <v>-1</v>
      </c>
      <c r="YK34" s="214">
        <v>1</v>
      </c>
      <c r="YL34">
        <v>0</v>
      </c>
      <c r="YM34">
        <v>0</v>
      </c>
      <c r="YN34">
        <v>1</v>
      </c>
      <c r="YO34">
        <v>0</v>
      </c>
      <c r="YP34" s="248">
        <v>1.78528054409E-2</v>
      </c>
      <c r="YQ34" s="202">
        <v>42552</v>
      </c>
      <c r="YR34">
        <v>60</v>
      </c>
      <c r="YS34" t="s">
        <v>1181</v>
      </c>
      <c r="YT34">
        <v>2</v>
      </c>
      <c r="YU34">
        <v>1</v>
      </c>
      <c r="YV34">
        <v>3</v>
      </c>
      <c r="YW34" s="138">
        <v>92643.573999999993</v>
      </c>
      <c r="YX34" s="138">
        <v>138965.36099999998</v>
      </c>
      <c r="YY34" s="196">
        <v>-1653.9477019716217</v>
      </c>
      <c r="YZ34" s="196">
        <v>-2480.9215529574321</v>
      </c>
      <c r="ZA34" s="196">
        <v>-1653.9477019716217</v>
      </c>
      <c r="ZB34" s="196">
        <v>1653.9477019716217</v>
      </c>
      <c r="ZC34" s="196">
        <v>-1653.9477019716217</v>
      </c>
      <c r="ZD34" s="196">
        <v>1653.9477019716217</v>
      </c>
      <c r="ZE34" s="196">
        <v>-1653.9477019716217</v>
      </c>
      <c r="ZF34" s="196">
        <v>1653.9477019716217</v>
      </c>
      <c r="ZG34" s="196">
        <v>-1653.9477019716217</v>
      </c>
      <c r="ZH34" s="196">
        <v>-1653.9477019716217</v>
      </c>
      <c r="ZI34" s="196">
        <v>1653.9477019716217</v>
      </c>
      <c r="ZK34">
        <f t="shared" si="96"/>
        <v>1</v>
      </c>
      <c r="ZL34" s="239">
        <v>-1</v>
      </c>
      <c r="ZM34" s="239">
        <v>-1</v>
      </c>
      <c r="ZN34" s="239">
        <v>-1</v>
      </c>
      <c r="ZO34" s="214">
        <v>-1</v>
      </c>
      <c r="ZP34" s="240">
        <v>11</v>
      </c>
      <c r="ZQ34">
        <f t="shared" si="97"/>
        <v>1</v>
      </c>
      <c r="ZR34">
        <f t="shared" si="98"/>
        <v>-1</v>
      </c>
      <c r="ZS34" s="214">
        <v>1</v>
      </c>
      <c r="ZT34">
        <f t="shared" si="146"/>
        <v>0</v>
      </c>
      <c r="ZU34">
        <f t="shared" si="158"/>
        <v>0</v>
      </c>
      <c r="ZV34">
        <f t="shared" si="138"/>
        <v>1</v>
      </c>
      <c r="ZW34">
        <f t="shared" si="100"/>
        <v>0</v>
      </c>
      <c r="ZX34" s="248">
        <v>1.76589905739E-2</v>
      </c>
      <c r="ZY34" s="202">
        <v>42552</v>
      </c>
      <c r="ZZ34">
        <v>60</v>
      </c>
      <c r="AAA34" t="str">
        <f t="shared" si="87"/>
        <v>TRUE</v>
      </c>
      <c r="AAB34">
        <f>VLOOKUP($A34,'FuturesInfo (3)'!$A$2:$V$80,22)</f>
        <v>2</v>
      </c>
      <c r="AAC34" s="252">
        <v>1</v>
      </c>
      <c r="AAD34">
        <f t="shared" si="101"/>
        <v>3</v>
      </c>
      <c r="AAE34" s="138">
        <f>VLOOKUP($A34,'FuturesInfo (3)'!$A$2:$O$80,15)*AAB34</f>
        <v>94313.681999999986</v>
      </c>
      <c r="AAF34" s="138">
        <f>VLOOKUP($A34,'FuturesInfo (3)'!$A$2:$O$80,15)*AAD34</f>
        <v>141470.52299999999</v>
      </c>
      <c r="AAG34" s="196">
        <f t="shared" si="102"/>
        <v>-1665.4844214278019</v>
      </c>
      <c r="AAH34" s="196">
        <f t="shared" si="103"/>
        <v>1665.4844214278019</v>
      </c>
      <c r="AAI34" s="196">
        <f t="shared" si="104"/>
        <v>-1665.4844214278019</v>
      </c>
      <c r="AAJ34" s="196">
        <f t="shared" si="105"/>
        <v>1665.4844214278019</v>
      </c>
      <c r="AAK34" s="196">
        <f t="shared" si="155"/>
        <v>-1665.4844214278019</v>
      </c>
      <c r="AAL34" s="196">
        <f t="shared" si="107"/>
        <v>-1665.4844214278019</v>
      </c>
      <c r="AAM34" s="196">
        <f t="shared" si="139"/>
        <v>-1665.4844214278019</v>
      </c>
      <c r="AAN34" s="196">
        <f>IF(IF(sym!$O23=ZS34,1,0)=1,ABS(AAE34*ZX34),-ABS(AAE34*ZX34))</f>
        <v>1665.4844214278019</v>
      </c>
      <c r="AAO34" s="196">
        <f>IF(IF(sym!$N23=ZS34,1,0)=1,ABS(AAE34*ZX34),-ABS(AAE34*ZX34))</f>
        <v>-1665.4844214278019</v>
      </c>
      <c r="AAP34" s="196">
        <f t="shared" si="148"/>
        <v>-1665.4844214278019</v>
      </c>
      <c r="AAQ34" s="196">
        <f t="shared" si="109"/>
        <v>1665.4844214278019</v>
      </c>
      <c r="AAS34">
        <f t="shared" si="110"/>
        <v>1</v>
      </c>
      <c r="AAT34" s="239">
        <v>1</v>
      </c>
      <c r="AAU34" s="239">
        <v>-1</v>
      </c>
      <c r="AAV34" s="239">
        <v>1</v>
      </c>
      <c r="AAW34" s="214">
        <v>-1</v>
      </c>
      <c r="AAX34" s="240">
        <v>-3</v>
      </c>
      <c r="AAY34">
        <f t="shared" si="111"/>
        <v>1</v>
      </c>
      <c r="AAZ34">
        <f t="shared" si="112"/>
        <v>1</v>
      </c>
      <c r="ABA34" s="214"/>
      <c r="ABB34">
        <f t="shared" si="149"/>
        <v>0</v>
      </c>
      <c r="ABC34">
        <f t="shared" si="159"/>
        <v>0</v>
      </c>
      <c r="ABD34">
        <f t="shared" si="140"/>
        <v>0</v>
      </c>
      <c r="ABE34">
        <f t="shared" si="114"/>
        <v>0</v>
      </c>
      <c r="ABF34" s="248"/>
      <c r="ABG34" s="202">
        <v>42552</v>
      </c>
      <c r="ABH34">
        <v>60</v>
      </c>
      <c r="ABI34" t="str">
        <f t="shared" si="88"/>
        <v>TRUE</v>
      </c>
      <c r="ABJ34">
        <f>VLOOKUP($A34,'FuturesInfo (3)'!$A$2:$V$80,22)</f>
        <v>2</v>
      </c>
      <c r="ABK34" s="252">
        <v>2</v>
      </c>
      <c r="ABL34">
        <f t="shared" si="115"/>
        <v>2</v>
      </c>
      <c r="ABM34" s="138">
        <f>VLOOKUP($A34,'FuturesInfo (3)'!$A$2:$O$80,15)*ABJ34</f>
        <v>94313.681999999986</v>
      </c>
      <c r="ABN34" s="138">
        <f>VLOOKUP($A34,'FuturesInfo (3)'!$A$2:$O$80,15)*ABL34</f>
        <v>94313.681999999986</v>
      </c>
      <c r="ABO34" s="196">
        <f t="shared" si="116"/>
        <v>0</v>
      </c>
      <c r="ABP34" s="196">
        <f t="shared" si="117"/>
        <v>0</v>
      </c>
      <c r="ABQ34" s="196">
        <f t="shared" si="118"/>
        <v>0</v>
      </c>
      <c r="ABR34" s="196">
        <f t="shared" si="119"/>
        <v>0</v>
      </c>
      <c r="ABS34" s="196">
        <f t="shared" si="156"/>
        <v>0</v>
      </c>
      <c r="ABT34" s="196">
        <f t="shared" si="121"/>
        <v>0</v>
      </c>
      <c r="ABU34" s="196">
        <f t="shared" si="141"/>
        <v>0</v>
      </c>
      <c r="ABV34" s="196">
        <f>IF(IF(sym!$O23=ABA34,1,0)=1,ABS(ABM34*ABF34),-ABS(ABM34*ABF34))</f>
        <v>0</v>
      </c>
      <c r="ABW34" s="196">
        <f>IF(IF(sym!$N23=ABA34,1,0)=1,ABS(ABM34*ABF34),-ABS(ABM34*ABF34))</f>
        <v>0</v>
      </c>
      <c r="ABX34" s="196">
        <f t="shared" si="151"/>
        <v>0</v>
      </c>
      <c r="ABY34" s="196">
        <f t="shared" si="123"/>
        <v>0</v>
      </c>
      <c r="ACA34">
        <f t="shared" si="124"/>
        <v>0</v>
      </c>
      <c r="ACB34" s="239"/>
      <c r="ACC34" s="239"/>
      <c r="ACD34" s="239"/>
      <c r="ACE34" s="214"/>
      <c r="ACF34" s="240"/>
      <c r="ACG34">
        <f t="shared" si="125"/>
        <v>1</v>
      </c>
      <c r="ACH34">
        <f t="shared" si="126"/>
        <v>0</v>
      </c>
      <c r="ACI34" s="214"/>
      <c r="ACJ34">
        <f t="shared" si="152"/>
        <v>1</v>
      </c>
      <c r="ACK34">
        <f t="shared" si="160"/>
        <v>1</v>
      </c>
      <c r="ACL34">
        <f t="shared" si="142"/>
        <v>0</v>
      </c>
      <c r="ACM34">
        <f t="shared" si="128"/>
        <v>1</v>
      </c>
      <c r="ACN34" s="248"/>
      <c r="ACO34" s="202"/>
      <c r="ACP34">
        <v>60</v>
      </c>
      <c r="ACQ34" t="str">
        <f t="shared" si="89"/>
        <v>FALSE</v>
      </c>
      <c r="ACR34">
        <f>VLOOKUP($A34,'FuturesInfo (3)'!$A$2:$V$80,22)</f>
        <v>2</v>
      </c>
      <c r="ACS34" s="252"/>
      <c r="ACT34">
        <f t="shared" si="129"/>
        <v>2</v>
      </c>
      <c r="ACU34" s="138">
        <f>VLOOKUP($A34,'FuturesInfo (3)'!$A$2:$O$80,15)*ACR34</f>
        <v>94313.681999999986</v>
      </c>
      <c r="ACV34" s="138">
        <f>VLOOKUP($A34,'FuturesInfo (3)'!$A$2:$O$80,15)*ACT34</f>
        <v>94313.681999999986</v>
      </c>
      <c r="ACW34" s="196">
        <f t="shared" si="130"/>
        <v>0</v>
      </c>
      <c r="ACX34" s="196">
        <f t="shared" si="131"/>
        <v>0</v>
      </c>
      <c r="ACY34" s="196">
        <f t="shared" si="132"/>
        <v>0</v>
      </c>
      <c r="ACZ34" s="196">
        <f t="shared" si="133"/>
        <v>0</v>
      </c>
      <c r="ADA34" s="196">
        <f t="shared" si="157"/>
        <v>0</v>
      </c>
      <c r="ADB34" s="196">
        <f t="shared" si="135"/>
        <v>0</v>
      </c>
      <c r="ADC34" s="196">
        <f t="shared" si="143"/>
        <v>0</v>
      </c>
      <c r="ADD34" s="196">
        <f>IF(IF(sym!$O23=ACI34,1,0)=1,ABS(ACU34*ACN34),-ABS(ACU34*ACN34))</f>
        <v>0</v>
      </c>
      <c r="ADE34" s="196">
        <f>IF(IF(sym!$N23=ACI34,1,0)=1,ABS(ACU34*ACN34),-ABS(ACU34*ACN34))</f>
        <v>0</v>
      </c>
      <c r="ADF34" s="196">
        <f t="shared" si="154"/>
        <v>0</v>
      </c>
      <c r="ADG34" s="196">
        <f t="shared" si="137"/>
        <v>0</v>
      </c>
    </row>
    <row r="35" spans="1:787" x14ac:dyDescent="0.25">
      <c r="A35" s="1" t="s">
        <v>336</v>
      </c>
      <c r="B35" s="150" t="s">
        <v>667</v>
      </c>
      <c r="C35" s="200" t="str">
        <f>VLOOKUP(A35,'FuturesInfo (3)'!$A$2:$K$80,11)</f>
        <v>index</v>
      </c>
      <c r="F35" t="e">
        <f>#REF!</f>
        <v>#REF!</v>
      </c>
      <c r="G35">
        <v>-1</v>
      </c>
      <c r="H35">
        <v>-1</v>
      </c>
      <c r="I35">
        <v>-1</v>
      </c>
      <c r="J35">
        <f t="shared" si="73"/>
        <v>1</v>
      </c>
      <c r="K35">
        <f t="shared" si="74"/>
        <v>1</v>
      </c>
      <c r="L35" s="184">
        <v>-1.26712328767E-2</v>
      </c>
      <c r="M35" s="2">
        <v>10</v>
      </c>
      <c r="N35">
        <v>60</v>
      </c>
      <c r="O35" t="str">
        <f t="shared" si="75"/>
        <v>TRUE</v>
      </c>
      <c r="P35">
        <f>VLOOKUP($A35,'FuturesInfo (3)'!$A$2:$V$80,22)</f>
        <v>2</v>
      </c>
      <c r="Q35">
        <f t="shared" si="76"/>
        <v>2</v>
      </c>
      <c r="R35">
        <f t="shared" si="76"/>
        <v>2</v>
      </c>
      <c r="S35" s="138">
        <f>VLOOKUP($A35,'FuturesInfo (3)'!$A$2:$O$80,15)*Q35</f>
        <v>108617.20499999999</v>
      </c>
      <c r="T35" s="144">
        <f t="shared" si="77"/>
        <v>1376.3138989712634</v>
      </c>
      <c r="U35" s="144">
        <f t="shared" si="90"/>
        <v>1376.3138989712634</v>
      </c>
      <c r="W35">
        <f t="shared" si="78"/>
        <v>-1</v>
      </c>
      <c r="X35">
        <v>-1</v>
      </c>
      <c r="Y35">
        <v>-1</v>
      </c>
      <c r="Z35">
        <v>1</v>
      </c>
      <c r="AA35">
        <f t="shared" si="144"/>
        <v>0</v>
      </c>
      <c r="AB35">
        <f t="shared" si="79"/>
        <v>0</v>
      </c>
      <c r="AC35" s="1">
        <v>4.1623309053100003E-3</v>
      </c>
      <c r="AD35" s="2">
        <v>10</v>
      </c>
      <c r="AE35">
        <v>60</v>
      </c>
      <c r="AF35" t="str">
        <f t="shared" si="80"/>
        <v>TRUE</v>
      </c>
      <c r="AG35">
        <f>VLOOKUP($A35,'FuturesInfo (3)'!$A$2:$V$80,22)</f>
        <v>2</v>
      </c>
      <c r="AH35">
        <f t="shared" si="81"/>
        <v>3</v>
      </c>
      <c r="AI35">
        <f t="shared" si="91"/>
        <v>2</v>
      </c>
      <c r="AJ35" s="138">
        <f>VLOOKUP($A35,'FuturesInfo (3)'!$A$2:$O$80,15)*AI35</f>
        <v>108617.20499999999</v>
      </c>
      <c r="AK35" s="196">
        <f t="shared" si="92"/>
        <v>-452.10074921989184</v>
      </c>
      <c r="AL35" s="196">
        <f t="shared" si="93"/>
        <v>-452.10074921989184</v>
      </c>
      <c r="AN35">
        <f t="shared" si="82"/>
        <v>-1</v>
      </c>
      <c r="AO35">
        <v>-1</v>
      </c>
      <c r="AP35">
        <v>-1</v>
      </c>
      <c r="AQ35">
        <v>1</v>
      </c>
      <c r="AR35">
        <f t="shared" si="145"/>
        <v>0</v>
      </c>
      <c r="AS35">
        <f t="shared" si="83"/>
        <v>0</v>
      </c>
      <c r="AT35" s="1">
        <v>1.5396002960799999E-2</v>
      </c>
      <c r="AU35" s="2">
        <v>10</v>
      </c>
      <c r="AV35">
        <v>60</v>
      </c>
      <c r="AW35" t="str">
        <f t="shared" si="84"/>
        <v>TRUE</v>
      </c>
      <c r="AX35">
        <f>VLOOKUP($A35,'FuturesInfo (3)'!$A$2:$V$80,22)</f>
        <v>2</v>
      </c>
      <c r="AY35">
        <f t="shared" si="85"/>
        <v>3</v>
      </c>
      <c r="AZ35">
        <f t="shared" si="94"/>
        <v>2</v>
      </c>
      <c r="BA35" s="138">
        <f>VLOOKUP($A35,'FuturesInfo (3)'!$A$2:$O$80,15)*AZ35</f>
        <v>108617.20499999999</v>
      </c>
      <c r="BB35" s="196">
        <f t="shared" si="86"/>
        <v>-1672.2708097738202</v>
      </c>
      <c r="BC35" s="196">
        <f t="shared" si="95"/>
        <v>-1672.2708097738202</v>
      </c>
      <c r="BE35">
        <v>-1</v>
      </c>
      <c r="BF35">
        <v>1</v>
      </c>
      <c r="BG35">
        <v>-1</v>
      </c>
      <c r="BH35">
        <v>-1</v>
      </c>
      <c r="BI35">
        <v>0</v>
      </c>
      <c r="BJ35">
        <v>1</v>
      </c>
      <c r="BK35" s="1">
        <v>-8.1158575108100008E-3</v>
      </c>
      <c r="BL35" s="2">
        <v>10</v>
      </c>
      <c r="BM35">
        <v>60</v>
      </c>
      <c r="BN35" t="s">
        <v>1181</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1181</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1181</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1181</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1181</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1181</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1181</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1181</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1181</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1181</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1181</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1181</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1181</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1181</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1181</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1181</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1181</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1181</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1181</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v>-1</v>
      </c>
      <c r="UF35" s="239">
        <v>1</v>
      </c>
      <c r="UG35" s="239">
        <v>1</v>
      </c>
      <c r="UH35" s="239">
        <v>1</v>
      </c>
      <c r="UI35" s="214">
        <v>1</v>
      </c>
      <c r="UJ35" s="240">
        <v>7</v>
      </c>
      <c r="UK35">
        <v>-1</v>
      </c>
      <c r="UL35">
        <v>1</v>
      </c>
      <c r="UM35" s="214">
        <v>-1</v>
      </c>
      <c r="UN35">
        <v>0</v>
      </c>
      <c r="UO35">
        <v>0</v>
      </c>
      <c r="UP35">
        <v>1</v>
      </c>
      <c r="UQ35">
        <v>0</v>
      </c>
      <c r="UR35" s="248">
        <v>-1.9114843629200001E-2</v>
      </c>
      <c r="US35" s="202">
        <v>42548</v>
      </c>
      <c r="UT35">
        <v>60</v>
      </c>
      <c r="UU35" t="s">
        <v>1181</v>
      </c>
      <c r="UV35">
        <v>2</v>
      </c>
      <c r="UW35" s="252">
        <v>1</v>
      </c>
      <c r="UX35">
        <v>3</v>
      </c>
      <c r="UY35" s="138">
        <v>105553.33530000001</v>
      </c>
      <c r="UZ35" s="138">
        <v>158330.00294999999</v>
      </c>
      <c r="VA35" s="196">
        <v>-2017.6354988000166</v>
      </c>
      <c r="VB35" s="196">
        <v>-3026.4532482000245</v>
      </c>
      <c r="VC35" s="196">
        <v>-2017.6354988000166</v>
      </c>
      <c r="VD35" s="196">
        <v>2017.6354988000166</v>
      </c>
      <c r="VE35" s="196">
        <v>-2017.6354988000166</v>
      </c>
      <c r="VF35" s="196">
        <v>-2017.6354988000166</v>
      </c>
      <c r="VG35" s="196">
        <v>-2017.6354988000166</v>
      </c>
      <c r="VH35" s="196">
        <v>-2017.6354988000166</v>
      </c>
      <c r="VI35" s="196">
        <v>2017.6354988000166</v>
      </c>
      <c r="VJ35" s="196">
        <v>-2017.6354988000166</v>
      </c>
      <c r="VK35" s="196">
        <v>2017.6354988000166</v>
      </c>
      <c r="VM35">
        <v>-1</v>
      </c>
      <c r="VN35" s="239">
        <v>1</v>
      </c>
      <c r="VO35" s="239">
        <v>1</v>
      </c>
      <c r="VP35" s="239">
        <v>1</v>
      </c>
      <c r="VQ35" s="214">
        <v>-1</v>
      </c>
      <c r="VR35" s="240">
        <v>8</v>
      </c>
      <c r="VS35">
        <v>1</v>
      </c>
      <c r="VT35">
        <v>-1</v>
      </c>
      <c r="VU35" s="214">
        <v>-1</v>
      </c>
      <c r="VV35">
        <v>0</v>
      </c>
      <c r="VW35">
        <v>1</v>
      </c>
      <c r="VX35">
        <v>0</v>
      </c>
      <c r="VY35">
        <v>1</v>
      </c>
      <c r="VZ35" s="248">
        <v>-1.6861014812499998E-2</v>
      </c>
      <c r="WA35" s="202">
        <v>42548</v>
      </c>
      <c r="WB35">
        <v>60</v>
      </c>
      <c r="WC35" t="s">
        <v>1181</v>
      </c>
      <c r="WD35">
        <v>2</v>
      </c>
      <c r="WE35" s="252">
        <v>2</v>
      </c>
      <c r="WF35">
        <v>2</v>
      </c>
      <c r="WG35" s="138">
        <v>103542.444</v>
      </c>
      <c r="WH35" s="138">
        <v>103542.444</v>
      </c>
      <c r="WI35" s="196">
        <v>-1745.8306820064515</v>
      </c>
      <c r="WJ35" s="196">
        <v>-1745.8306820064515</v>
      </c>
      <c r="WK35" s="196">
        <v>1745.8306820064515</v>
      </c>
      <c r="WL35" s="196">
        <v>-1745.8306820064515</v>
      </c>
      <c r="WM35" s="196">
        <v>1745.8306820064515</v>
      </c>
      <c r="WN35" s="196">
        <v>-1745.8306820064515</v>
      </c>
      <c r="WO35" s="196">
        <v>-1745.8306820064515</v>
      </c>
      <c r="WP35" s="196">
        <v>-1745.8306820064515</v>
      </c>
      <c r="WQ35" s="196">
        <v>1745.8306820064515</v>
      </c>
      <c r="WR35" s="196">
        <v>-1745.8306820064515</v>
      </c>
      <c r="WS35" s="196">
        <v>1745.8306820064515</v>
      </c>
      <c r="WU35">
        <v>-1</v>
      </c>
      <c r="WV35" s="239">
        <v>1</v>
      </c>
      <c r="WW35" s="239">
        <v>1</v>
      </c>
      <c r="WX35" s="239">
        <v>1</v>
      </c>
      <c r="WY35" s="214">
        <v>-1</v>
      </c>
      <c r="WZ35" s="240">
        <v>-3</v>
      </c>
      <c r="XA35">
        <v>1</v>
      </c>
      <c r="XB35">
        <v>1</v>
      </c>
      <c r="XC35">
        <v>1</v>
      </c>
      <c r="XD35">
        <v>1</v>
      </c>
      <c r="XE35">
        <v>0</v>
      </c>
      <c r="XF35">
        <v>1</v>
      </c>
      <c r="XG35">
        <v>1</v>
      </c>
      <c r="XH35">
        <v>5.8235828391299998E-3</v>
      </c>
      <c r="XI35" s="202">
        <v>42548</v>
      </c>
      <c r="XJ35">
        <v>60</v>
      </c>
      <c r="XK35" t="s">
        <v>1181</v>
      </c>
      <c r="XL35">
        <v>2</v>
      </c>
      <c r="XM35" s="252">
        <v>1</v>
      </c>
      <c r="XN35">
        <v>3</v>
      </c>
      <c r="XO35" s="138">
        <v>104145.432</v>
      </c>
      <c r="XP35" s="138">
        <v>156218.14799999999</v>
      </c>
      <c r="XQ35" s="196">
        <v>606.49955056898034</v>
      </c>
      <c r="XR35" s="196">
        <v>909.7493258534704</v>
      </c>
      <c r="XS35" s="196">
        <v>-606.49955056898034</v>
      </c>
      <c r="XT35" s="196">
        <v>606.49955056898034</v>
      </c>
      <c r="XU35" s="196">
        <v>606.49955056898034</v>
      </c>
      <c r="XV35" s="196">
        <v>606.49955056898034</v>
      </c>
      <c r="XW35" s="196">
        <v>606.49955056898034</v>
      </c>
      <c r="XX35" s="196">
        <v>606.49955056898034</v>
      </c>
      <c r="XY35" s="196">
        <v>-606.49955056898034</v>
      </c>
      <c r="XZ35" s="196">
        <v>-606.49955056898034</v>
      </c>
      <c r="YA35" s="196">
        <v>606.49955056898034</v>
      </c>
      <c r="YC35">
        <v>1</v>
      </c>
      <c r="YD35">
        <v>-1</v>
      </c>
      <c r="YE35">
        <v>-1</v>
      </c>
      <c r="YF35">
        <v>-1</v>
      </c>
      <c r="YG35">
        <v>-1</v>
      </c>
      <c r="YH35">
        <v>-4</v>
      </c>
      <c r="YI35">
        <v>1</v>
      </c>
      <c r="YJ35">
        <v>1</v>
      </c>
      <c r="YK35" s="214">
        <v>1</v>
      </c>
      <c r="YL35">
        <v>0</v>
      </c>
      <c r="YM35">
        <v>0</v>
      </c>
      <c r="YN35">
        <v>1</v>
      </c>
      <c r="YO35">
        <v>1</v>
      </c>
      <c r="YP35" s="248">
        <v>2.30001062361E-2</v>
      </c>
      <c r="YQ35" s="202">
        <v>42552</v>
      </c>
      <c r="YR35">
        <v>60</v>
      </c>
      <c r="YS35" t="s">
        <v>1181</v>
      </c>
      <c r="YT35">
        <v>2</v>
      </c>
      <c r="YU35">
        <v>1</v>
      </c>
      <c r="YV35">
        <v>3</v>
      </c>
      <c r="YW35" s="138">
        <v>106444.49299999999</v>
      </c>
      <c r="YX35" s="138">
        <v>159666.73949999997</v>
      </c>
      <c r="YY35" s="196">
        <v>-2448.2346472478025</v>
      </c>
      <c r="YZ35" s="196">
        <v>-3672.3519708717035</v>
      </c>
      <c r="ZA35" s="196">
        <v>-2448.2346472478025</v>
      </c>
      <c r="ZB35" s="196">
        <v>2448.2346472478025</v>
      </c>
      <c r="ZC35" s="196">
        <v>2448.2346472478025</v>
      </c>
      <c r="ZD35" s="196">
        <v>-2448.2346472478025</v>
      </c>
      <c r="ZE35" s="196">
        <v>-2448.2346472478025</v>
      </c>
      <c r="ZF35" s="196">
        <v>2448.2346472478025</v>
      </c>
      <c r="ZG35" s="196">
        <v>-2448.2346472478025</v>
      </c>
      <c r="ZH35" s="196">
        <v>-2448.2346472478025</v>
      </c>
      <c r="ZI35" s="196">
        <v>2448.2346472478025</v>
      </c>
      <c r="ZK35">
        <f t="shared" si="96"/>
        <v>1</v>
      </c>
      <c r="ZL35" s="239">
        <v>1</v>
      </c>
      <c r="ZM35" s="239">
        <v>-1</v>
      </c>
      <c r="ZN35" s="239">
        <v>1</v>
      </c>
      <c r="ZO35" s="214">
        <v>-1</v>
      </c>
      <c r="ZP35" s="240">
        <v>-5</v>
      </c>
      <c r="ZQ35">
        <f t="shared" si="97"/>
        <v>1</v>
      </c>
      <c r="ZR35">
        <f t="shared" si="98"/>
        <v>1</v>
      </c>
      <c r="ZS35" s="214">
        <v>1</v>
      </c>
      <c r="ZT35">
        <f t="shared" si="146"/>
        <v>1</v>
      </c>
      <c r="ZU35">
        <f t="shared" si="158"/>
        <v>0</v>
      </c>
      <c r="ZV35">
        <f t="shared" si="138"/>
        <v>1</v>
      </c>
      <c r="ZW35">
        <f t="shared" si="100"/>
        <v>1</v>
      </c>
      <c r="ZX35" s="248">
        <v>2.00425774962E-2</v>
      </c>
      <c r="ZY35" s="202">
        <v>42552</v>
      </c>
      <c r="ZZ35">
        <v>60</v>
      </c>
      <c r="AAA35" t="str">
        <f t="shared" si="87"/>
        <v>TRUE</v>
      </c>
      <c r="AAB35">
        <f>VLOOKUP($A35,'FuturesInfo (3)'!$A$2:$V$80,22)</f>
        <v>2</v>
      </c>
      <c r="AAC35" s="252">
        <v>2</v>
      </c>
      <c r="AAD35">
        <f t="shared" si="101"/>
        <v>2</v>
      </c>
      <c r="AAE35" s="138">
        <f>VLOOKUP($A35,'FuturesInfo (3)'!$A$2:$O$80,15)*AAB35</f>
        <v>108617.20499999999</v>
      </c>
      <c r="AAF35" s="138">
        <f>VLOOKUP($A35,'FuturesInfo (3)'!$A$2:$O$80,15)*AAD35</f>
        <v>108617.20499999999</v>
      </c>
      <c r="AAG35" s="196">
        <f t="shared" si="102"/>
        <v>2176.9687486331418</v>
      </c>
      <c r="AAH35" s="196">
        <f t="shared" si="103"/>
        <v>2176.9687486331418</v>
      </c>
      <c r="AAI35" s="196">
        <f t="shared" si="104"/>
        <v>-2176.9687486331418</v>
      </c>
      <c r="AAJ35" s="196">
        <f t="shared" si="105"/>
        <v>2176.9687486331418</v>
      </c>
      <c r="AAK35" s="196">
        <f t="shared" si="155"/>
        <v>2176.9687486331418</v>
      </c>
      <c r="AAL35" s="196">
        <f t="shared" si="107"/>
        <v>-2176.9687486331418</v>
      </c>
      <c r="AAM35" s="196">
        <f t="shared" si="139"/>
        <v>2176.9687486331418</v>
      </c>
      <c r="AAN35" s="196">
        <f>IF(IF(sym!$O24=ZS35,1,0)=1,ABS(AAE35*ZX35),-ABS(AAE35*ZX35))</f>
        <v>2176.9687486331418</v>
      </c>
      <c r="AAO35" s="196">
        <f>IF(IF(sym!$N24=ZS35,1,0)=1,ABS(AAE35*ZX35),-ABS(AAE35*ZX35))</f>
        <v>-2176.9687486331418</v>
      </c>
      <c r="AAP35" s="196">
        <f t="shared" si="148"/>
        <v>-2176.9687486331418</v>
      </c>
      <c r="AAQ35" s="196">
        <f t="shared" si="109"/>
        <v>2176.9687486331418</v>
      </c>
      <c r="AAS35">
        <f t="shared" si="110"/>
        <v>1</v>
      </c>
      <c r="AAT35" s="239">
        <v>1</v>
      </c>
      <c r="AAU35" s="239">
        <v>1</v>
      </c>
      <c r="AAV35" s="239">
        <v>-1</v>
      </c>
      <c r="AAW35" s="214">
        <v>-1</v>
      </c>
      <c r="AAX35" s="240">
        <v>3</v>
      </c>
      <c r="AAY35">
        <f t="shared" si="111"/>
        <v>1</v>
      </c>
      <c r="AAZ35">
        <f t="shared" si="112"/>
        <v>-1</v>
      </c>
      <c r="ABA35" s="214"/>
      <c r="ABB35">
        <f t="shared" si="149"/>
        <v>0</v>
      </c>
      <c r="ABC35">
        <f t="shared" si="159"/>
        <v>0</v>
      </c>
      <c r="ABD35">
        <f t="shared" si="140"/>
        <v>0</v>
      </c>
      <c r="ABE35">
        <f t="shared" si="114"/>
        <v>0</v>
      </c>
      <c r="ABF35" s="248"/>
      <c r="ABG35" s="202">
        <v>42552</v>
      </c>
      <c r="ABH35">
        <v>60</v>
      </c>
      <c r="ABI35" t="str">
        <f t="shared" si="88"/>
        <v>TRUE</v>
      </c>
      <c r="ABJ35">
        <f>VLOOKUP($A35,'FuturesInfo (3)'!$A$2:$V$80,22)</f>
        <v>2</v>
      </c>
      <c r="ABK35" s="252">
        <v>1</v>
      </c>
      <c r="ABL35">
        <f t="shared" si="115"/>
        <v>3</v>
      </c>
      <c r="ABM35" s="138">
        <f>VLOOKUP($A35,'FuturesInfo (3)'!$A$2:$O$80,15)*ABJ35</f>
        <v>108617.20499999999</v>
      </c>
      <c r="ABN35" s="138">
        <f>VLOOKUP($A35,'FuturesInfo (3)'!$A$2:$O$80,15)*ABL35</f>
        <v>162925.8075</v>
      </c>
      <c r="ABO35" s="196">
        <f t="shared" si="116"/>
        <v>0</v>
      </c>
      <c r="ABP35" s="196">
        <f t="shared" si="117"/>
        <v>0</v>
      </c>
      <c r="ABQ35" s="196">
        <f t="shared" si="118"/>
        <v>0</v>
      </c>
      <c r="ABR35" s="196">
        <f t="shared" si="119"/>
        <v>0</v>
      </c>
      <c r="ABS35" s="196">
        <f t="shared" si="156"/>
        <v>0</v>
      </c>
      <c r="ABT35" s="196">
        <f t="shared" si="121"/>
        <v>0</v>
      </c>
      <c r="ABU35" s="196">
        <f t="shared" si="141"/>
        <v>0</v>
      </c>
      <c r="ABV35" s="196">
        <f>IF(IF(sym!$O24=ABA35,1,0)=1,ABS(ABM35*ABF35),-ABS(ABM35*ABF35))</f>
        <v>0</v>
      </c>
      <c r="ABW35" s="196">
        <f>IF(IF(sym!$N24=ABA35,1,0)=1,ABS(ABM35*ABF35),-ABS(ABM35*ABF35))</f>
        <v>0</v>
      </c>
      <c r="ABX35" s="196">
        <f t="shared" si="151"/>
        <v>0</v>
      </c>
      <c r="ABY35" s="196">
        <f t="shared" si="123"/>
        <v>0</v>
      </c>
      <c r="ACA35">
        <f t="shared" si="124"/>
        <v>0</v>
      </c>
      <c r="ACB35" s="239"/>
      <c r="ACC35" s="239"/>
      <c r="ACD35" s="239"/>
      <c r="ACE35" s="214"/>
      <c r="ACF35" s="240"/>
      <c r="ACG35">
        <f t="shared" si="125"/>
        <v>1</v>
      </c>
      <c r="ACH35">
        <f t="shared" si="126"/>
        <v>0</v>
      </c>
      <c r="ACI35" s="214"/>
      <c r="ACJ35">
        <f t="shared" si="152"/>
        <v>1</v>
      </c>
      <c r="ACK35">
        <f t="shared" si="160"/>
        <v>1</v>
      </c>
      <c r="ACL35">
        <f t="shared" si="142"/>
        <v>0</v>
      </c>
      <c r="ACM35">
        <f t="shared" si="128"/>
        <v>1</v>
      </c>
      <c r="ACN35" s="248"/>
      <c r="ACO35" s="202"/>
      <c r="ACP35">
        <v>60</v>
      </c>
      <c r="ACQ35" t="str">
        <f t="shared" si="89"/>
        <v>FALSE</v>
      </c>
      <c r="ACR35">
        <f>VLOOKUP($A35,'FuturesInfo (3)'!$A$2:$V$80,22)</f>
        <v>2</v>
      </c>
      <c r="ACS35" s="252"/>
      <c r="ACT35">
        <f t="shared" si="129"/>
        <v>2</v>
      </c>
      <c r="ACU35" s="138">
        <f>VLOOKUP($A35,'FuturesInfo (3)'!$A$2:$O$80,15)*ACR35</f>
        <v>108617.20499999999</v>
      </c>
      <c r="ACV35" s="138">
        <f>VLOOKUP($A35,'FuturesInfo (3)'!$A$2:$O$80,15)*ACT35</f>
        <v>108617.20499999999</v>
      </c>
      <c r="ACW35" s="196">
        <f t="shared" si="130"/>
        <v>0</v>
      </c>
      <c r="ACX35" s="196">
        <f t="shared" si="131"/>
        <v>0</v>
      </c>
      <c r="ACY35" s="196">
        <f t="shared" si="132"/>
        <v>0</v>
      </c>
      <c r="ACZ35" s="196">
        <f t="shared" si="133"/>
        <v>0</v>
      </c>
      <c r="ADA35" s="196">
        <f t="shared" si="157"/>
        <v>0</v>
      </c>
      <c r="ADB35" s="196">
        <f t="shared" si="135"/>
        <v>0</v>
      </c>
      <c r="ADC35" s="196">
        <f t="shared" si="143"/>
        <v>0</v>
      </c>
      <c r="ADD35" s="196">
        <f>IF(IF(sym!$O24=ACI35,1,0)=1,ABS(ACU35*ACN35),-ABS(ACU35*ACN35))</f>
        <v>0</v>
      </c>
      <c r="ADE35" s="196">
        <f>IF(IF(sym!$N24=ACI35,1,0)=1,ABS(ACU35*ACN35),-ABS(ACU35*ACN35))</f>
        <v>0</v>
      </c>
      <c r="ADF35" s="196">
        <f t="shared" si="154"/>
        <v>0</v>
      </c>
      <c r="ADG35" s="196">
        <f t="shared" si="137"/>
        <v>0</v>
      </c>
    </row>
    <row r="36" spans="1:787" x14ac:dyDescent="0.25">
      <c r="A36" s="1" t="s">
        <v>338</v>
      </c>
      <c r="B36" s="150" t="str">
        <f>'FuturesInfo (3)'!M24</f>
        <v>IE</v>
      </c>
      <c r="C36" s="200" t="str">
        <f>VLOOKUP(A36,'FuturesInfo (3)'!$A$2:$K$80,11)</f>
        <v>rates</v>
      </c>
      <c r="F36" t="e">
        <f>#REF!</f>
        <v>#REF!</v>
      </c>
      <c r="G36">
        <v>-1</v>
      </c>
      <c r="H36">
        <v>1</v>
      </c>
      <c r="I36">
        <v>1</v>
      </c>
      <c r="J36">
        <f t="shared" si="73"/>
        <v>0</v>
      </c>
      <c r="K36">
        <f t="shared" si="74"/>
        <v>1</v>
      </c>
      <c r="L36" s="184">
        <v>0</v>
      </c>
      <c r="M36" s="2">
        <v>10</v>
      </c>
      <c r="N36">
        <v>60</v>
      </c>
      <c r="O36" t="str">
        <f t="shared" si="75"/>
        <v>TRUE</v>
      </c>
      <c r="P36">
        <f>VLOOKUP($A36,'FuturesInfo (3)'!$A$2:$V$80,22)</f>
        <v>0</v>
      </c>
      <c r="Q36">
        <f t="shared" si="76"/>
        <v>0</v>
      </c>
      <c r="R36">
        <f t="shared" si="76"/>
        <v>0</v>
      </c>
      <c r="S36" s="138">
        <f>VLOOKUP($A36,'FuturesInfo (3)'!$A$2:$O$80,15)*Q36</f>
        <v>0</v>
      </c>
      <c r="T36" s="144">
        <f t="shared" si="77"/>
        <v>0</v>
      </c>
      <c r="U36" s="144">
        <f t="shared" si="90"/>
        <v>0</v>
      </c>
      <c r="W36">
        <f t="shared" si="78"/>
        <v>-1</v>
      </c>
      <c r="X36">
        <v>-1</v>
      </c>
      <c r="Y36">
        <v>1</v>
      </c>
      <c r="Z36">
        <v>1</v>
      </c>
      <c r="AA36">
        <f t="shared" si="144"/>
        <v>0</v>
      </c>
      <c r="AB36">
        <f t="shared" si="79"/>
        <v>1</v>
      </c>
      <c r="AC36" s="171">
        <v>0</v>
      </c>
      <c r="AD36" s="2">
        <v>10</v>
      </c>
      <c r="AE36">
        <v>60</v>
      </c>
      <c r="AF36" t="str">
        <f t="shared" si="80"/>
        <v>TRUE</v>
      </c>
      <c r="AG36">
        <f>VLOOKUP($A36,'FuturesInfo (3)'!$A$2:$V$80,22)</f>
        <v>0</v>
      </c>
      <c r="AH36">
        <f t="shared" si="81"/>
        <v>0</v>
      </c>
      <c r="AI36">
        <f t="shared" si="91"/>
        <v>0</v>
      </c>
      <c r="AJ36" s="138">
        <f>VLOOKUP($A36,'FuturesInfo (3)'!$A$2:$O$80,15)*AI36</f>
        <v>0</v>
      </c>
      <c r="AK36" s="196">
        <f t="shared" si="92"/>
        <v>0</v>
      </c>
      <c r="AL36" s="196">
        <f t="shared" si="93"/>
        <v>0</v>
      </c>
      <c r="AN36">
        <f t="shared" si="82"/>
        <v>-1</v>
      </c>
      <c r="AO36">
        <v>-1</v>
      </c>
      <c r="AP36">
        <v>1</v>
      </c>
      <c r="AQ36">
        <v>1</v>
      </c>
      <c r="AR36">
        <f t="shared" si="145"/>
        <v>0</v>
      </c>
      <c r="AS36">
        <f t="shared" si="83"/>
        <v>1</v>
      </c>
      <c r="AT36" s="171">
        <v>0</v>
      </c>
      <c r="AU36" s="2">
        <v>10</v>
      </c>
      <c r="AV36">
        <v>60</v>
      </c>
      <c r="AW36" t="str">
        <f t="shared" si="84"/>
        <v>TRUE</v>
      </c>
      <c r="AX36">
        <f>VLOOKUP($A36,'FuturesInfo (3)'!$A$2:$V$80,22)</f>
        <v>0</v>
      </c>
      <c r="AY36">
        <f t="shared" si="85"/>
        <v>0</v>
      </c>
      <c r="AZ36">
        <f t="shared" si="94"/>
        <v>0</v>
      </c>
      <c r="BA36" s="138">
        <f>VLOOKUP($A36,'FuturesInfo (3)'!$A$2:$O$80,15)*AZ36</f>
        <v>0</v>
      </c>
      <c r="BB36" s="196">
        <f t="shared" si="86"/>
        <v>0</v>
      </c>
      <c r="BC36" s="196">
        <f t="shared" si="95"/>
        <v>0</v>
      </c>
      <c r="BE36">
        <v>-1</v>
      </c>
      <c r="BF36">
        <v>-1</v>
      </c>
      <c r="BG36">
        <v>1</v>
      </c>
      <c r="BH36">
        <v>-1</v>
      </c>
      <c r="BI36">
        <v>1</v>
      </c>
      <c r="BJ36">
        <v>0</v>
      </c>
      <c r="BK36" s="171">
        <v>-4.9857904970799999E-5</v>
      </c>
      <c r="BL36" s="2">
        <v>10</v>
      </c>
      <c r="BM36">
        <v>60</v>
      </c>
      <c r="BN36" t="s">
        <v>1181</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1181</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1181</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1181</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1181</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1181</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1181</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1181</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1181</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1181</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1181</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1181</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1181</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1181</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1181</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1181</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1181</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1181</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1181</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v>1</v>
      </c>
      <c r="UF36" s="239">
        <v>1</v>
      </c>
      <c r="UG36" s="239">
        <v>-1</v>
      </c>
      <c r="UH36" s="239">
        <v>1</v>
      </c>
      <c r="UI36" s="214">
        <v>1</v>
      </c>
      <c r="UJ36" s="240">
        <v>12</v>
      </c>
      <c r="UK36">
        <v>-1</v>
      </c>
      <c r="UL36">
        <v>1</v>
      </c>
      <c r="UM36" s="214">
        <v>1</v>
      </c>
      <c r="UN36">
        <v>1</v>
      </c>
      <c r="UO36">
        <v>1</v>
      </c>
      <c r="UP36">
        <v>0</v>
      </c>
      <c r="UQ36">
        <v>1</v>
      </c>
      <c r="UR36" s="249">
        <v>4.9820645675600003E-5</v>
      </c>
      <c r="US36" s="202">
        <v>42537</v>
      </c>
      <c r="UT36">
        <v>60</v>
      </c>
      <c r="UU36" t="s">
        <v>1181</v>
      </c>
      <c r="UV36">
        <v>0</v>
      </c>
      <c r="UW36" s="252">
        <v>2</v>
      </c>
      <c r="UX36">
        <v>0</v>
      </c>
      <c r="UY36" s="138">
        <v>0</v>
      </c>
      <c r="UZ36" s="138">
        <v>0</v>
      </c>
      <c r="VA36" s="196">
        <v>0</v>
      </c>
      <c r="VB36" s="196">
        <v>0</v>
      </c>
      <c r="VC36" s="196">
        <v>0</v>
      </c>
      <c r="VD36" s="196">
        <v>0</v>
      </c>
      <c r="VE36" s="196">
        <v>0</v>
      </c>
      <c r="VF36" s="196">
        <v>0</v>
      </c>
      <c r="VG36" s="196">
        <v>0</v>
      </c>
      <c r="VH36" s="196">
        <v>0</v>
      </c>
      <c r="VI36" s="196">
        <v>0</v>
      </c>
      <c r="VJ36" s="196">
        <v>0</v>
      </c>
      <c r="VK36" s="196">
        <v>0</v>
      </c>
      <c r="VM36">
        <v>1</v>
      </c>
      <c r="VN36" s="239">
        <v>1</v>
      </c>
      <c r="VO36" s="239">
        <v>-1</v>
      </c>
      <c r="VP36" s="239">
        <v>1</v>
      </c>
      <c r="VQ36" s="214">
        <v>1</v>
      </c>
      <c r="VR36" s="240">
        <v>13</v>
      </c>
      <c r="VS36">
        <v>-1</v>
      </c>
      <c r="VT36">
        <v>1</v>
      </c>
      <c r="VU36" s="214">
        <v>1</v>
      </c>
      <c r="VV36">
        <v>1</v>
      </c>
      <c r="VW36">
        <v>1</v>
      </c>
      <c r="VX36">
        <v>0</v>
      </c>
      <c r="VY36">
        <v>1</v>
      </c>
      <c r="VZ36" s="249">
        <v>4.9818163702499998E-5</v>
      </c>
      <c r="WA36" s="202">
        <v>42537</v>
      </c>
      <c r="WB36">
        <v>60</v>
      </c>
      <c r="WC36" t="s">
        <v>1181</v>
      </c>
      <c r="WD36">
        <v>0</v>
      </c>
      <c r="WE36" s="252">
        <v>2</v>
      </c>
      <c r="WF36">
        <v>0</v>
      </c>
      <c r="WG36" s="138">
        <v>0</v>
      </c>
      <c r="WH36" s="138">
        <v>0</v>
      </c>
      <c r="WI36" s="196">
        <v>0</v>
      </c>
      <c r="WJ36" s="196">
        <v>0</v>
      </c>
      <c r="WK36" s="196">
        <v>0</v>
      </c>
      <c r="WL36" s="196">
        <v>0</v>
      </c>
      <c r="WM36" s="196">
        <v>0</v>
      </c>
      <c r="WN36" s="196">
        <v>0</v>
      </c>
      <c r="WO36" s="196">
        <v>0</v>
      </c>
      <c r="WP36" s="196">
        <v>0</v>
      </c>
      <c r="WQ36" s="196">
        <v>0</v>
      </c>
      <c r="WR36" s="196">
        <v>0</v>
      </c>
      <c r="WS36" s="196">
        <v>0</v>
      </c>
      <c r="WU36">
        <v>1</v>
      </c>
      <c r="WV36" s="239">
        <v>1</v>
      </c>
      <c r="WW36" s="239">
        <v>-1</v>
      </c>
      <c r="WX36" s="239">
        <v>1</v>
      </c>
      <c r="WY36" s="214">
        <v>1</v>
      </c>
      <c r="WZ36" s="240">
        <v>14</v>
      </c>
      <c r="XA36">
        <v>-1</v>
      </c>
      <c r="XB36">
        <v>1</v>
      </c>
      <c r="XC36">
        <v>-1</v>
      </c>
      <c r="XD36">
        <v>0</v>
      </c>
      <c r="XE36">
        <v>0</v>
      </c>
      <c r="XF36">
        <v>1</v>
      </c>
      <c r="XG36">
        <v>0</v>
      </c>
      <c r="XH36" s="288">
        <v>-4.98156819768E-5</v>
      </c>
      <c r="XI36" s="202">
        <v>42537</v>
      </c>
      <c r="XJ36">
        <v>60</v>
      </c>
      <c r="XK36" t="s">
        <v>1181</v>
      </c>
      <c r="XL36">
        <v>0</v>
      </c>
      <c r="XM36" s="252">
        <v>1</v>
      </c>
      <c r="XN36">
        <v>0</v>
      </c>
      <c r="XO36" s="138">
        <v>0</v>
      </c>
      <c r="XP36" s="138">
        <v>0</v>
      </c>
      <c r="XQ36" s="196">
        <v>0</v>
      </c>
      <c r="XR36" s="196">
        <v>0</v>
      </c>
      <c r="XS36" s="196">
        <v>0</v>
      </c>
      <c r="XT36" s="196">
        <v>0</v>
      </c>
      <c r="XU36" s="196">
        <v>0</v>
      </c>
      <c r="XV36" s="196">
        <v>0</v>
      </c>
      <c r="XW36" s="196">
        <v>0</v>
      </c>
      <c r="XX36" s="196">
        <v>0</v>
      </c>
      <c r="XY36" s="196">
        <v>0</v>
      </c>
      <c r="XZ36" s="196">
        <v>0</v>
      </c>
      <c r="YA36" s="196">
        <v>0</v>
      </c>
      <c r="YC36">
        <v>-1</v>
      </c>
      <c r="YD36">
        <v>1</v>
      </c>
      <c r="YE36">
        <v>1</v>
      </c>
      <c r="YF36">
        <v>1</v>
      </c>
      <c r="YG36">
        <v>1</v>
      </c>
      <c r="YH36">
        <v>15</v>
      </c>
      <c r="YI36">
        <v>-1</v>
      </c>
      <c r="YJ36">
        <v>1</v>
      </c>
      <c r="YK36" s="214">
        <v>1</v>
      </c>
      <c r="YL36">
        <v>1</v>
      </c>
      <c r="YM36">
        <v>1</v>
      </c>
      <c r="YN36">
        <v>0</v>
      </c>
      <c r="YO36">
        <v>1</v>
      </c>
      <c r="YP36" s="249">
        <v>9.9636327405099999E-5</v>
      </c>
      <c r="YQ36" s="202">
        <v>42537</v>
      </c>
      <c r="YR36">
        <v>60</v>
      </c>
      <c r="YS36" t="s">
        <v>1181</v>
      </c>
      <c r="YT36">
        <v>0</v>
      </c>
      <c r="YU36">
        <v>1</v>
      </c>
      <c r="YV36">
        <v>0</v>
      </c>
      <c r="YW36" s="138">
        <v>0</v>
      </c>
      <c r="YX36" s="138">
        <v>0</v>
      </c>
      <c r="YY36" s="196">
        <v>0</v>
      </c>
      <c r="YZ36" s="196">
        <v>0</v>
      </c>
      <c r="ZA36" s="196">
        <v>0</v>
      </c>
      <c r="ZB36" s="196">
        <v>0</v>
      </c>
      <c r="ZC36" s="196">
        <v>0</v>
      </c>
      <c r="ZD36" s="196">
        <v>0</v>
      </c>
      <c r="ZE36" s="196">
        <v>0</v>
      </c>
      <c r="ZF36" s="196">
        <v>0</v>
      </c>
      <c r="ZG36" s="196">
        <v>0</v>
      </c>
      <c r="ZH36" s="196">
        <v>0</v>
      </c>
      <c r="ZI36" s="196">
        <v>0</v>
      </c>
      <c r="ZK36">
        <f t="shared" si="96"/>
        <v>1</v>
      </c>
      <c r="ZL36" s="239">
        <v>1</v>
      </c>
      <c r="ZM36" s="239">
        <v>1</v>
      </c>
      <c r="ZN36" s="239">
        <v>1</v>
      </c>
      <c r="ZO36" s="214">
        <v>1</v>
      </c>
      <c r="ZP36" s="240">
        <v>16</v>
      </c>
      <c r="ZQ36">
        <f t="shared" si="97"/>
        <v>-1</v>
      </c>
      <c r="ZR36">
        <f t="shared" si="98"/>
        <v>1</v>
      </c>
      <c r="ZS36" s="214">
        <v>-1</v>
      </c>
      <c r="ZT36">
        <f>IF(ZL36=ZS36,1,0)</f>
        <v>0</v>
      </c>
      <c r="ZU36">
        <f t="shared" si="158"/>
        <v>0</v>
      </c>
      <c r="ZV36">
        <f t="shared" si="138"/>
        <v>1</v>
      </c>
      <c r="ZW36">
        <f t="shared" si="100"/>
        <v>0</v>
      </c>
      <c r="ZX36" s="249">
        <v>-4.9813200498100001E-5</v>
      </c>
      <c r="ZY36" s="202">
        <v>42537</v>
      </c>
      <c r="ZZ36">
        <v>60</v>
      </c>
      <c r="AAA36" t="str">
        <f t="shared" si="87"/>
        <v>TRUE</v>
      </c>
      <c r="AAB36">
        <f>VLOOKUP($A36,'FuturesInfo (3)'!$A$2:$V$80,22)</f>
        <v>0</v>
      </c>
      <c r="AAC36" s="252">
        <v>1</v>
      </c>
      <c r="AAD36">
        <f t="shared" si="101"/>
        <v>0</v>
      </c>
      <c r="AAE36" s="138">
        <f>VLOOKUP($A36,'FuturesInfo (3)'!$A$2:$O$80,15)*AAB36</f>
        <v>0</v>
      </c>
      <c r="AAF36" s="138">
        <f>VLOOKUP($A36,'FuturesInfo (3)'!$A$2:$O$80,15)*AAD36</f>
        <v>0</v>
      </c>
      <c r="AAG36" s="196">
        <f t="shared" si="102"/>
        <v>0</v>
      </c>
      <c r="AAH36" s="196">
        <f t="shared" si="103"/>
        <v>0</v>
      </c>
      <c r="AAI36" s="196">
        <f t="shared" si="104"/>
        <v>0</v>
      </c>
      <c r="AAJ36" s="196">
        <f t="shared" si="105"/>
        <v>0</v>
      </c>
      <c r="AAK36" s="196">
        <f t="shared" si="155"/>
        <v>0</v>
      </c>
      <c r="AAL36" s="196">
        <f t="shared" si="107"/>
        <v>0</v>
      </c>
      <c r="AAM36" s="196">
        <f t="shared" si="139"/>
        <v>0</v>
      </c>
      <c r="AAN36" s="196">
        <f>IF(IF(sym!$O25=ZS36,1,0)=1,ABS(AAE36*ZX36),-ABS(AAE36*ZX36))</f>
        <v>0</v>
      </c>
      <c r="AAO36" s="196">
        <f>IF(IF(sym!$N25=ZS36,1,0)=1,ABS(AAE36*ZX36),-ABS(AAE36*ZX36))</f>
        <v>0</v>
      </c>
      <c r="AAP36" s="196">
        <f t="shared" si="148"/>
        <v>0</v>
      </c>
      <c r="AAQ36" s="196">
        <f t="shared" si="109"/>
        <v>0</v>
      </c>
      <c r="AAS36">
        <f t="shared" si="110"/>
        <v>-1</v>
      </c>
      <c r="AAT36" s="239">
        <v>1</v>
      </c>
      <c r="AAU36" s="239">
        <v>1</v>
      </c>
      <c r="AAV36" s="239">
        <v>1</v>
      </c>
      <c r="AAW36" s="214">
        <v>1</v>
      </c>
      <c r="AAX36" s="240">
        <v>17</v>
      </c>
      <c r="AAY36">
        <f t="shared" si="111"/>
        <v>-1</v>
      </c>
      <c r="AAZ36">
        <f t="shared" si="112"/>
        <v>1</v>
      </c>
      <c r="ABA36" s="214"/>
      <c r="ABB36">
        <f>IF(AAT36=ABA36,1,0)</f>
        <v>0</v>
      </c>
      <c r="ABC36">
        <f t="shared" si="159"/>
        <v>0</v>
      </c>
      <c r="ABD36">
        <f t="shared" si="140"/>
        <v>0</v>
      </c>
      <c r="ABE36">
        <f t="shared" si="114"/>
        <v>0</v>
      </c>
      <c r="ABF36" s="249"/>
      <c r="ABG36" s="202">
        <v>42537</v>
      </c>
      <c r="ABH36">
        <v>60</v>
      </c>
      <c r="ABI36" t="str">
        <f t="shared" si="88"/>
        <v>TRUE</v>
      </c>
      <c r="ABJ36">
        <f>VLOOKUP($A36,'FuturesInfo (3)'!$A$2:$V$80,22)</f>
        <v>0</v>
      </c>
      <c r="ABK36" s="252">
        <v>1</v>
      </c>
      <c r="ABL36">
        <f t="shared" si="115"/>
        <v>0</v>
      </c>
      <c r="ABM36" s="138">
        <f>VLOOKUP($A36,'FuturesInfo (3)'!$A$2:$O$80,15)*ABJ36</f>
        <v>0</v>
      </c>
      <c r="ABN36" s="138">
        <f>VLOOKUP($A36,'FuturesInfo (3)'!$A$2:$O$80,15)*ABL36</f>
        <v>0</v>
      </c>
      <c r="ABO36" s="196">
        <f t="shared" si="116"/>
        <v>0</v>
      </c>
      <c r="ABP36" s="196">
        <f t="shared" si="117"/>
        <v>0</v>
      </c>
      <c r="ABQ36" s="196">
        <f t="shared" si="118"/>
        <v>0</v>
      </c>
      <c r="ABR36" s="196">
        <f t="shared" si="119"/>
        <v>0</v>
      </c>
      <c r="ABS36" s="196">
        <f t="shared" si="156"/>
        <v>0</v>
      </c>
      <c r="ABT36" s="196">
        <f t="shared" si="121"/>
        <v>0</v>
      </c>
      <c r="ABU36" s="196">
        <f t="shared" si="141"/>
        <v>0</v>
      </c>
      <c r="ABV36" s="196">
        <f>IF(IF(sym!$O25=ABA36,1,0)=1,ABS(ABM36*ABF36),-ABS(ABM36*ABF36))</f>
        <v>0</v>
      </c>
      <c r="ABW36" s="196">
        <f>IF(IF(sym!$N25=ABA36,1,0)=1,ABS(ABM36*ABF36),-ABS(ABM36*ABF36))</f>
        <v>0</v>
      </c>
      <c r="ABX36" s="196">
        <f t="shared" si="151"/>
        <v>0</v>
      </c>
      <c r="ABY36" s="196">
        <f t="shared" si="123"/>
        <v>0</v>
      </c>
      <c r="ACA36">
        <f t="shared" si="124"/>
        <v>0</v>
      </c>
      <c r="ACB36" s="239"/>
      <c r="ACC36" s="239"/>
      <c r="ACD36" s="239"/>
      <c r="ACE36" s="214"/>
      <c r="ACF36" s="240"/>
      <c r="ACG36">
        <f t="shared" si="125"/>
        <v>1</v>
      </c>
      <c r="ACH36">
        <f t="shared" si="126"/>
        <v>0</v>
      </c>
      <c r="ACI36" s="214"/>
      <c r="ACJ36">
        <f>IF(ACB36=ACI36,1,0)</f>
        <v>1</v>
      </c>
      <c r="ACK36">
        <f t="shared" si="160"/>
        <v>1</v>
      </c>
      <c r="ACL36">
        <f t="shared" si="142"/>
        <v>0</v>
      </c>
      <c r="ACM36">
        <f t="shared" si="128"/>
        <v>1</v>
      </c>
      <c r="ACN36" s="249"/>
      <c r="ACO36" s="202"/>
      <c r="ACP36">
        <v>60</v>
      </c>
      <c r="ACQ36" t="str">
        <f t="shared" si="89"/>
        <v>FALSE</v>
      </c>
      <c r="ACR36">
        <f>VLOOKUP($A36,'FuturesInfo (3)'!$A$2:$V$80,22)</f>
        <v>0</v>
      </c>
      <c r="ACS36" s="252"/>
      <c r="ACT36">
        <f t="shared" si="129"/>
        <v>0</v>
      </c>
      <c r="ACU36" s="138">
        <f>VLOOKUP($A36,'FuturesInfo (3)'!$A$2:$O$80,15)*ACR36</f>
        <v>0</v>
      </c>
      <c r="ACV36" s="138">
        <f>VLOOKUP($A36,'FuturesInfo (3)'!$A$2:$O$80,15)*ACT36</f>
        <v>0</v>
      </c>
      <c r="ACW36" s="196">
        <f t="shared" si="130"/>
        <v>0</v>
      </c>
      <c r="ACX36" s="196">
        <f t="shared" si="131"/>
        <v>0</v>
      </c>
      <c r="ACY36" s="196">
        <f t="shared" si="132"/>
        <v>0</v>
      </c>
      <c r="ACZ36" s="196">
        <f t="shared" si="133"/>
        <v>0</v>
      </c>
      <c r="ADA36" s="196">
        <f t="shared" si="157"/>
        <v>0</v>
      </c>
      <c r="ADB36" s="196">
        <f t="shared" si="135"/>
        <v>0</v>
      </c>
      <c r="ADC36" s="196">
        <f t="shared" si="143"/>
        <v>0</v>
      </c>
      <c r="ADD36" s="196">
        <f>IF(IF(sym!$O25=ACI36,1,0)=1,ABS(ACU36*ACN36),-ABS(ACU36*ACN36))</f>
        <v>0</v>
      </c>
      <c r="ADE36" s="196">
        <f>IF(IF(sym!$N25=ACI36,1,0)=1,ABS(ACU36*ACN36),-ABS(ACU36*ACN36))</f>
        <v>0</v>
      </c>
      <c r="ADF36" s="196">
        <f t="shared" si="154"/>
        <v>0</v>
      </c>
      <c r="ADG36" s="196">
        <f t="shared" si="137"/>
        <v>0</v>
      </c>
    </row>
    <row r="37" spans="1:787" x14ac:dyDescent="0.25">
      <c r="A37" s="1" t="s">
        <v>340</v>
      </c>
      <c r="B37" s="150" t="str">
        <f>'FuturesInfo (3)'!M25</f>
        <v>LF</v>
      </c>
      <c r="C37" s="200" t="str">
        <f>VLOOKUP(A37,'FuturesInfo (3)'!$A$2:$K$80,11)</f>
        <v>index</v>
      </c>
      <c r="F37" t="e">
        <f>#REF!</f>
        <v>#REF!</v>
      </c>
      <c r="G37">
        <v>-1</v>
      </c>
      <c r="H37">
        <v>-1</v>
      </c>
      <c r="I37">
        <v>1</v>
      </c>
      <c r="J37">
        <f t="shared" si="73"/>
        <v>0</v>
      </c>
      <c r="K37">
        <f t="shared" si="74"/>
        <v>0</v>
      </c>
      <c r="L37" s="184">
        <v>1.6168148747E-3</v>
      </c>
      <c r="M37" s="2">
        <v>10</v>
      </c>
      <c r="N37">
        <v>60</v>
      </c>
      <c r="O37" t="str">
        <f t="shared" si="75"/>
        <v>TRUE</v>
      </c>
      <c r="P37">
        <f>VLOOKUP($A37,'FuturesInfo (3)'!$A$2:$V$80,22)</f>
        <v>1</v>
      </c>
      <c r="Q37">
        <f t="shared" si="76"/>
        <v>1</v>
      </c>
      <c r="R37">
        <f t="shared" si="76"/>
        <v>1</v>
      </c>
      <c r="S37" s="138">
        <f>VLOOKUP($A37,'FuturesInfo (3)'!$A$2:$O$80,15)*Q37</f>
        <v>86136.825499999992</v>
      </c>
      <c r="T37" s="144">
        <f t="shared" si="77"/>
        <v>-139.26730072783826</v>
      </c>
      <c r="U37" s="144">
        <f t="shared" si="90"/>
        <v>-139.26730072783826</v>
      </c>
      <c r="W37">
        <f t="shared" si="78"/>
        <v>-1</v>
      </c>
      <c r="X37">
        <v>-1</v>
      </c>
      <c r="Y37">
        <v>-1</v>
      </c>
      <c r="Z37">
        <v>1</v>
      </c>
      <c r="AA37">
        <f t="shared" si="144"/>
        <v>0</v>
      </c>
      <c r="AB37">
        <f t="shared" si="79"/>
        <v>0</v>
      </c>
      <c r="AC37" s="1">
        <v>1.30750605327E-2</v>
      </c>
      <c r="AD37" s="2">
        <v>10</v>
      </c>
      <c r="AE37">
        <v>60</v>
      </c>
      <c r="AF37" t="str">
        <f t="shared" si="80"/>
        <v>TRUE</v>
      </c>
      <c r="AG37">
        <f>VLOOKUP($A37,'FuturesInfo (3)'!$A$2:$V$80,22)</f>
        <v>1</v>
      </c>
      <c r="AH37">
        <f t="shared" si="81"/>
        <v>1</v>
      </c>
      <c r="AI37">
        <f t="shared" si="91"/>
        <v>1</v>
      </c>
      <c r="AJ37" s="138">
        <f>VLOOKUP($A37,'FuturesInfo (3)'!$A$2:$O$80,15)*AI37</f>
        <v>86136.825499999992</v>
      </c>
      <c r="AK37" s="196">
        <f t="shared" si="92"/>
        <v>-1126.2442075071169</v>
      </c>
      <c r="AL37" s="196">
        <f t="shared" si="93"/>
        <v>-1126.2442075071169</v>
      </c>
      <c r="AN37">
        <f t="shared" si="82"/>
        <v>-1</v>
      </c>
      <c r="AO37">
        <v>1</v>
      </c>
      <c r="AP37">
        <v>-1</v>
      </c>
      <c r="AQ37">
        <v>-1</v>
      </c>
      <c r="AR37">
        <f t="shared" si="145"/>
        <v>0</v>
      </c>
      <c r="AS37">
        <f t="shared" si="83"/>
        <v>1</v>
      </c>
      <c r="AT37" s="1">
        <v>-1.2746972593999999E-3</v>
      </c>
      <c r="AU37" s="2">
        <v>10</v>
      </c>
      <c r="AV37">
        <v>60</v>
      </c>
      <c r="AW37" t="str">
        <f t="shared" si="84"/>
        <v>TRUE</v>
      </c>
      <c r="AX37">
        <f>VLOOKUP($A37,'FuturesInfo (3)'!$A$2:$V$80,22)</f>
        <v>1</v>
      </c>
      <c r="AY37">
        <f t="shared" si="85"/>
        <v>1</v>
      </c>
      <c r="AZ37">
        <f t="shared" si="94"/>
        <v>1</v>
      </c>
      <c r="BA37" s="138">
        <f>VLOOKUP($A37,'FuturesInfo (3)'!$A$2:$O$80,15)*AZ37</f>
        <v>86136.825499999992</v>
      </c>
      <c r="BB37" s="196">
        <f t="shared" si="86"/>
        <v>-109.79837539826602</v>
      </c>
      <c r="BC37" s="196">
        <f t="shared" si="95"/>
        <v>109.79837539826602</v>
      </c>
      <c r="BE37">
        <v>1</v>
      </c>
      <c r="BF37">
        <v>1</v>
      </c>
      <c r="BG37">
        <v>-1</v>
      </c>
      <c r="BH37">
        <v>1</v>
      </c>
      <c r="BI37">
        <v>1</v>
      </c>
      <c r="BJ37">
        <v>0</v>
      </c>
      <c r="BK37" s="1">
        <v>3.9087428206800003E-3</v>
      </c>
      <c r="BL37" s="2">
        <v>10</v>
      </c>
      <c r="BM37">
        <v>60</v>
      </c>
      <c r="BN37" t="s">
        <v>1181</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1181</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1181</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1181</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1181</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1181</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1181</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1181</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1181</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1181</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1181</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1181</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1181</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1181</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1181</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1181</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1181</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1181</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1181</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v>-1</v>
      </c>
      <c r="UF37" s="239">
        <v>1</v>
      </c>
      <c r="UG37" s="239">
        <v>-1</v>
      </c>
      <c r="UH37" s="239">
        <v>1</v>
      </c>
      <c r="UI37" s="214">
        <v>1</v>
      </c>
      <c r="UJ37" s="240">
        <v>3</v>
      </c>
      <c r="UK37">
        <v>-1</v>
      </c>
      <c r="UL37">
        <v>1</v>
      </c>
      <c r="UM37" s="214">
        <v>1</v>
      </c>
      <c r="UN37">
        <v>1</v>
      </c>
      <c r="UO37">
        <v>1</v>
      </c>
      <c r="UP37">
        <v>0</v>
      </c>
      <c r="UQ37">
        <v>1</v>
      </c>
      <c r="UR37" s="248">
        <v>4.9470510937599998E-3</v>
      </c>
      <c r="US37" s="202">
        <v>42548</v>
      </c>
      <c r="UT37">
        <v>60</v>
      </c>
      <c r="UU37" t="s">
        <v>1181</v>
      </c>
      <c r="UV37">
        <v>1</v>
      </c>
      <c r="UW37" s="252">
        <v>1</v>
      </c>
      <c r="UX37">
        <v>1</v>
      </c>
      <c r="UY37" s="138">
        <v>84141.171900000001</v>
      </c>
      <c r="UZ37" s="138">
        <v>84141.171900000001</v>
      </c>
      <c r="VA37" s="196">
        <v>416.25067647814319</v>
      </c>
      <c r="VB37" s="196">
        <v>416.25067647814319</v>
      </c>
      <c r="VC37" s="196">
        <v>416.25067647814319</v>
      </c>
      <c r="VD37" s="196">
        <v>-416.25067647814319</v>
      </c>
      <c r="VE37" s="196">
        <v>416.25067647814319</v>
      </c>
      <c r="VF37" s="196">
        <v>-416.25067647814319</v>
      </c>
      <c r="VG37" s="196">
        <v>416.25067647814319</v>
      </c>
      <c r="VH37" s="196">
        <v>416.25067647814319</v>
      </c>
      <c r="VI37" s="196">
        <v>-416.25067647814319</v>
      </c>
      <c r="VJ37" s="196">
        <v>-416.25067647814319</v>
      </c>
      <c r="VK37" s="196">
        <v>416.25067647814319</v>
      </c>
      <c r="VM37">
        <v>1</v>
      </c>
      <c r="VN37" s="239">
        <v>1</v>
      </c>
      <c r="VO37" s="239">
        <v>-1</v>
      </c>
      <c r="VP37" s="239">
        <v>1</v>
      </c>
      <c r="VQ37" s="214">
        <v>1</v>
      </c>
      <c r="VR37" s="240">
        <v>4</v>
      </c>
      <c r="VS37">
        <v>-1</v>
      </c>
      <c r="VT37">
        <v>1</v>
      </c>
      <c r="VU37" s="214">
        <v>-1</v>
      </c>
      <c r="VV37">
        <v>0</v>
      </c>
      <c r="VW37">
        <v>0</v>
      </c>
      <c r="VX37">
        <v>1</v>
      </c>
      <c r="VY37">
        <v>0</v>
      </c>
      <c r="VZ37" s="248">
        <v>-1.30759172371E-2</v>
      </c>
      <c r="WA37" s="202">
        <v>42550</v>
      </c>
      <c r="WB37">
        <v>60</v>
      </c>
      <c r="WC37" t="s">
        <v>1181</v>
      </c>
      <c r="WD37">
        <v>1</v>
      </c>
      <c r="WE37" s="252">
        <v>2</v>
      </c>
      <c r="WF37">
        <v>1</v>
      </c>
      <c r="WG37" s="138">
        <v>82856.18250000001</v>
      </c>
      <c r="WH37" s="138">
        <v>82856.18250000001</v>
      </c>
      <c r="WI37" s="196">
        <v>-1083.4205849520536</v>
      </c>
      <c r="WJ37" s="196">
        <v>-1083.4205849520536</v>
      </c>
      <c r="WK37" s="196">
        <v>-1083.4205849520536</v>
      </c>
      <c r="WL37" s="196">
        <v>1083.4205849520536</v>
      </c>
      <c r="WM37" s="196">
        <v>-1083.4205849520536</v>
      </c>
      <c r="WN37" s="196">
        <v>1083.4205849520536</v>
      </c>
      <c r="WO37" s="196">
        <v>-1083.4205849520536</v>
      </c>
      <c r="WP37" s="196">
        <v>-1083.4205849520536</v>
      </c>
      <c r="WQ37" s="196">
        <v>1083.4205849520536</v>
      </c>
      <c r="WR37" s="196">
        <v>-1083.4205849520536</v>
      </c>
      <c r="WS37" s="196">
        <v>1083.4205849520536</v>
      </c>
      <c r="WU37">
        <v>-1</v>
      </c>
      <c r="WV37" s="239">
        <v>1</v>
      </c>
      <c r="WW37" s="239">
        <v>-1</v>
      </c>
      <c r="WX37" s="239">
        <v>1</v>
      </c>
      <c r="WY37" s="214">
        <v>1</v>
      </c>
      <c r="WZ37" s="240">
        <v>5</v>
      </c>
      <c r="XA37">
        <v>-1</v>
      </c>
      <c r="XB37">
        <v>1</v>
      </c>
      <c r="XC37">
        <v>1</v>
      </c>
      <c r="XD37">
        <v>1</v>
      </c>
      <c r="XE37">
        <v>1</v>
      </c>
      <c r="XF37">
        <v>0</v>
      </c>
      <c r="XG37">
        <v>1</v>
      </c>
      <c r="XH37">
        <v>1.1690437222399999E-2</v>
      </c>
      <c r="XI37" s="202">
        <v>42550</v>
      </c>
      <c r="XJ37">
        <v>60</v>
      </c>
      <c r="XK37" t="s">
        <v>1181</v>
      </c>
      <c r="XL37">
        <v>1</v>
      </c>
      <c r="XM37" s="252">
        <v>1</v>
      </c>
      <c r="XN37">
        <v>1</v>
      </c>
      <c r="XO37" s="138">
        <v>83824.80750000001</v>
      </c>
      <c r="XP37" s="138">
        <v>83824.80750000001</v>
      </c>
      <c r="XQ37" s="196">
        <v>979.94864975851476</v>
      </c>
      <c r="XR37" s="196">
        <v>979.94864975851476</v>
      </c>
      <c r="XS37" s="196">
        <v>979.94864975851476</v>
      </c>
      <c r="XT37" s="196">
        <v>-979.94864975851476</v>
      </c>
      <c r="XU37" s="196">
        <v>979.94864975851476</v>
      </c>
      <c r="XV37" s="196">
        <v>-979.94864975851476</v>
      </c>
      <c r="XW37" s="196">
        <v>979.94864975851476</v>
      </c>
      <c r="XX37" s="196">
        <v>979.94864975851476</v>
      </c>
      <c r="XY37" s="196">
        <v>-979.94864975851476</v>
      </c>
      <c r="XZ37" s="196">
        <v>-979.94864975851476</v>
      </c>
      <c r="YA37" s="196">
        <v>979.94864975851476</v>
      </c>
      <c r="YC37">
        <v>1</v>
      </c>
      <c r="YD37">
        <v>1</v>
      </c>
      <c r="YE37">
        <v>-1</v>
      </c>
      <c r="YF37">
        <v>1</v>
      </c>
      <c r="YG37">
        <v>1</v>
      </c>
      <c r="YH37">
        <v>6</v>
      </c>
      <c r="YI37">
        <v>-1</v>
      </c>
      <c r="YJ37">
        <v>1</v>
      </c>
      <c r="YK37" s="214">
        <v>1</v>
      </c>
      <c r="YL37">
        <v>1</v>
      </c>
      <c r="YM37">
        <v>1</v>
      </c>
      <c r="YN37">
        <v>0</v>
      </c>
      <c r="YO37">
        <v>1</v>
      </c>
      <c r="YP37" s="248">
        <v>9.0131730991399994E-3</v>
      </c>
      <c r="YQ37" s="202">
        <v>42550</v>
      </c>
      <c r="YR37">
        <v>60</v>
      </c>
      <c r="YS37" t="s">
        <v>1181</v>
      </c>
      <c r="YT37">
        <v>1</v>
      </c>
      <c r="YU37">
        <v>1</v>
      </c>
      <c r="YV37">
        <v>1</v>
      </c>
      <c r="YW37" s="138">
        <v>84829.196999999986</v>
      </c>
      <c r="YX37" s="138">
        <v>84829.196999999986</v>
      </c>
      <c r="YY37" s="196">
        <v>764.58023642204739</v>
      </c>
      <c r="YZ37" s="196">
        <v>764.58023642204739</v>
      </c>
      <c r="ZA37" s="196">
        <v>764.58023642204739</v>
      </c>
      <c r="ZB37" s="196">
        <v>-764.58023642204739</v>
      </c>
      <c r="ZC37" s="196">
        <v>764.58023642204739</v>
      </c>
      <c r="ZD37" s="196">
        <v>-764.58023642204739</v>
      </c>
      <c r="ZE37" s="196">
        <v>764.58023642204739</v>
      </c>
      <c r="ZF37" s="196">
        <v>764.58023642204739</v>
      </c>
      <c r="ZG37" s="196">
        <v>-764.58023642204739</v>
      </c>
      <c r="ZH37" s="196">
        <v>-764.58023642204739</v>
      </c>
      <c r="ZI37" s="196">
        <v>764.58023642204739</v>
      </c>
      <c r="ZK37">
        <f t="shared" si="96"/>
        <v>1</v>
      </c>
      <c r="ZL37" s="239">
        <v>1</v>
      </c>
      <c r="ZM37" s="239">
        <v>1</v>
      </c>
      <c r="ZN37" s="239">
        <v>1</v>
      </c>
      <c r="ZO37" s="214">
        <v>1</v>
      </c>
      <c r="ZP37" s="240">
        <v>7</v>
      </c>
      <c r="ZQ37">
        <f t="shared" si="97"/>
        <v>-1</v>
      </c>
      <c r="ZR37">
        <f t="shared" si="98"/>
        <v>1</v>
      </c>
      <c r="ZS37" s="214">
        <v>1</v>
      </c>
      <c r="ZT37">
        <f t="shared" ref="ZT37:ZT92" si="161">IF(ZL37=ZS37,1,0)</f>
        <v>1</v>
      </c>
      <c r="ZU37">
        <f t="shared" si="158"/>
        <v>1</v>
      </c>
      <c r="ZV37">
        <f t="shared" si="138"/>
        <v>0</v>
      </c>
      <c r="ZW37">
        <f t="shared" si="100"/>
        <v>1</v>
      </c>
      <c r="ZX37" s="248">
        <v>1.24446480379E-2</v>
      </c>
      <c r="ZY37" s="202">
        <v>42550</v>
      </c>
      <c r="ZZ37">
        <v>60</v>
      </c>
      <c r="AAA37" t="str">
        <f t="shared" si="87"/>
        <v>TRUE</v>
      </c>
      <c r="AAB37">
        <f>VLOOKUP($A37,'FuturesInfo (3)'!$A$2:$V$80,22)</f>
        <v>1</v>
      </c>
      <c r="AAC37" s="252">
        <v>2</v>
      </c>
      <c r="AAD37">
        <f t="shared" si="101"/>
        <v>1</v>
      </c>
      <c r="AAE37" s="138">
        <f>VLOOKUP($A37,'FuturesInfo (3)'!$A$2:$O$80,15)*AAB37</f>
        <v>86136.825499999992</v>
      </c>
      <c r="AAF37" s="138">
        <f>VLOOKUP($A37,'FuturesInfo (3)'!$A$2:$O$80,15)*AAD37</f>
        <v>86136.825499999992</v>
      </c>
      <c r="AAG37" s="196">
        <f t="shared" si="102"/>
        <v>1071.9424764495095</v>
      </c>
      <c r="AAH37" s="196">
        <f t="shared" si="103"/>
        <v>1071.9424764495095</v>
      </c>
      <c r="AAI37" s="196">
        <f t="shared" si="104"/>
        <v>1071.9424764495095</v>
      </c>
      <c r="AAJ37" s="196">
        <f t="shared" si="105"/>
        <v>-1071.9424764495095</v>
      </c>
      <c r="AAK37" s="196">
        <f t="shared" si="155"/>
        <v>1071.9424764495095</v>
      </c>
      <c r="AAL37" s="196">
        <f t="shared" si="107"/>
        <v>1071.9424764495095</v>
      </c>
      <c r="AAM37" s="196">
        <f t="shared" si="139"/>
        <v>1071.9424764495095</v>
      </c>
      <c r="AAN37" s="196">
        <f>IF(IF(sym!$O26=ZS37,1,0)=1,ABS(AAE37*ZX37),-ABS(AAE37*ZX37))</f>
        <v>1071.9424764495095</v>
      </c>
      <c r="AAO37" s="196">
        <f>IF(IF(sym!$N26=ZS37,1,0)=1,ABS(AAE37*ZX37),-ABS(AAE37*ZX37))</f>
        <v>-1071.9424764495095</v>
      </c>
      <c r="AAP37" s="196">
        <f t="shared" si="148"/>
        <v>-1071.9424764495095</v>
      </c>
      <c r="AAQ37" s="196">
        <f t="shared" si="109"/>
        <v>1071.9424764495095</v>
      </c>
      <c r="AAS37">
        <f t="shared" si="110"/>
        <v>1</v>
      </c>
      <c r="AAT37" s="239">
        <v>1</v>
      </c>
      <c r="AAU37" s="239">
        <v>1</v>
      </c>
      <c r="AAV37" s="239">
        <v>1</v>
      </c>
      <c r="AAW37" s="214">
        <v>1</v>
      </c>
      <c r="AAX37" s="240">
        <v>8</v>
      </c>
      <c r="AAY37">
        <f t="shared" si="111"/>
        <v>-1</v>
      </c>
      <c r="AAZ37">
        <f t="shared" si="112"/>
        <v>1</v>
      </c>
      <c r="ABA37" s="214"/>
      <c r="ABB37">
        <f t="shared" ref="ABB37:ABB92" si="162">IF(AAT37=ABA37,1,0)</f>
        <v>0</v>
      </c>
      <c r="ABC37">
        <f t="shared" si="159"/>
        <v>0</v>
      </c>
      <c r="ABD37">
        <f t="shared" si="140"/>
        <v>0</v>
      </c>
      <c r="ABE37">
        <f t="shared" si="114"/>
        <v>0</v>
      </c>
      <c r="ABF37" s="248"/>
      <c r="ABG37" s="202">
        <v>42550</v>
      </c>
      <c r="ABH37">
        <v>60</v>
      </c>
      <c r="ABI37" t="str">
        <f t="shared" si="88"/>
        <v>TRUE</v>
      </c>
      <c r="ABJ37">
        <f>VLOOKUP($A37,'FuturesInfo (3)'!$A$2:$V$80,22)</f>
        <v>1</v>
      </c>
      <c r="ABK37" s="252">
        <v>2</v>
      </c>
      <c r="ABL37">
        <f t="shared" si="115"/>
        <v>1</v>
      </c>
      <c r="ABM37" s="138">
        <f>VLOOKUP($A37,'FuturesInfo (3)'!$A$2:$O$80,15)*ABJ37</f>
        <v>86136.825499999992</v>
      </c>
      <c r="ABN37" s="138">
        <f>VLOOKUP($A37,'FuturesInfo (3)'!$A$2:$O$80,15)*ABL37</f>
        <v>86136.825499999992</v>
      </c>
      <c r="ABO37" s="196">
        <f t="shared" si="116"/>
        <v>0</v>
      </c>
      <c r="ABP37" s="196">
        <f t="shared" si="117"/>
        <v>0</v>
      </c>
      <c r="ABQ37" s="196">
        <f t="shared" si="118"/>
        <v>0</v>
      </c>
      <c r="ABR37" s="196">
        <f t="shared" si="119"/>
        <v>0</v>
      </c>
      <c r="ABS37" s="196">
        <f t="shared" si="156"/>
        <v>0</v>
      </c>
      <c r="ABT37" s="196">
        <f t="shared" si="121"/>
        <v>0</v>
      </c>
      <c r="ABU37" s="196">
        <f t="shared" si="141"/>
        <v>0</v>
      </c>
      <c r="ABV37" s="196">
        <f>IF(IF(sym!$O26=ABA37,1,0)=1,ABS(ABM37*ABF37),-ABS(ABM37*ABF37))</f>
        <v>0</v>
      </c>
      <c r="ABW37" s="196">
        <f>IF(IF(sym!$N26=ABA37,1,0)=1,ABS(ABM37*ABF37),-ABS(ABM37*ABF37))</f>
        <v>0</v>
      </c>
      <c r="ABX37" s="196">
        <f t="shared" si="151"/>
        <v>0</v>
      </c>
      <c r="ABY37" s="196">
        <f t="shared" si="123"/>
        <v>0</v>
      </c>
      <c r="ACA37">
        <f t="shared" si="124"/>
        <v>0</v>
      </c>
      <c r="ACB37" s="239"/>
      <c r="ACC37" s="239"/>
      <c r="ACD37" s="239"/>
      <c r="ACE37" s="214"/>
      <c r="ACF37" s="240"/>
      <c r="ACG37">
        <f t="shared" si="125"/>
        <v>1</v>
      </c>
      <c r="ACH37">
        <f t="shared" si="126"/>
        <v>0</v>
      </c>
      <c r="ACI37" s="214"/>
      <c r="ACJ37">
        <f t="shared" ref="ACJ37:ACJ92" si="163">IF(ACB37=ACI37,1,0)</f>
        <v>1</v>
      </c>
      <c r="ACK37">
        <f t="shared" si="160"/>
        <v>1</v>
      </c>
      <c r="ACL37">
        <f t="shared" si="142"/>
        <v>0</v>
      </c>
      <c r="ACM37">
        <f t="shared" si="128"/>
        <v>1</v>
      </c>
      <c r="ACN37" s="248"/>
      <c r="ACO37" s="202"/>
      <c r="ACP37">
        <v>60</v>
      </c>
      <c r="ACQ37" t="str">
        <f t="shared" si="89"/>
        <v>FALSE</v>
      </c>
      <c r="ACR37">
        <f>VLOOKUP($A37,'FuturesInfo (3)'!$A$2:$V$80,22)</f>
        <v>1</v>
      </c>
      <c r="ACS37" s="252"/>
      <c r="ACT37">
        <f t="shared" si="129"/>
        <v>1</v>
      </c>
      <c r="ACU37" s="138">
        <f>VLOOKUP($A37,'FuturesInfo (3)'!$A$2:$O$80,15)*ACR37</f>
        <v>86136.825499999992</v>
      </c>
      <c r="ACV37" s="138">
        <f>VLOOKUP($A37,'FuturesInfo (3)'!$A$2:$O$80,15)*ACT37</f>
        <v>86136.825499999992</v>
      </c>
      <c r="ACW37" s="196">
        <f t="shared" si="130"/>
        <v>0</v>
      </c>
      <c r="ACX37" s="196">
        <f t="shared" si="131"/>
        <v>0</v>
      </c>
      <c r="ACY37" s="196">
        <f t="shared" si="132"/>
        <v>0</v>
      </c>
      <c r="ACZ37" s="196">
        <f t="shared" si="133"/>
        <v>0</v>
      </c>
      <c r="ADA37" s="196">
        <f t="shared" si="157"/>
        <v>0</v>
      </c>
      <c r="ADB37" s="196">
        <f t="shared" si="135"/>
        <v>0</v>
      </c>
      <c r="ADC37" s="196">
        <f t="shared" si="143"/>
        <v>0</v>
      </c>
      <c r="ADD37" s="196">
        <f>IF(IF(sym!$O26=ACI37,1,0)=1,ABS(ACU37*ACN37),-ABS(ACU37*ACN37))</f>
        <v>0</v>
      </c>
      <c r="ADE37" s="196">
        <f>IF(IF(sym!$N26=ACI37,1,0)=1,ABS(ACU37*ACN37),-ABS(ACU37*ACN37))</f>
        <v>0</v>
      </c>
      <c r="ADF37" s="196">
        <f t="shared" si="154"/>
        <v>0</v>
      </c>
      <c r="ADG37" s="196">
        <f t="shared" si="137"/>
        <v>0</v>
      </c>
    </row>
    <row r="38" spans="1:787" x14ac:dyDescent="0.25">
      <c r="A38" s="1" t="s">
        <v>342</v>
      </c>
      <c r="B38" s="150" t="str">
        <f>'FuturesInfo (3)'!M26</f>
        <v>LG</v>
      </c>
      <c r="C38" s="200" t="str">
        <f>VLOOKUP(A38,'FuturesInfo (3)'!$A$2:$K$80,11)</f>
        <v>rates</v>
      </c>
      <c r="F38" t="e">
        <f>#REF!</f>
        <v>#REF!</v>
      </c>
      <c r="G38">
        <v>1</v>
      </c>
      <c r="H38">
        <v>1</v>
      </c>
      <c r="I38">
        <v>1</v>
      </c>
      <c r="J38">
        <f t="shared" si="73"/>
        <v>1</v>
      </c>
      <c r="K38">
        <f t="shared" si="74"/>
        <v>1</v>
      </c>
      <c r="L38" s="184">
        <v>6.0615857108199996E-3</v>
      </c>
      <c r="M38" s="2">
        <v>10</v>
      </c>
      <c r="N38">
        <v>60</v>
      </c>
      <c r="O38" t="str">
        <f t="shared" si="75"/>
        <v>TRUE</v>
      </c>
      <c r="P38">
        <f>VLOOKUP($A38,'FuturesInfo (3)'!$A$2:$V$80,22)</f>
        <v>2</v>
      </c>
      <c r="Q38">
        <f t="shared" si="76"/>
        <v>2</v>
      </c>
      <c r="R38">
        <f t="shared" si="76"/>
        <v>2</v>
      </c>
      <c r="S38" s="138">
        <f>VLOOKUP($A38,'FuturesInfo (3)'!$A$2:$O$80,15)*Q38</f>
        <v>338207.69399999996</v>
      </c>
      <c r="T38" s="144">
        <f t="shared" si="77"/>
        <v>2050.0749252397827</v>
      </c>
      <c r="U38" s="144">
        <f t="shared" si="90"/>
        <v>2050.0749252397827</v>
      </c>
      <c r="W38">
        <f t="shared" si="78"/>
        <v>1</v>
      </c>
      <c r="X38">
        <v>1</v>
      </c>
      <c r="Y38">
        <v>1</v>
      </c>
      <c r="Z38">
        <v>-1</v>
      </c>
      <c r="AA38">
        <f t="shared" si="144"/>
        <v>0</v>
      </c>
      <c r="AB38">
        <f t="shared" si="79"/>
        <v>0</v>
      </c>
      <c r="AC38" s="1">
        <v>-4.8200514138800003E-4</v>
      </c>
      <c r="AD38" s="2">
        <v>10</v>
      </c>
      <c r="AE38">
        <v>60</v>
      </c>
      <c r="AF38" t="str">
        <f t="shared" si="80"/>
        <v>TRUE</v>
      </c>
      <c r="AG38">
        <f>VLOOKUP($A38,'FuturesInfo (3)'!$A$2:$V$80,22)</f>
        <v>2</v>
      </c>
      <c r="AH38">
        <f t="shared" si="81"/>
        <v>3</v>
      </c>
      <c r="AI38">
        <f t="shared" si="91"/>
        <v>2</v>
      </c>
      <c r="AJ38" s="138">
        <f>VLOOKUP($A38,'FuturesInfo (3)'!$A$2:$O$80,15)*AI38</f>
        <v>338207.69399999996</v>
      </c>
      <c r="AK38" s="196">
        <f t="shared" si="92"/>
        <v>-163.01784736497942</v>
      </c>
      <c r="AL38" s="196">
        <f t="shared" si="93"/>
        <v>-163.01784736497942</v>
      </c>
      <c r="AN38">
        <f t="shared" si="82"/>
        <v>1</v>
      </c>
      <c r="AO38">
        <v>-1</v>
      </c>
      <c r="AP38">
        <v>1</v>
      </c>
      <c r="AQ38">
        <v>1</v>
      </c>
      <c r="AR38">
        <f t="shared" si="145"/>
        <v>0</v>
      </c>
      <c r="AS38">
        <f t="shared" si="83"/>
        <v>1</v>
      </c>
      <c r="AT38" s="1">
        <v>1.84857739913E-3</v>
      </c>
      <c r="AU38" s="2">
        <v>10</v>
      </c>
      <c r="AV38">
        <v>60</v>
      </c>
      <c r="AW38" t="str">
        <f t="shared" si="84"/>
        <v>TRUE</v>
      </c>
      <c r="AX38">
        <f>VLOOKUP($A38,'FuturesInfo (3)'!$A$2:$V$80,22)</f>
        <v>2</v>
      </c>
      <c r="AY38">
        <f t="shared" si="85"/>
        <v>2</v>
      </c>
      <c r="AZ38">
        <f t="shared" si="94"/>
        <v>2</v>
      </c>
      <c r="BA38" s="138">
        <f>VLOOKUP($A38,'FuturesInfo (3)'!$A$2:$O$80,15)*AZ38</f>
        <v>338207.69399999996</v>
      </c>
      <c r="BB38" s="196">
        <f t="shared" si="86"/>
        <v>-625.20309934027489</v>
      </c>
      <c r="BC38" s="196">
        <f t="shared" si="95"/>
        <v>625.20309934027489</v>
      </c>
      <c r="BE38">
        <v>-1</v>
      </c>
      <c r="BF38">
        <v>1</v>
      </c>
      <c r="BG38">
        <v>1</v>
      </c>
      <c r="BH38">
        <v>1</v>
      </c>
      <c r="BI38">
        <v>1</v>
      </c>
      <c r="BJ38">
        <v>1</v>
      </c>
      <c r="BK38" s="1">
        <v>8.0224628961099995E-4</v>
      </c>
      <c r="BL38" s="2">
        <v>10</v>
      </c>
      <c r="BM38">
        <v>60</v>
      </c>
      <c r="BN38" t="s">
        <v>1181</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1181</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1181</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1181</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1181</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1181</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1181</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1181</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1181</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1181</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1181</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1181</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1181</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1181</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1181</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1181</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1181</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1181</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1181</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v>1</v>
      </c>
      <c r="UF38" s="239">
        <v>-1</v>
      </c>
      <c r="UG38" s="239">
        <v>-1</v>
      </c>
      <c r="UH38" s="239">
        <v>1</v>
      </c>
      <c r="UI38" s="214">
        <v>1</v>
      </c>
      <c r="UJ38" s="240">
        <v>7</v>
      </c>
      <c r="UK38">
        <v>-1</v>
      </c>
      <c r="UL38">
        <v>1</v>
      </c>
      <c r="UM38" s="214">
        <v>1</v>
      </c>
      <c r="UN38">
        <v>0</v>
      </c>
      <c r="UO38">
        <v>1</v>
      </c>
      <c r="UP38">
        <v>0</v>
      </c>
      <c r="UQ38">
        <v>1</v>
      </c>
      <c r="UR38" s="248">
        <v>5.1091500232200004E-3</v>
      </c>
      <c r="US38" s="202">
        <v>42544</v>
      </c>
      <c r="UT38">
        <v>60</v>
      </c>
      <c r="UU38" t="s">
        <v>1181</v>
      </c>
      <c r="UV38">
        <v>2</v>
      </c>
      <c r="UW38" s="252">
        <v>1</v>
      </c>
      <c r="UX38">
        <v>3</v>
      </c>
      <c r="UY38" s="138">
        <v>336124.59840000002</v>
      </c>
      <c r="UZ38" s="138">
        <v>504186.89760000003</v>
      </c>
      <c r="VA38" s="196">
        <v>-1717.3109997201734</v>
      </c>
      <c r="VB38" s="196">
        <v>-2575.96649958026</v>
      </c>
      <c r="VC38" s="196">
        <v>1717.3109997201734</v>
      </c>
      <c r="VD38" s="196">
        <v>-1717.3109997201734</v>
      </c>
      <c r="VE38" s="196">
        <v>1717.3109997201734</v>
      </c>
      <c r="VF38" s="196">
        <v>-1717.3109997201734</v>
      </c>
      <c r="VG38" s="196">
        <v>1717.3109997201734</v>
      </c>
      <c r="VH38" s="196">
        <v>-1717.3109997201734</v>
      </c>
      <c r="VI38" s="196">
        <v>1717.3109997201734</v>
      </c>
      <c r="VJ38" s="196">
        <v>-1717.3109997201734</v>
      </c>
      <c r="VK38" s="196">
        <v>1717.3109997201734</v>
      </c>
      <c r="VM38">
        <v>1</v>
      </c>
      <c r="VN38" s="239">
        <v>-1</v>
      </c>
      <c r="VO38" s="239">
        <v>-1</v>
      </c>
      <c r="VP38" s="239">
        <v>1</v>
      </c>
      <c r="VQ38" s="214">
        <v>1</v>
      </c>
      <c r="VR38" s="240">
        <v>8</v>
      </c>
      <c r="VS38">
        <v>-1</v>
      </c>
      <c r="VT38">
        <v>1</v>
      </c>
      <c r="VU38" s="214">
        <v>1</v>
      </c>
      <c r="VV38">
        <v>0</v>
      </c>
      <c r="VW38">
        <v>1</v>
      </c>
      <c r="VX38">
        <v>0</v>
      </c>
      <c r="VY38">
        <v>1</v>
      </c>
      <c r="VZ38" s="248">
        <v>1.1552680221799999E-3</v>
      </c>
      <c r="WA38" s="202">
        <v>42544</v>
      </c>
      <c r="WB38">
        <v>60</v>
      </c>
      <c r="WC38" t="s">
        <v>1181</v>
      </c>
      <c r="WD38">
        <v>2</v>
      </c>
      <c r="WE38" s="252">
        <v>1</v>
      </c>
      <c r="WF38">
        <v>2</v>
      </c>
      <c r="WG38" s="138">
        <v>335764.17000000004</v>
      </c>
      <c r="WH38" s="138">
        <v>335764.17000000004</v>
      </c>
      <c r="WI38" s="196">
        <v>-387.8976085948093</v>
      </c>
      <c r="WJ38" s="196">
        <v>-387.8976085948093</v>
      </c>
      <c r="WK38" s="196">
        <v>387.8976085948093</v>
      </c>
      <c r="WL38" s="196">
        <v>-387.8976085948093</v>
      </c>
      <c r="WM38" s="196">
        <v>387.8976085948093</v>
      </c>
      <c r="WN38" s="196">
        <v>-387.8976085948093</v>
      </c>
      <c r="WO38" s="196">
        <v>387.8976085948093</v>
      </c>
      <c r="WP38" s="196">
        <v>-387.8976085948093</v>
      </c>
      <c r="WQ38" s="196">
        <v>387.8976085948093</v>
      </c>
      <c r="WR38" s="196">
        <v>-387.8976085948093</v>
      </c>
      <c r="WS38" s="196">
        <v>387.8976085948093</v>
      </c>
      <c r="WU38">
        <v>1</v>
      </c>
      <c r="WV38" s="239">
        <v>-1</v>
      </c>
      <c r="WW38" s="239">
        <v>-1</v>
      </c>
      <c r="WX38" s="239">
        <v>1</v>
      </c>
      <c r="WY38" s="214">
        <v>1</v>
      </c>
      <c r="WZ38" s="240">
        <v>9</v>
      </c>
      <c r="XA38">
        <v>-1</v>
      </c>
      <c r="XB38">
        <v>1</v>
      </c>
      <c r="XC38">
        <v>-1</v>
      </c>
      <c r="XD38">
        <v>1</v>
      </c>
      <c r="XE38">
        <v>0</v>
      </c>
      <c r="XF38">
        <v>1</v>
      </c>
      <c r="XG38">
        <v>0</v>
      </c>
      <c r="XH38">
        <v>-1.2308639126099999E-3</v>
      </c>
      <c r="XI38" s="202">
        <v>42544</v>
      </c>
      <c r="XJ38">
        <v>60</v>
      </c>
      <c r="XK38" t="s">
        <v>1181</v>
      </c>
      <c r="XL38">
        <v>2</v>
      </c>
      <c r="XM38" s="252">
        <v>1</v>
      </c>
      <c r="XN38">
        <v>3</v>
      </c>
      <c r="XO38" s="138">
        <v>335350.89000000007</v>
      </c>
      <c r="XP38" s="138">
        <v>503026.33500000008</v>
      </c>
      <c r="XQ38" s="196">
        <v>412.7713085626458</v>
      </c>
      <c r="XR38" s="196">
        <v>619.1569628439687</v>
      </c>
      <c r="XS38" s="196">
        <v>-412.7713085626458</v>
      </c>
      <c r="XT38" s="196">
        <v>412.7713085626458</v>
      </c>
      <c r="XU38" s="196">
        <v>-412.7713085626458</v>
      </c>
      <c r="XV38" s="196">
        <v>412.7713085626458</v>
      </c>
      <c r="XW38" s="196">
        <v>-412.7713085626458</v>
      </c>
      <c r="XX38" s="196">
        <v>412.7713085626458</v>
      </c>
      <c r="XY38" s="196">
        <v>-412.7713085626458</v>
      </c>
      <c r="XZ38" s="196">
        <v>-412.7713085626458</v>
      </c>
      <c r="YA38" s="196">
        <v>412.7713085626458</v>
      </c>
      <c r="YC38">
        <v>-1</v>
      </c>
      <c r="YD38">
        <v>1</v>
      </c>
      <c r="YE38">
        <v>1</v>
      </c>
      <c r="YF38">
        <v>1</v>
      </c>
      <c r="YG38">
        <v>1</v>
      </c>
      <c r="YH38">
        <v>10</v>
      </c>
      <c r="YI38">
        <v>-1</v>
      </c>
      <c r="YJ38">
        <v>1</v>
      </c>
      <c r="YK38" s="214">
        <v>1</v>
      </c>
      <c r="YL38">
        <v>1</v>
      </c>
      <c r="YM38">
        <v>1</v>
      </c>
      <c r="YN38">
        <v>0</v>
      </c>
      <c r="YO38">
        <v>1</v>
      </c>
      <c r="YP38" s="248">
        <v>3.46607101594E-3</v>
      </c>
      <c r="YQ38" s="202">
        <v>42544</v>
      </c>
      <c r="YR38">
        <v>60</v>
      </c>
      <c r="YS38" t="s">
        <v>1181</v>
      </c>
      <c r="YT38">
        <v>2</v>
      </c>
      <c r="YU38">
        <v>1</v>
      </c>
      <c r="YV38">
        <v>3</v>
      </c>
      <c r="YW38" s="138">
        <v>337503.36799999996</v>
      </c>
      <c r="YX38" s="138">
        <v>506255.05199999991</v>
      </c>
      <c r="YY38" s="196">
        <v>1169.8106416069315</v>
      </c>
      <c r="YZ38" s="196">
        <v>1754.7159624103972</v>
      </c>
      <c r="ZA38" s="196">
        <v>1169.8106416069315</v>
      </c>
      <c r="ZB38" s="196">
        <v>-1169.8106416069315</v>
      </c>
      <c r="ZC38" s="196">
        <v>1169.8106416069315</v>
      </c>
      <c r="ZD38" s="196">
        <v>1169.8106416069315</v>
      </c>
      <c r="ZE38" s="196">
        <v>1169.8106416069315</v>
      </c>
      <c r="ZF38" s="196">
        <v>-1169.8106416069315</v>
      </c>
      <c r="ZG38" s="196">
        <v>1169.8106416069315</v>
      </c>
      <c r="ZH38" s="196">
        <v>-1169.8106416069315</v>
      </c>
      <c r="ZI38" s="196">
        <v>1169.8106416069315</v>
      </c>
      <c r="ZK38">
        <f t="shared" si="96"/>
        <v>1</v>
      </c>
      <c r="ZL38" s="239">
        <v>-1</v>
      </c>
      <c r="ZM38" s="239">
        <v>-1</v>
      </c>
      <c r="ZN38" s="239">
        <v>1</v>
      </c>
      <c r="ZO38" s="214">
        <v>1</v>
      </c>
      <c r="ZP38" s="240">
        <v>11</v>
      </c>
      <c r="ZQ38">
        <f t="shared" si="97"/>
        <v>-1</v>
      </c>
      <c r="ZR38">
        <f t="shared" si="98"/>
        <v>1</v>
      </c>
      <c r="ZS38" s="214">
        <v>-1</v>
      </c>
      <c r="ZT38">
        <f t="shared" si="161"/>
        <v>1</v>
      </c>
      <c r="ZU38">
        <f t="shared" si="158"/>
        <v>0</v>
      </c>
      <c r="ZV38">
        <f t="shared" si="138"/>
        <v>1</v>
      </c>
      <c r="ZW38">
        <f t="shared" si="100"/>
        <v>0</v>
      </c>
      <c r="ZX38" s="248">
        <v>-8.4433527786299996E-4</v>
      </c>
      <c r="ZY38" s="202">
        <v>42544</v>
      </c>
      <c r="ZZ38">
        <v>60</v>
      </c>
      <c r="AAA38" t="str">
        <f t="shared" si="87"/>
        <v>TRUE</v>
      </c>
      <c r="AAB38">
        <f>VLOOKUP($A38,'FuturesInfo (3)'!$A$2:$V$80,22)</f>
        <v>2</v>
      </c>
      <c r="AAC38" s="252">
        <v>1</v>
      </c>
      <c r="AAD38">
        <f t="shared" si="101"/>
        <v>3</v>
      </c>
      <c r="AAE38" s="138">
        <f>VLOOKUP($A38,'FuturesInfo (3)'!$A$2:$O$80,15)*AAB38</f>
        <v>338207.69399999996</v>
      </c>
      <c r="AAF38" s="138">
        <f>VLOOKUP($A38,'FuturesInfo (3)'!$A$2:$O$80,15)*AAD38</f>
        <v>507311.54099999997</v>
      </c>
      <c r="AAG38" s="196">
        <f t="shared" si="102"/>
        <v>285.56068728889443</v>
      </c>
      <c r="AAH38" s="196">
        <f t="shared" si="103"/>
        <v>-285.56068728889443</v>
      </c>
      <c r="AAI38" s="196">
        <f t="shared" si="104"/>
        <v>-285.56068728889443</v>
      </c>
      <c r="AAJ38" s="196">
        <f t="shared" si="105"/>
        <v>285.56068728889443</v>
      </c>
      <c r="AAK38" s="196">
        <f t="shared" si="155"/>
        <v>-285.56068728889443</v>
      </c>
      <c r="AAL38" s="196">
        <f t="shared" si="107"/>
        <v>285.56068728889443</v>
      </c>
      <c r="AAM38" s="196">
        <f t="shared" si="139"/>
        <v>-285.56068728889443</v>
      </c>
      <c r="AAN38" s="196">
        <f>IF(IF(sym!$O27=ZS38,1,0)=1,ABS(AAE38*ZX38),-ABS(AAE38*ZX38))</f>
        <v>285.56068728889443</v>
      </c>
      <c r="AAO38" s="196">
        <f>IF(IF(sym!$N27=ZS38,1,0)=1,ABS(AAE38*ZX38),-ABS(AAE38*ZX38))</f>
        <v>-285.56068728889443</v>
      </c>
      <c r="AAP38" s="196">
        <f t="shared" si="148"/>
        <v>-285.56068728889443</v>
      </c>
      <c r="AAQ38" s="196">
        <f t="shared" si="109"/>
        <v>285.56068728889443</v>
      </c>
      <c r="AAS38">
        <f t="shared" si="110"/>
        <v>-1</v>
      </c>
      <c r="AAT38" s="239">
        <v>1</v>
      </c>
      <c r="AAU38" s="239">
        <v>1</v>
      </c>
      <c r="AAV38" s="239">
        <v>1</v>
      </c>
      <c r="AAW38" s="214">
        <v>1</v>
      </c>
      <c r="AAX38" s="240">
        <v>12</v>
      </c>
      <c r="AAY38">
        <f t="shared" si="111"/>
        <v>-1</v>
      </c>
      <c r="AAZ38">
        <f t="shared" si="112"/>
        <v>1</v>
      </c>
      <c r="ABA38" s="214"/>
      <c r="ABB38">
        <f t="shared" si="162"/>
        <v>0</v>
      </c>
      <c r="ABC38">
        <f t="shared" si="159"/>
        <v>0</v>
      </c>
      <c r="ABD38">
        <f t="shared" si="140"/>
        <v>0</v>
      </c>
      <c r="ABE38">
        <f t="shared" si="114"/>
        <v>0</v>
      </c>
      <c r="ABF38" s="248"/>
      <c r="ABG38" s="202">
        <v>42544</v>
      </c>
      <c r="ABH38">
        <v>60</v>
      </c>
      <c r="ABI38" t="str">
        <f t="shared" si="88"/>
        <v>TRUE</v>
      </c>
      <c r="ABJ38">
        <f>VLOOKUP($A38,'FuturesInfo (3)'!$A$2:$V$80,22)</f>
        <v>2</v>
      </c>
      <c r="ABK38" s="252">
        <v>1</v>
      </c>
      <c r="ABL38">
        <f t="shared" si="115"/>
        <v>3</v>
      </c>
      <c r="ABM38" s="138">
        <f>VLOOKUP($A38,'FuturesInfo (3)'!$A$2:$O$80,15)*ABJ38</f>
        <v>338207.69399999996</v>
      </c>
      <c r="ABN38" s="138">
        <f>VLOOKUP($A38,'FuturesInfo (3)'!$A$2:$O$80,15)*ABL38</f>
        <v>507311.54099999997</v>
      </c>
      <c r="ABO38" s="196">
        <f t="shared" si="116"/>
        <v>0</v>
      </c>
      <c r="ABP38" s="196">
        <f t="shared" si="117"/>
        <v>0</v>
      </c>
      <c r="ABQ38" s="196">
        <f t="shared" si="118"/>
        <v>0</v>
      </c>
      <c r="ABR38" s="196">
        <f t="shared" si="119"/>
        <v>0</v>
      </c>
      <c r="ABS38" s="196">
        <f t="shared" si="156"/>
        <v>0</v>
      </c>
      <c r="ABT38" s="196">
        <f t="shared" si="121"/>
        <v>0</v>
      </c>
      <c r="ABU38" s="196">
        <f t="shared" si="141"/>
        <v>0</v>
      </c>
      <c r="ABV38" s="196">
        <f>IF(IF(sym!$O27=ABA38,1,0)=1,ABS(ABM38*ABF38),-ABS(ABM38*ABF38))</f>
        <v>0</v>
      </c>
      <c r="ABW38" s="196">
        <f>IF(IF(sym!$N27=ABA38,1,0)=1,ABS(ABM38*ABF38),-ABS(ABM38*ABF38))</f>
        <v>0</v>
      </c>
      <c r="ABX38" s="196">
        <f t="shared" si="151"/>
        <v>0</v>
      </c>
      <c r="ABY38" s="196">
        <f t="shared" si="123"/>
        <v>0</v>
      </c>
      <c r="ACA38">
        <f t="shared" si="124"/>
        <v>0</v>
      </c>
      <c r="ACB38" s="239"/>
      <c r="ACC38" s="239"/>
      <c r="ACD38" s="239"/>
      <c r="ACE38" s="214"/>
      <c r="ACF38" s="240"/>
      <c r="ACG38">
        <f t="shared" si="125"/>
        <v>1</v>
      </c>
      <c r="ACH38">
        <f t="shared" si="126"/>
        <v>0</v>
      </c>
      <c r="ACI38" s="214"/>
      <c r="ACJ38">
        <f t="shared" si="163"/>
        <v>1</v>
      </c>
      <c r="ACK38">
        <f t="shared" si="160"/>
        <v>1</v>
      </c>
      <c r="ACL38">
        <f t="shared" si="142"/>
        <v>0</v>
      </c>
      <c r="ACM38">
        <f t="shared" si="128"/>
        <v>1</v>
      </c>
      <c r="ACN38" s="248"/>
      <c r="ACO38" s="202"/>
      <c r="ACP38">
        <v>60</v>
      </c>
      <c r="ACQ38" t="str">
        <f t="shared" si="89"/>
        <v>FALSE</v>
      </c>
      <c r="ACR38">
        <f>VLOOKUP($A38,'FuturesInfo (3)'!$A$2:$V$80,22)</f>
        <v>2</v>
      </c>
      <c r="ACS38" s="252"/>
      <c r="ACT38">
        <f t="shared" si="129"/>
        <v>2</v>
      </c>
      <c r="ACU38" s="138">
        <f>VLOOKUP($A38,'FuturesInfo (3)'!$A$2:$O$80,15)*ACR38</f>
        <v>338207.69399999996</v>
      </c>
      <c r="ACV38" s="138">
        <f>VLOOKUP($A38,'FuturesInfo (3)'!$A$2:$O$80,15)*ACT38</f>
        <v>338207.69399999996</v>
      </c>
      <c r="ACW38" s="196">
        <f t="shared" si="130"/>
        <v>0</v>
      </c>
      <c r="ACX38" s="196">
        <f t="shared" si="131"/>
        <v>0</v>
      </c>
      <c r="ACY38" s="196">
        <f t="shared" si="132"/>
        <v>0</v>
      </c>
      <c r="ACZ38" s="196">
        <f t="shared" si="133"/>
        <v>0</v>
      </c>
      <c r="ADA38" s="196">
        <f t="shared" si="157"/>
        <v>0</v>
      </c>
      <c r="ADB38" s="196">
        <f t="shared" si="135"/>
        <v>0</v>
      </c>
      <c r="ADC38" s="196">
        <f t="shared" si="143"/>
        <v>0</v>
      </c>
      <c r="ADD38" s="196">
        <f>IF(IF(sym!$O27=ACI38,1,0)=1,ABS(ACU38*ACN38),-ABS(ACU38*ACN38))</f>
        <v>0</v>
      </c>
      <c r="ADE38" s="196">
        <f>IF(IF(sym!$N27=ACI38,1,0)=1,ABS(ACU38*ACN38),-ABS(ACU38*ACN38))</f>
        <v>0</v>
      </c>
      <c r="ADF38" s="196">
        <f t="shared" si="154"/>
        <v>0</v>
      </c>
      <c r="ADG38" s="196">
        <f t="shared" si="137"/>
        <v>0</v>
      </c>
    </row>
    <row r="39" spans="1:787" x14ac:dyDescent="0.25">
      <c r="A39" s="1" t="s">
        <v>344</v>
      </c>
      <c r="B39" s="150" t="str">
        <f>'FuturesInfo (3)'!M27</f>
        <v>LL</v>
      </c>
      <c r="C39" s="200" t="str">
        <f>VLOOKUP(A39,'FuturesInfo (3)'!$A$2:$K$80,11)</f>
        <v>rates</v>
      </c>
      <c r="F39" t="e">
        <f>#REF!</f>
        <v>#REF!</v>
      </c>
      <c r="G39">
        <v>1</v>
      </c>
      <c r="H39">
        <v>1</v>
      </c>
      <c r="I39">
        <v>1</v>
      </c>
      <c r="J39">
        <f t="shared" si="73"/>
        <v>1</v>
      </c>
      <c r="K39">
        <f t="shared" si="74"/>
        <v>1</v>
      </c>
      <c r="L39" s="184">
        <v>2.0112630732100001E-4</v>
      </c>
      <c r="M39" s="2">
        <v>10</v>
      </c>
      <c r="N39">
        <v>60</v>
      </c>
      <c r="O39" t="str">
        <f t="shared" si="75"/>
        <v>TRUE</v>
      </c>
      <c r="P39">
        <f>VLOOKUP($A39,'FuturesInfo (3)'!$A$2:$V$80,22)</f>
        <v>0</v>
      </c>
      <c r="Q39">
        <f t="shared" si="76"/>
        <v>0</v>
      </c>
      <c r="R39">
        <f t="shared" si="76"/>
        <v>0</v>
      </c>
      <c r="S39" s="138">
        <f>VLOOKUP($A39,'FuturesInfo (3)'!$A$2:$O$80,15)*Q39</f>
        <v>0</v>
      </c>
      <c r="T39" s="144">
        <f t="shared" si="77"/>
        <v>0</v>
      </c>
      <c r="U39" s="144">
        <f t="shared" si="90"/>
        <v>0</v>
      </c>
      <c r="W39">
        <f t="shared" si="78"/>
        <v>1</v>
      </c>
      <c r="X39">
        <v>1</v>
      </c>
      <c r="Y39">
        <v>1</v>
      </c>
      <c r="Z39">
        <v>1</v>
      </c>
      <c r="AA39">
        <f t="shared" si="144"/>
        <v>1</v>
      </c>
      <c r="AB39">
        <f t="shared" si="79"/>
        <v>1</v>
      </c>
      <c r="AC39" s="1">
        <v>1.00542931832E-4</v>
      </c>
      <c r="AD39" s="2">
        <v>10</v>
      </c>
      <c r="AE39">
        <v>60</v>
      </c>
      <c r="AF39" t="str">
        <f t="shared" si="80"/>
        <v>TRUE</v>
      </c>
      <c r="AG39">
        <f>VLOOKUP($A39,'FuturesInfo (3)'!$A$2:$V$80,22)</f>
        <v>0</v>
      </c>
      <c r="AH39">
        <f t="shared" si="81"/>
        <v>0</v>
      </c>
      <c r="AI39">
        <f t="shared" si="91"/>
        <v>0</v>
      </c>
      <c r="AJ39" s="138">
        <f>VLOOKUP($A39,'FuturesInfo (3)'!$A$2:$O$80,15)*AI39</f>
        <v>0</v>
      </c>
      <c r="AK39" s="196">
        <f t="shared" si="92"/>
        <v>0</v>
      </c>
      <c r="AL39" s="196">
        <f t="shared" si="93"/>
        <v>0</v>
      </c>
      <c r="AN39">
        <f t="shared" si="82"/>
        <v>1</v>
      </c>
      <c r="AO39">
        <v>1</v>
      </c>
      <c r="AP39">
        <v>1</v>
      </c>
      <c r="AQ39">
        <v>1</v>
      </c>
      <c r="AR39">
        <f t="shared" si="145"/>
        <v>1</v>
      </c>
      <c r="AS39">
        <f t="shared" si="83"/>
        <v>1</v>
      </c>
      <c r="AT39" s="1">
        <v>0</v>
      </c>
      <c r="AU39" s="2">
        <v>10</v>
      </c>
      <c r="AV39">
        <v>60</v>
      </c>
      <c r="AW39" t="str">
        <f t="shared" si="84"/>
        <v>TRUE</v>
      </c>
      <c r="AX39">
        <f>VLOOKUP($A39,'FuturesInfo (3)'!$A$2:$V$80,22)</f>
        <v>0</v>
      </c>
      <c r="AY39">
        <f t="shared" si="85"/>
        <v>0</v>
      </c>
      <c r="AZ39">
        <f t="shared" si="94"/>
        <v>0</v>
      </c>
      <c r="BA39" s="138">
        <f>VLOOKUP($A39,'FuturesInfo (3)'!$A$2:$O$80,15)*AZ39</f>
        <v>0</v>
      </c>
      <c r="BB39" s="196">
        <f t="shared" si="86"/>
        <v>0</v>
      </c>
      <c r="BC39" s="196">
        <f t="shared" si="95"/>
        <v>0</v>
      </c>
      <c r="BE39">
        <v>1</v>
      </c>
      <c r="BF39">
        <v>1</v>
      </c>
      <c r="BG39">
        <v>1</v>
      </c>
      <c r="BH39">
        <v>-1</v>
      </c>
      <c r="BI39">
        <v>0</v>
      </c>
      <c r="BJ39">
        <v>0</v>
      </c>
      <c r="BK39" s="1">
        <v>-2.0106564793399999E-4</v>
      </c>
      <c r="BL39" s="2">
        <v>10</v>
      </c>
      <c r="BM39">
        <v>60</v>
      </c>
      <c r="BN39" t="s">
        <v>1181</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1181</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1181</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1181</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1181</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1181</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1181</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1181</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1181</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1181</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1181</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1181</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1181</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1181</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1181</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1181</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1181</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1181</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1181</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v>1</v>
      </c>
      <c r="UF39" s="239">
        <v>-1</v>
      </c>
      <c r="UG39" s="239">
        <v>-1</v>
      </c>
      <c r="UH39" s="239">
        <v>1</v>
      </c>
      <c r="UI39" s="214">
        <v>1</v>
      </c>
      <c r="UJ39" s="240">
        <v>10</v>
      </c>
      <c r="UK39">
        <v>-1</v>
      </c>
      <c r="UL39">
        <v>1</v>
      </c>
      <c r="UM39" s="214">
        <v>1</v>
      </c>
      <c r="UN39">
        <v>0</v>
      </c>
      <c r="UO39">
        <v>1</v>
      </c>
      <c r="UP39">
        <v>0</v>
      </c>
      <c r="UQ39">
        <v>1</v>
      </c>
      <c r="UR39" s="248">
        <v>2.0058168689200001E-4</v>
      </c>
      <c r="US39" s="202">
        <v>42541</v>
      </c>
      <c r="UT39">
        <v>60</v>
      </c>
      <c r="UU39" t="s">
        <v>1181</v>
      </c>
      <c r="UV39">
        <v>0</v>
      </c>
      <c r="UW39" s="252">
        <v>1</v>
      </c>
      <c r="UX39">
        <v>0</v>
      </c>
      <c r="UY39" s="138">
        <v>0</v>
      </c>
      <c r="UZ39" s="138">
        <v>0</v>
      </c>
      <c r="VA39" s="196">
        <v>0</v>
      </c>
      <c r="VB39" s="196">
        <v>0</v>
      </c>
      <c r="VC39" s="196">
        <v>0</v>
      </c>
      <c r="VD39" s="196">
        <v>0</v>
      </c>
      <c r="VE39" s="196">
        <v>0</v>
      </c>
      <c r="VF39" s="196">
        <v>0</v>
      </c>
      <c r="VG39" s="196">
        <v>0</v>
      </c>
      <c r="VH39" s="196">
        <v>0</v>
      </c>
      <c r="VI39" s="196">
        <v>0</v>
      </c>
      <c r="VJ39" s="196">
        <v>0</v>
      </c>
      <c r="VK39" s="196">
        <v>0</v>
      </c>
      <c r="VM39">
        <v>1</v>
      </c>
      <c r="VN39" s="239">
        <v>-1</v>
      </c>
      <c r="VO39" s="239">
        <v>-1</v>
      </c>
      <c r="VP39" s="239">
        <v>-1</v>
      </c>
      <c r="VQ39" s="214">
        <v>1</v>
      </c>
      <c r="VR39" s="240">
        <v>11</v>
      </c>
      <c r="VS39">
        <v>-1</v>
      </c>
      <c r="VT39">
        <v>1</v>
      </c>
      <c r="VU39" s="214">
        <v>-1</v>
      </c>
      <c r="VV39">
        <v>1</v>
      </c>
      <c r="VW39">
        <v>0</v>
      </c>
      <c r="VX39">
        <v>1</v>
      </c>
      <c r="VY39">
        <v>0</v>
      </c>
      <c r="VZ39" s="248">
        <v>-2.0054146194700001E-4</v>
      </c>
      <c r="WA39" s="202">
        <v>42541</v>
      </c>
      <c r="WB39">
        <v>60</v>
      </c>
      <c r="WC39" t="s">
        <v>1181</v>
      </c>
      <c r="WD39">
        <v>0</v>
      </c>
      <c r="WE39" s="252">
        <v>1</v>
      </c>
      <c r="WF39">
        <v>0</v>
      </c>
      <c r="WG39" s="138">
        <v>0</v>
      </c>
      <c r="WH39" s="138">
        <v>0</v>
      </c>
      <c r="WI39" s="196">
        <v>0</v>
      </c>
      <c r="WJ39" s="196">
        <v>0</v>
      </c>
      <c r="WK39" s="196">
        <v>0</v>
      </c>
      <c r="WL39" s="196">
        <v>0</v>
      </c>
      <c r="WM39" s="196">
        <v>0</v>
      </c>
      <c r="WN39" s="196">
        <v>0</v>
      </c>
      <c r="WO39" s="196">
        <v>0</v>
      </c>
      <c r="WP39" s="196">
        <v>0</v>
      </c>
      <c r="WQ39" s="196">
        <v>0</v>
      </c>
      <c r="WR39" s="196">
        <v>0</v>
      </c>
      <c r="WS39" s="196">
        <v>0</v>
      </c>
      <c r="WU39">
        <v>-1</v>
      </c>
      <c r="WV39" s="239">
        <v>-1</v>
      </c>
      <c r="WW39" s="239">
        <v>-1</v>
      </c>
      <c r="WX39" s="239">
        <v>-1</v>
      </c>
      <c r="WY39" s="214">
        <v>1</v>
      </c>
      <c r="WZ39" s="240">
        <v>12</v>
      </c>
      <c r="XA39">
        <v>-1</v>
      </c>
      <c r="XB39">
        <v>1</v>
      </c>
      <c r="XC39">
        <v>-1</v>
      </c>
      <c r="XD39">
        <v>1</v>
      </c>
      <c r="XE39">
        <v>0</v>
      </c>
      <c r="XF39">
        <v>1</v>
      </c>
      <c r="XG39">
        <v>0</v>
      </c>
      <c r="XH39">
        <v>-1.00290843446E-4</v>
      </c>
      <c r="XI39" s="202">
        <v>42541</v>
      </c>
      <c r="XJ39">
        <v>60</v>
      </c>
      <c r="XK39" t="s">
        <v>1181</v>
      </c>
      <c r="XL39">
        <v>0</v>
      </c>
      <c r="XM39" s="252">
        <v>1</v>
      </c>
      <c r="XN39">
        <v>0</v>
      </c>
      <c r="XO39" s="138">
        <v>0</v>
      </c>
      <c r="XP39" s="138">
        <v>0</v>
      </c>
      <c r="XQ39" s="196">
        <v>0</v>
      </c>
      <c r="XR39" s="196">
        <v>0</v>
      </c>
      <c r="XS39" s="196">
        <v>0</v>
      </c>
      <c r="XT39" s="196">
        <v>0</v>
      </c>
      <c r="XU39" s="196">
        <v>0</v>
      </c>
      <c r="XV39" s="196">
        <v>0</v>
      </c>
      <c r="XW39" s="196">
        <v>0</v>
      </c>
      <c r="XX39" s="196">
        <v>0</v>
      </c>
      <c r="XY39" s="196">
        <v>0</v>
      </c>
      <c r="XZ39" s="196">
        <v>0</v>
      </c>
      <c r="YA39" s="196">
        <v>0</v>
      </c>
      <c r="YC39">
        <v>-1</v>
      </c>
      <c r="YD39">
        <v>-1</v>
      </c>
      <c r="YE39">
        <v>-1</v>
      </c>
      <c r="YF39">
        <v>1</v>
      </c>
      <c r="YG39">
        <v>1</v>
      </c>
      <c r="YH39">
        <v>13</v>
      </c>
      <c r="YI39">
        <v>-1</v>
      </c>
      <c r="YJ39">
        <v>1</v>
      </c>
      <c r="YK39" s="214">
        <v>1</v>
      </c>
      <c r="YL39">
        <v>0</v>
      </c>
      <c r="YM39">
        <v>1</v>
      </c>
      <c r="YN39">
        <v>0</v>
      </c>
      <c r="YO39">
        <v>1</v>
      </c>
      <c r="YP39" s="248">
        <v>0</v>
      </c>
      <c r="YQ39" s="202">
        <v>42541</v>
      </c>
      <c r="YR39">
        <v>60</v>
      </c>
      <c r="YS39" t="s">
        <v>1181</v>
      </c>
      <c r="YT39">
        <v>0</v>
      </c>
      <c r="YU39">
        <v>1</v>
      </c>
      <c r="YV39">
        <v>0</v>
      </c>
      <c r="YW39" s="138">
        <v>0</v>
      </c>
      <c r="YX39" s="138">
        <v>0</v>
      </c>
      <c r="YY39" s="196">
        <v>0</v>
      </c>
      <c r="YZ39" s="196">
        <v>0</v>
      </c>
      <c r="ZA39" s="196">
        <v>0</v>
      </c>
      <c r="ZB39" s="196">
        <v>0</v>
      </c>
      <c r="ZC39" s="196">
        <v>0</v>
      </c>
      <c r="ZD39" s="196">
        <v>0</v>
      </c>
      <c r="ZE39" s="196">
        <v>0</v>
      </c>
      <c r="ZF39" s="196">
        <v>0</v>
      </c>
      <c r="ZG39" s="196">
        <v>0</v>
      </c>
      <c r="ZH39" s="196">
        <v>0</v>
      </c>
      <c r="ZI39" s="196">
        <v>0</v>
      </c>
      <c r="ZK39">
        <f t="shared" si="96"/>
        <v>1</v>
      </c>
      <c r="ZL39" s="239">
        <v>-1</v>
      </c>
      <c r="ZM39" s="239">
        <v>-1</v>
      </c>
      <c r="ZN39" s="239">
        <v>1</v>
      </c>
      <c r="ZO39" s="214">
        <v>1</v>
      </c>
      <c r="ZP39" s="240">
        <v>14</v>
      </c>
      <c r="ZQ39">
        <f t="shared" si="97"/>
        <v>-1</v>
      </c>
      <c r="ZR39">
        <f t="shared" si="98"/>
        <v>1</v>
      </c>
      <c r="ZS39" s="214">
        <v>1</v>
      </c>
      <c r="ZT39">
        <f t="shared" si="161"/>
        <v>0</v>
      </c>
      <c r="ZU39">
        <f t="shared" si="158"/>
        <v>1</v>
      </c>
      <c r="ZV39">
        <f t="shared" si="138"/>
        <v>0</v>
      </c>
      <c r="ZW39">
        <f t="shared" si="100"/>
        <v>1</v>
      </c>
      <c r="ZX39" s="248">
        <v>1.00300902708E-4</v>
      </c>
      <c r="ZY39" s="202">
        <v>42541</v>
      </c>
      <c r="ZZ39">
        <v>60</v>
      </c>
      <c r="AAA39" t="str">
        <f t="shared" si="87"/>
        <v>TRUE</v>
      </c>
      <c r="AAB39">
        <f>VLOOKUP($A39,'FuturesInfo (3)'!$A$2:$V$80,22)</f>
        <v>0</v>
      </c>
      <c r="AAC39" s="252">
        <v>1</v>
      </c>
      <c r="AAD39">
        <f t="shared" si="101"/>
        <v>0</v>
      </c>
      <c r="AAE39" s="138">
        <f>VLOOKUP($A39,'FuturesInfo (3)'!$A$2:$O$80,15)*AAB39</f>
        <v>0</v>
      </c>
      <c r="AAF39" s="138">
        <f>VLOOKUP($A39,'FuturesInfo (3)'!$A$2:$O$80,15)*AAD39</f>
        <v>0</v>
      </c>
      <c r="AAG39" s="196">
        <f t="shared" si="102"/>
        <v>0</v>
      </c>
      <c r="AAH39" s="196">
        <f t="shared" si="103"/>
        <v>0</v>
      </c>
      <c r="AAI39" s="196">
        <f t="shared" si="104"/>
        <v>0</v>
      </c>
      <c r="AAJ39" s="196">
        <f t="shared" si="105"/>
        <v>0</v>
      </c>
      <c r="AAK39" s="196">
        <f t="shared" si="155"/>
        <v>0</v>
      </c>
      <c r="AAL39" s="196">
        <f t="shared" si="107"/>
        <v>0</v>
      </c>
      <c r="AAM39" s="196">
        <f t="shared" si="139"/>
        <v>0</v>
      </c>
      <c r="AAN39" s="196">
        <f>IF(IF(sym!$O28=ZS39,1,0)=1,ABS(AAE39*ZX39),-ABS(AAE39*ZX39))</f>
        <v>0</v>
      </c>
      <c r="AAO39" s="196">
        <f>IF(IF(sym!$N28=ZS39,1,0)=1,ABS(AAE39*ZX39),-ABS(AAE39*ZX39))</f>
        <v>0</v>
      </c>
      <c r="AAP39" s="196">
        <f t="shared" si="148"/>
        <v>0</v>
      </c>
      <c r="AAQ39" s="196">
        <f t="shared" si="109"/>
        <v>0</v>
      </c>
      <c r="AAS39">
        <f t="shared" si="110"/>
        <v>1</v>
      </c>
      <c r="AAT39" s="239">
        <v>-1</v>
      </c>
      <c r="AAU39" s="239">
        <v>-1</v>
      </c>
      <c r="AAV39" s="239">
        <v>-1</v>
      </c>
      <c r="AAW39" s="214">
        <v>-1</v>
      </c>
      <c r="AAX39" s="240">
        <v>15</v>
      </c>
      <c r="AAY39">
        <f t="shared" si="111"/>
        <v>1</v>
      </c>
      <c r="AAZ39">
        <f t="shared" si="112"/>
        <v>-1</v>
      </c>
      <c r="ABA39" s="214"/>
      <c r="ABB39">
        <f t="shared" si="162"/>
        <v>0</v>
      </c>
      <c r="ABC39">
        <f t="shared" si="159"/>
        <v>0</v>
      </c>
      <c r="ABD39">
        <f t="shared" si="140"/>
        <v>0</v>
      </c>
      <c r="ABE39">
        <f t="shared" si="114"/>
        <v>0</v>
      </c>
      <c r="ABF39" s="248"/>
      <c r="ABG39" s="202">
        <v>42541</v>
      </c>
      <c r="ABH39">
        <v>60</v>
      </c>
      <c r="ABI39" t="str">
        <f t="shared" si="88"/>
        <v>TRUE</v>
      </c>
      <c r="ABJ39">
        <f>VLOOKUP($A39,'FuturesInfo (3)'!$A$2:$V$80,22)</f>
        <v>0</v>
      </c>
      <c r="ABK39" s="252">
        <v>1</v>
      </c>
      <c r="ABL39">
        <f t="shared" si="115"/>
        <v>0</v>
      </c>
      <c r="ABM39" s="138">
        <f>VLOOKUP($A39,'FuturesInfo (3)'!$A$2:$O$80,15)*ABJ39</f>
        <v>0</v>
      </c>
      <c r="ABN39" s="138">
        <f>VLOOKUP($A39,'FuturesInfo (3)'!$A$2:$O$80,15)*ABL39</f>
        <v>0</v>
      </c>
      <c r="ABO39" s="196">
        <f t="shared" si="116"/>
        <v>0</v>
      </c>
      <c r="ABP39" s="196">
        <f t="shared" si="117"/>
        <v>0</v>
      </c>
      <c r="ABQ39" s="196">
        <f t="shared" si="118"/>
        <v>0</v>
      </c>
      <c r="ABR39" s="196">
        <f t="shared" si="119"/>
        <v>0</v>
      </c>
      <c r="ABS39" s="196">
        <f t="shared" si="156"/>
        <v>0</v>
      </c>
      <c r="ABT39" s="196">
        <f t="shared" si="121"/>
        <v>0</v>
      </c>
      <c r="ABU39" s="196">
        <f t="shared" si="141"/>
        <v>0</v>
      </c>
      <c r="ABV39" s="196">
        <f>IF(IF(sym!$O28=ABA39,1,0)=1,ABS(ABM39*ABF39),-ABS(ABM39*ABF39))</f>
        <v>0</v>
      </c>
      <c r="ABW39" s="196">
        <f>IF(IF(sym!$N28=ABA39,1,0)=1,ABS(ABM39*ABF39),-ABS(ABM39*ABF39))</f>
        <v>0</v>
      </c>
      <c r="ABX39" s="196">
        <f t="shared" si="151"/>
        <v>0</v>
      </c>
      <c r="ABY39" s="196">
        <f t="shared" si="123"/>
        <v>0</v>
      </c>
      <c r="ACA39">
        <f t="shared" si="124"/>
        <v>0</v>
      </c>
      <c r="ACB39" s="239"/>
      <c r="ACC39" s="239"/>
      <c r="ACD39" s="239"/>
      <c r="ACE39" s="214"/>
      <c r="ACF39" s="240"/>
      <c r="ACG39">
        <f t="shared" si="125"/>
        <v>1</v>
      </c>
      <c r="ACH39">
        <f t="shared" si="126"/>
        <v>0</v>
      </c>
      <c r="ACI39" s="214"/>
      <c r="ACJ39">
        <f t="shared" si="163"/>
        <v>1</v>
      </c>
      <c r="ACK39">
        <f t="shared" si="160"/>
        <v>1</v>
      </c>
      <c r="ACL39">
        <f t="shared" si="142"/>
        <v>0</v>
      </c>
      <c r="ACM39">
        <f t="shared" si="128"/>
        <v>1</v>
      </c>
      <c r="ACN39" s="248"/>
      <c r="ACO39" s="202"/>
      <c r="ACP39">
        <v>60</v>
      </c>
      <c r="ACQ39" t="str">
        <f t="shared" si="89"/>
        <v>FALSE</v>
      </c>
      <c r="ACR39">
        <f>VLOOKUP($A39,'FuturesInfo (3)'!$A$2:$V$80,22)</f>
        <v>0</v>
      </c>
      <c r="ACS39" s="252"/>
      <c r="ACT39">
        <f t="shared" si="129"/>
        <v>0</v>
      </c>
      <c r="ACU39" s="138">
        <f>VLOOKUP($A39,'FuturesInfo (3)'!$A$2:$O$80,15)*ACR39</f>
        <v>0</v>
      </c>
      <c r="ACV39" s="138">
        <f>VLOOKUP($A39,'FuturesInfo (3)'!$A$2:$O$80,15)*ACT39</f>
        <v>0</v>
      </c>
      <c r="ACW39" s="196">
        <f t="shared" si="130"/>
        <v>0</v>
      </c>
      <c r="ACX39" s="196">
        <f t="shared" si="131"/>
        <v>0</v>
      </c>
      <c r="ACY39" s="196">
        <f t="shared" si="132"/>
        <v>0</v>
      </c>
      <c r="ACZ39" s="196">
        <f t="shared" si="133"/>
        <v>0</v>
      </c>
      <c r="ADA39" s="196">
        <f t="shared" si="157"/>
        <v>0</v>
      </c>
      <c r="ADB39" s="196">
        <f t="shared" si="135"/>
        <v>0</v>
      </c>
      <c r="ADC39" s="196">
        <f t="shared" si="143"/>
        <v>0</v>
      </c>
      <c r="ADD39" s="196">
        <f>IF(IF(sym!$O28=ACI39,1,0)=1,ABS(ACU39*ACN39),-ABS(ACU39*ACN39))</f>
        <v>0</v>
      </c>
      <c r="ADE39" s="196">
        <f>IF(IF(sym!$N28=ACI39,1,0)=1,ABS(ACU39*ACN39),-ABS(ACU39*ACN39))</f>
        <v>0</v>
      </c>
      <c r="ADF39" s="196">
        <f t="shared" si="154"/>
        <v>0</v>
      </c>
      <c r="ADG39" s="196">
        <f t="shared" si="137"/>
        <v>0</v>
      </c>
    </row>
    <row r="40" spans="1:787" x14ac:dyDescent="0.25">
      <c r="A40" s="1" t="s">
        <v>346</v>
      </c>
      <c r="B40" s="150" t="str">
        <f>'FuturesInfo (3)'!M28</f>
        <v>@FV</v>
      </c>
      <c r="C40" s="200" t="str">
        <f>VLOOKUP(A40,'FuturesInfo (3)'!$A$2:$K$80,11)</f>
        <v>rates</v>
      </c>
      <c r="F40" t="e">
        <f>#REF!</f>
        <v>#REF!</v>
      </c>
      <c r="G40">
        <v>1</v>
      </c>
      <c r="H40">
        <v>1</v>
      </c>
      <c r="I40">
        <v>1</v>
      </c>
      <c r="J40">
        <f t="shared" si="73"/>
        <v>1</v>
      </c>
      <c r="K40">
        <f t="shared" si="74"/>
        <v>1</v>
      </c>
      <c r="L40" s="184">
        <v>5.6578006113000004E-3</v>
      </c>
      <c r="M40" s="2">
        <v>10</v>
      </c>
      <c r="N40">
        <v>60</v>
      </c>
      <c r="O40" t="str">
        <f t="shared" si="75"/>
        <v>TRUE</v>
      </c>
      <c r="P40">
        <f>VLOOKUP($A40,'FuturesInfo (3)'!$A$2:$V$80,22)</f>
        <v>5</v>
      </c>
      <c r="Q40">
        <f t="shared" si="76"/>
        <v>5</v>
      </c>
      <c r="R40">
        <f t="shared" si="76"/>
        <v>5</v>
      </c>
      <c r="S40" s="138">
        <f>VLOOKUP($A40,'FuturesInfo (3)'!$A$2:$O$80,15)*Q40</f>
        <v>610156.25</v>
      </c>
      <c r="T40" s="144">
        <f t="shared" si="77"/>
        <v>3452.1424042385161</v>
      </c>
      <c r="U40" s="144">
        <f t="shared" si="90"/>
        <v>3452.1424042385161</v>
      </c>
      <c r="W40">
        <f t="shared" si="78"/>
        <v>1</v>
      </c>
      <c r="X40">
        <v>-1</v>
      </c>
      <c r="Y40">
        <v>1</v>
      </c>
      <c r="Z40">
        <v>-1</v>
      </c>
      <c r="AA40">
        <f t="shared" si="144"/>
        <v>1</v>
      </c>
      <c r="AB40">
        <f t="shared" si="79"/>
        <v>0</v>
      </c>
      <c r="AC40" s="1">
        <v>-1.93998965339E-4</v>
      </c>
      <c r="AD40" s="2">
        <v>10</v>
      </c>
      <c r="AE40">
        <v>60</v>
      </c>
      <c r="AF40" t="str">
        <f t="shared" si="80"/>
        <v>TRUE</v>
      </c>
      <c r="AG40">
        <f>VLOOKUP($A40,'FuturesInfo (3)'!$A$2:$V$80,22)</f>
        <v>5</v>
      </c>
      <c r="AH40">
        <f t="shared" si="81"/>
        <v>4</v>
      </c>
      <c r="AI40">
        <f t="shared" si="91"/>
        <v>5</v>
      </c>
      <c r="AJ40" s="138">
        <f>VLOOKUP($A40,'FuturesInfo (3)'!$A$2:$O$80,15)*AI40</f>
        <v>610156.25</v>
      </c>
      <c r="AK40" s="196">
        <f t="shared" si="92"/>
        <v>118.36968119512422</v>
      </c>
      <c r="AL40" s="196">
        <f t="shared" si="93"/>
        <v>-118.36968119512422</v>
      </c>
      <c r="AN40">
        <f t="shared" si="82"/>
        <v>-1</v>
      </c>
      <c r="AO40">
        <v>1</v>
      </c>
      <c r="AP40">
        <v>1</v>
      </c>
      <c r="AQ40">
        <v>1</v>
      </c>
      <c r="AR40">
        <f t="shared" si="145"/>
        <v>1</v>
      </c>
      <c r="AS40">
        <f t="shared" si="83"/>
        <v>1</v>
      </c>
      <c r="AT40" s="1">
        <v>5.1743095530699999E-4</v>
      </c>
      <c r="AU40" s="2">
        <v>10</v>
      </c>
      <c r="AV40">
        <v>60</v>
      </c>
      <c r="AW40" t="str">
        <f t="shared" si="84"/>
        <v>TRUE</v>
      </c>
      <c r="AX40">
        <f>VLOOKUP($A40,'FuturesInfo (3)'!$A$2:$V$80,22)</f>
        <v>5</v>
      </c>
      <c r="AY40">
        <f t="shared" si="85"/>
        <v>6</v>
      </c>
      <c r="AZ40">
        <f t="shared" si="94"/>
        <v>5</v>
      </c>
      <c r="BA40" s="138">
        <f>VLOOKUP($A40,'FuturesInfo (3)'!$A$2:$O$80,15)*AZ40</f>
        <v>610156.25</v>
      </c>
      <c r="BB40" s="196">
        <f t="shared" si="86"/>
        <v>315.7137313240367</v>
      </c>
      <c r="BC40" s="196">
        <f t="shared" si="95"/>
        <v>315.7137313240367</v>
      </c>
      <c r="BE40">
        <v>1</v>
      </c>
      <c r="BF40">
        <v>-1</v>
      </c>
      <c r="BG40">
        <v>1</v>
      </c>
      <c r="BH40">
        <v>-1</v>
      </c>
      <c r="BI40">
        <v>1</v>
      </c>
      <c r="BJ40">
        <v>0</v>
      </c>
      <c r="BK40" s="1">
        <v>-1.2929083974400001E-4</v>
      </c>
      <c r="BL40" s="2">
        <v>10</v>
      </c>
      <c r="BM40">
        <v>60</v>
      </c>
      <c r="BN40" t="s">
        <v>1181</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1181</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1181</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1181</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1181</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1181</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1181</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1181</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1181</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1181</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1181</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1181</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1181</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1181</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1181</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1181</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1181</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1181</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1181</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v>-1</v>
      </c>
      <c r="UF40" s="239">
        <v>1</v>
      </c>
      <c r="UG40" s="239">
        <v>1</v>
      </c>
      <c r="UH40" s="239">
        <v>1</v>
      </c>
      <c r="UI40" s="214">
        <v>1</v>
      </c>
      <c r="UJ40" s="240">
        <v>6</v>
      </c>
      <c r="UK40">
        <v>-1</v>
      </c>
      <c r="UL40">
        <v>1</v>
      </c>
      <c r="UM40" s="214">
        <v>1</v>
      </c>
      <c r="UN40">
        <v>1</v>
      </c>
      <c r="UO40">
        <v>1</v>
      </c>
      <c r="UP40">
        <v>0</v>
      </c>
      <c r="UQ40">
        <v>1</v>
      </c>
      <c r="UR40" s="248">
        <v>2.8143789177400001E-3</v>
      </c>
      <c r="US40" s="202">
        <v>42544</v>
      </c>
      <c r="UT40">
        <v>60</v>
      </c>
      <c r="UU40" t="s">
        <v>1181</v>
      </c>
      <c r="UV40">
        <v>5</v>
      </c>
      <c r="UW40" s="252">
        <v>1</v>
      </c>
      <c r="UX40">
        <v>6</v>
      </c>
      <c r="UY40" s="138">
        <v>612421.875</v>
      </c>
      <c r="UZ40" s="138">
        <v>734906.25</v>
      </c>
      <c r="VA40" s="196">
        <v>1723.5872137628016</v>
      </c>
      <c r="VB40" s="196">
        <v>2068.3046565153618</v>
      </c>
      <c r="VC40" s="196">
        <v>1723.5872137628016</v>
      </c>
      <c r="VD40" s="196">
        <v>-1723.5872137628016</v>
      </c>
      <c r="VE40" s="196">
        <v>1723.5872137628016</v>
      </c>
      <c r="VF40" s="196">
        <v>1723.5872137628016</v>
      </c>
      <c r="VG40" s="196">
        <v>1723.5872137628016</v>
      </c>
      <c r="VH40" s="196">
        <v>-1723.5872137628016</v>
      </c>
      <c r="VI40" s="196">
        <v>1723.5872137628016</v>
      </c>
      <c r="VJ40" s="196">
        <v>-1723.5872137628016</v>
      </c>
      <c r="VK40" s="196">
        <v>1723.5872137628016</v>
      </c>
      <c r="VM40">
        <v>1</v>
      </c>
      <c r="VN40" s="239">
        <v>1</v>
      </c>
      <c r="VO40" s="239">
        <v>-1</v>
      </c>
      <c r="VP40" s="239">
        <v>1</v>
      </c>
      <c r="VQ40" s="214">
        <v>1</v>
      </c>
      <c r="VR40" s="240">
        <v>7</v>
      </c>
      <c r="VS40">
        <v>-1</v>
      </c>
      <c r="VT40">
        <v>1</v>
      </c>
      <c r="VU40" s="214">
        <v>-1</v>
      </c>
      <c r="VV40">
        <v>0</v>
      </c>
      <c r="VW40">
        <v>0</v>
      </c>
      <c r="VX40">
        <v>1</v>
      </c>
      <c r="VY40">
        <v>0</v>
      </c>
      <c r="VZ40" s="248">
        <v>-1.08432197984E-3</v>
      </c>
      <c r="WA40" s="202">
        <v>42544</v>
      </c>
      <c r="WB40">
        <v>60</v>
      </c>
      <c r="WC40" t="s">
        <v>1181</v>
      </c>
      <c r="WD40">
        <v>5</v>
      </c>
      <c r="WE40" s="252">
        <v>2</v>
      </c>
      <c r="WF40">
        <v>5</v>
      </c>
      <c r="WG40" s="138">
        <v>611757.8125</v>
      </c>
      <c r="WH40" s="138">
        <v>611757.8125</v>
      </c>
      <c r="WI40" s="196">
        <v>-663.34244243258752</v>
      </c>
      <c r="WJ40" s="196">
        <v>-663.34244243258752</v>
      </c>
      <c r="WK40" s="196">
        <v>-663.34244243258752</v>
      </c>
      <c r="WL40" s="196">
        <v>663.34244243258752</v>
      </c>
      <c r="WM40" s="196">
        <v>-663.34244243258752</v>
      </c>
      <c r="WN40" s="196">
        <v>663.34244243258752</v>
      </c>
      <c r="WO40" s="196">
        <v>-663.34244243258752</v>
      </c>
      <c r="WP40" s="196">
        <v>663.34244243258752</v>
      </c>
      <c r="WQ40" s="196">
        <v>-663.34244243258752</v>
      </c>
      <c r="WR40" s="196">
        <v>-663.34244243258752</v>
      </c>
      <c r="WS40" s="196">
        <v>663.34244243258752</v>
      </c>
      <c r="WU40">
        <v>-1</v>
      </c>
      <c r="WV40" s="239">
        <v>1</v>
      </c>
      <c r="WW40" s="239">
        <v>-1</v>
      </c>
      <c r="WX40" s="239">
        <v>1</v>
      </c>
      <c r="WY40" s="214">
        <v>1</v>
      </c>
      <c r="WZ40" s="240">
        <v>8</v>
      </c>
      <c r="XA40">
        <v>-1</v>
      </c>
      <c r="XB40">
        <v>1</v>
      </c>
      <c r="XC40">
        <v>1</v>
      </c>
      <c r="XD40">
        <v>1</v>
      </c>
      <c r="XE40">
        <v>1</v>
      </c>
      <c r="XF40">
        <v>0</v>
      </c>
      <c r="XG40">
        <v>1</v>
      </c>
      <c r="XH40">
        <v>1.27705765915E-4</v>
      </c>
      <c r="XI40" s="202">
        <v>42544</v>
      </c>
      <c r="XJ40">
        <v>60</v>
      </c>
      <c r="XK40" t="s">
        <v>1181</v>
      </c>
      <c r="XL40">
        <v>5</v>
      </c>
      <c r="XM40" s="252">
        <v>1</v>
      </c>
      <c r="XN40">
        <v>6</v>
      </c>
      <c r="XO40" s="138">
        <v>611835.9375</v>
      </c>
      <c r="XP40" s="138">
        <v>734203.125</v>
      </c>
      <c r="XQ40" s="196">
        <v>78.134977012759563</v>
      </c>
      <c r="XR40" s="196">
        <v>93.76197241531149</v>
      </c>
      <c r="XS40" s="196">
        <v>78.134977012759563</v>
      </c>
      <c r="XT40" s="196">
        <v>-78.134977012759563</v>
      </c>
      <c r="XU40" s="196">
        <v>78.134977012759563</v>
      </c>
      <c r="XV40" s="196">
        <v>-78.134977012759563</v>
      </c>
      <c r="XW40" s="196">
        <v>78.134977012759563</v>
      </c>
      <c r="XX40" s="196">
        <v>-78.134977012759563</v>
      </c>
      <c r="XY40" s="196">
        <v>78.134977012759563</v>
      </c>
      <c r="XZ40" s="196">
        <v>-78.134977012759563</v>
      </c>
      <c r="YA40" s="196">
        <v>78.134977012759563</v>
      </c>
      <c r="YC40">
        <v>1</v>
      </c>
      <c r="YD40">
        <v>1</v>
      </c>
      <c r="YE40">
        <v>-1</v>
      </c>
      <c r="YF40">
        <v>1</v>
      </c>
      <c r="YG40">
        <v>1</v>
      </c>
      <c r="YH40">
        <v>9</v>
      </c>
      <c r="YI40">
        <v>-1</v>
      </c>
      <c r="YJ40">
        <v>1</v>
      </c>
      <c r="YK40" s="214">
        <v>1</v>
      </c>
      <c r="YL40">
        <v>1</v>
      </c>
      <c r="YM40">
        <v>1</v>
      </c>
      <c r="YN40">
        <v>0</v>
      </c>
      <c r="YO40">
        <v>1</v>
      </c>
      <c r="YP40" s="248">
        <v>2.5537891846999999E-4</v>
      </c>
      <c r="YQ40" s="202">
        <v>42544</v>
      </c>
      <c r="YR40">
        <v>60</v>
      </c>
      <c r="YS40" t="s">
        <v>1181</v>
      </c>
      <c r="YT40">
        <v>5</v>
      </c>
      <c r="YU40">
        <v>1</v>
      </c>
      <c r="YV40">
        <v>6</v>
      </c>
      <c r="YW40" s="138">
        <v>611992.1875</v>
      </c>
      <c r="YX40" s="138">
        <v>734390.625</v>
      </c>
      <c r="YY40" s="196">
        <v>156.28990295583944</v>
      </c>
      <c r="YZ40" s="196">
        <v>187.54788354700733</v>
      </c>
      <c r="ZA40" s="196">
        <v>156.28990295583944</v>
      </c>
      <c r="ZB40" s="196">
        <v>-156.28990295583944</v>
      </c>
      <c r="ZC40" s="196">
        <v>156.28990295583944</v>
      </c>
      <c r="ZD40" s="196">
        <v>-156.28990295583944</v>
      </c>
      <c r="ZE40" s="196">
        <v>156.28990295583944</v>
      </c>
      <c r="ZF40" s="196">
        <v>-156.28990295583944</v>
      </c>
      <c r="ZG40" s="196">
        <v>156.28990295583944</v>
      </c>
      <c r="ZH40" s="196">
        <v>-156.28990295583944</v>
      </c>
      <c r="ZI40" s="196">
        <v>156.28990295583944</v>
      </c>
      <c r="ZK40">
        <f t="shared" si="96"/>
        <v>1</v>
      </c>
      <c r="ZL40" s="239">
        <v>1</v>
      </c>
      <c r="ZM40" s="239">
        <v>-1</v>
      </c>
      <c r="ZN40" s="239">
        <v>1</v>
      </c>
      <c r="ZO40" s="214">
        <v>1</v>
      </c>
      <c r="ZP40" s="240">
        <v>10</v>
      </c>
      <c r="ZQ40">
        <f t="shared" si="97"/>
        <v>-1</v>
      </c>
      <c r="ZR40">
        <f t="shared" si="98"/>
        <v>1</v>
      </c>
      <c r="ZS40" s="214">
        <v>-1</v>
      </c>
      <c r="ZT40">
        <f t="shared" si="161"/>
        <v>0</v>
      </c>
      <c r="ZU40">
        <f t="shared" si="158"/>
        <v>0</v>
      </c>
      <c r="ZV40">
        <f t="shared" si="138"/>
        <v>1</v>
      </c>
      <c r="ZW40">
        <f t="shared" si="100"/>
        <v>0</v>
      </c>
      <c r="ZX40" s="248">
        <v>-2.9999361715699999E-3</v>
      </c>
      <c r="ZY40" s="202">
        <v>42544</v>
      </c>
      <c r="ZZ40">
        <v>60</v>
      </c>
      <c r="AAA40" t="str">
        <f t="shared" si="87"/>
        <v>TRUE</v>
      </c>
      <c r="AAB40">
        <f>VLOOKUP($A40,'FuturesInfo (3)'!$A$2:$V$80,22)</f>
        <v>5</v>
      </c>
      <c r="AAC40" s="252">
        <v>1</v>
      </c>
      <c r="AAD40">
        <f t="shared" si="101"/>
        <v>6</v>
      </c>
      <c r="AAE40" s="138">
        <f>VLOOKUP($A40,'FuturesInfo (3)'!$A$2:$O$80,15)*AAB40</f>
        <v>610156.25</v>
      </c>
      <c r="AAF40" s="138">
        <f>VLOOKUP($A40,'FuturesInfo (3)'!$A$2:$O$80,15)*AAD40</f>
        <v>732187.5</v>
      </c>
      <c r="AAG40" s="196">
        <f t="shared" si="102"/>
        <v>-1830.4298046845076</v>
      </c>
      <c r="AAH40" s="196">
        <f t="shared" si="103"/>
        <v>-1830.4298046845076</v>
      </c>
      <c r="AAI40" s="196">
        <f t="shared" si="104"/>
        <v>-1830.4298046845076</v>
      </c>
      <c r="AAJ40" s="196">
        <f t="shared" si="105"/>
        <v>1830.4298046845076</v>
      </c>
      <c r="AAK40" s="196">
        <f t="shared" si="155"/>
        <v>-1830.4298046845076</v>
      </c>
      <c r="AAL40" s="196">
        <f t="shared" si="107"/>
        <v>1830.4298046845076</v>
      </c>
      <c r="AAM40" s="196">
        <f t="shared" si="139"/>
        <v>-1830.4298046845076</v>
      </c>
      <c r="AAN40" s="196">
        <f>IF(IF(sym!$O29=ZS40,1,0)=1,ABS(AAE40*ZX40),-ABS(AAE40*ZX40))</f>
        <v>1830.4298046845076</v>
      </c>
      <c r="AAO40" s="196">
        <f>IF(IF(sym!$N29=ZS40,1,0)=1,ABS(AAE40*ZX40),-ABS(AAE40*ZX40))</f>
        <v>-1830.4298046845076</v>
      </c>
      <c r="AAP40" s="196">
        <f t="shared" si="148"/>
        <v>-1830.4298046845076</v>
      </c>
      <c r="AAQ40" s="196">
        <f t="shared" si="109"/>
        <v>1830.4298046845076</v>
      </c>
      <c r="AAS40">
        <f t="shared" si="110"/>
        <v>-1</v>
      </c>
      <c r="AAT40" s="239">
        <v>1</v>
      </c>
      <c r="AAU40" s="239">
        <v>-1</v>
      </c>
      <c r="AAV40" s="239">
        <v>1</v>
      </c>
      <c r="AAW40" s="214">
        <v>1</v>
      </c>
      <c r="AAX40" s="240">
        <v>11</v>
      </c>
      <c r="AAY40">
        <f t="shared" si="111"/>
        <v>-1</v>
      </c>
      <c r="AAZ40">
        <f t="shared" si="112"/>
        <v>1</v>
      </c>
      <c r="ABA40" s="214"/>
      <c r="ABB40">
        <f t="shared" si="162"/>
        <v>0</v>
      </c>
      <c r="ABC40">
        <f t="shared" si="159"/>
        <v>0</v>
      </c>
      <c r="ABD40">
        <f t="shared" si="140"/>
        <v>0</v>
      </c>
      <c r="ABE40">
        <f t="shared" si="114"/>
        <v>0</v>
      </c>
      <c r="ABF40" s="248"/>
      <c r="ABG40" s="202">
        <v>42544</v>
      </c>
      <c r="ABH40">
        <v>60</v>
      </c>
      <c r="ABI40" t="str">
        <f t="shared" si="88"/>
        <v>TRUE</v>
      </c>
      <c r="ABJ40">
        <f>VLOOKUP($A40,'FuturesInfo (3)'!$A$2:$V$80,22)</f>
        <v>5</v>
      </c>
      <c r="ABK40" s="252">
        <v>2</v>
      </c>
      <c r="ABL40">
        <f t="shared" si="115"/>
        <v>4</v>
      </c>
      <c r="ABM40" s="138">
        <f>VLOOKUP($A40,'FuturesInfo (3)'!$A$2:$O$80,15)*ABJ40</f>
        <v>610156.25</v>
      </c>
      <c r="ABN40" s="138">
        <f>VLOOKUP($A40,'FuturesInfo (3)'!$A$2:$O$80,15)*ABL40</f>
        <v>488125</v>
      </c>
      <c r="ABO40" s="196">
        <f t="shared" si="116"/>
        <v>0</v>
      </c>
      <c r="ABP40" s="196">
        <f t="shared" si="117"/>
        <v>0</v>
      </c>
      <c r="ABQ40" s="196">
        <f t="shared" si="118"/>
        <v>0</v>
      </c>
      <c r="ABR40" s="196">
        <f t="shared" si="119"/>
        <v>0</v>
      </c>
      <c r="ABS40" s="196">
        <f t="shared" si="156"/>
        <v>0</v>
      </c>
      <c r="ABT40" s="196">
        <f t="shared" si="121"/>
        <v>0</v>
      </c>
      <c r="ABU40" s="196">
        <f t="shared" si="141"/>
        <v>0</v>
      </c>
      <c r="ABV40" s="196">
        <f>IF(IF(sym!$O29=ABA40,1,0)=1,ABS(ABM40*ABF40),-ABS(ABM40*ABF40))</f>
        <v>0</v>
      </c>
      <c r="ABW40" s="196">
        <f>IF(IF(sym!$N29=ABA40,1,0)=1,ABS(ABM40*ABF40),-ABS(ABM40*ABF40))</f>
        <v>0</v>
      </c>
      <c r="ABX40" s="196">
        <f t="shared" si="151"/>
        <v>0</v>
      </c>
      <c r="ABY40" s="196">
        <f t="shared" si="123"/>
        <v>0</v>
      </c>
      <c r="ACA40">
        <f t="shared" si="124"/>
        <v>0</v>
      </c>
      <c r="ACB40" s="239"/>
      <c r="ACC40" s="239"/>
      <c r="ACD40" s="239"/>
      <c r="ACE40" s="214"/>
      <c r="ACF40" s="240"/>
      <c r="ACG40">
        <f t="shared" si="125"/>
        <v>1</v>
      </c>
      <c r="ACH40">
        <f t="shared" si="126"/>
        <v>0</v>
      </c>
      <c r="ACI40" s="214"/>
      <c r="ACJ40">
        <f t="shared" si="163"/>
        <v>1</v>
      </c>
      <c r="ACK40">
        <f t="shared" si="160"/>
        <v>1</v>
      </c>
      <c r="ACL40">
        <f t="shared" si="142"/>
        <v>0</v>
      </c>
      <c r="ACM40">
        <f t="shared" si="128"/>
        <v>1</v>
      </c>
      <c r="ACN40" s="248"/>
      <c r="ACO40" s="202"/>
      <c r="ACP40">
        <v>60</v>
      </c>
      <c r="ACQ40" t="str">
        <f t="shared" si="89"/>
        <v>FALSE</v>
      </c>
      <c r="ACR40">
        <f>VLOOKUP($A40,'FuturesInfo (3)'!$A$2:$V$80,22)</f>
        <v>5</v>
      </c>
      <c r="ACS40" s="252"/>
      <c r="ACT40">
        <f t="shared" si="129"/>
        <v>4</v>
      </c>
      <c r="ACU40" s="138">
        <f>VLOOKUP($A40,'FuturesInfo (3)'!$A$2:$O$80,15)*ACR40</f>
        <v>610156.25</v>
      </c>
      <c r="ACV40" s="138">
        <f>VLOOKUP($A40,'FuturesInfo (3)'!$A$2:$O$80,15)*ACT40</f>
        <v>488125</v>
      </c>
      <c r="ACW40" s="196">
        <f t="shared" si="130"/>
        <v>0</v>
      </c>
      <c r="ACX40" s="196">
        <f t="shared" si="131"/>
        <v>0</v>
      </c>
      <c r="ACY40" s="196">
        <f t="shared" si="132"/>
        <v>0</v>
      </c>
      <c r="ACZ40" s="196">
        <f t="shared" si="133"/>
        <v>0</v>
      </c>
      <c r="ADA40" s="196">
        <f t="shared" si="157"/>
        <v>0</v>
      </c>
      <c r="ADB40" s="196">
        <f t="shared" si="135"/>
        <v>0</v>
      </c>
      <c r="ADC40" s="196">
        <f t="shared" si="143"/>
        <v>0</v>
      </c>
      <c r="ADD40" s="196">
        <f>IF(IF(sym!$O29=ACI40,1,0)=1,ABS(ACU40*ACN40),-ABS(ACU40*ACN40))</f>
        <v>0</v>
      </c>
      <c r="ADE40" s="196">
        <f>IF(IF(sym!$N29=ACI40,1,0)=1,ABS(ACU40*ACN40),-ABS(ACU40*ACN40))</f>
        <v>0</v>
      </c>
      <c r="ADF40" s="196">
        <f t="shared" si="154"/>
        <v>0</v>
      </c>
      <c r="ADG40" s="196">
        <f t="shared" si="137"/>
        <v>0</v>
      </c>
    </row>
    <row r="41" spans="1:787" x14ac:dyDescent="0.25">
      <c r="A41" s="1" t="s">
        <v>348</v>
      </c>
      <c r="B41" s="150" t="str">
        <f>'FuturesInfo (3)'!M29</f>
        <v>QGC</v>
      </c>
      <c r="C41" s="200" t="str">
        <f>VLOOKUP(A41,'FuturesInfo (3)'!$A$2:$K$80,11)</f>
        <v>metal</v>
      </c>
      <c r="F41" t="e">
        <f>#REF!</f>
        <v>#REF!</v>
      </c>
      <c r="G41">
        <v>-1</v>
      </c>
      <c r="H41">
        <v>1</v>
      </c>
      <c r="I41">
        <v>1</v>
      </c>
      <c r="J41">
        <f t="shared" si="73"/>
        <v>0</v>
      </c>
      <c r="K41">
        <f t="shared" si="74"/>
        <v>1</v>
      </c>
      <c r="L41" s="184">
        <v>2.49876298862E-2</v>
      </c>
      <c r="M41" s="2">
        <v>10</v>
      </c>
      <c r="N41">
        <v>60</v>
      </c>
      <c r="O41" t="str">
        <f t="shared" si="75"/>
        <v>TRUE</v>
      </c>
      <c r="P41">
        <f>VLOOKUP($A41,'FuturesInfo (3)'!$A$2:$V$80,22)</f>
        <v>1</v>
      </c>
      <c r="Q41">
        <f t="shared" si="76"/>
        <v>1</v>
      </c>
      <c r="R41">
        <f t="shared" si="76"/>
        <v>1</v>
      </c>
      <c r="S41" s="138">
        <f>VLOOKUP($A41,'FuturesInfo (3)'!$A$2:$O$80,15)*Q41</f>
        <v>135660</v>
      </c>
      <c r="T41" s="144">
        <f t="shared" si="77"/>
        <v>-3389.8218703618918</v>
      </c>
      <c r="U41" s="144">
        <f t="shared" si="90"/>
        <v>3389.8218703618918</v>
      </c>
      <c r="W41">
        <f t="shared" si="78"/>
        <v>-1</v>
      </c>
      <c r="X41">
        <v>1</v>
      </c>
      <c r="Y41">
        <v>1</v>
      </c>
      <c r="Z41">
        <v>1</v>
      </c>
      <c r="AA41">
        <f t="shared" si="144"/>
        <v>1</v>
      </c>
      <c r="AB41">
        <f t="shared" si="79"/>
        <v>1</v>
      </c>
      <c r="AC41" s="1">
        <v>3.6205648081100001E-3</v>
      </c>
      <c r="AD41" s="2">
        <v>10</v>
      </c>
      <c r="AE41">
        <v>60</v>
      </c>
      <c r="AF41" t="str">
        <f t="shared" si="80"/>
        <v>TRUE</v>
      </c>
      <c r="AG41">
        <f>VLOOKUP($A41,'FuturesInfo (3)'!$A$2:$V$80,22)</f>
        <v>1</v>
      </c>
      <c r="AH41">
        <f t="shared" si="81"/>
        <v>1</v>
      </c>
      <c r="AI41">
        <f t="shared" si="91"/>
        <v>1</v>
      </c>
      <c r="AJ41" s="138">
        <f>VLOOKUP($A41,'FuturesInfo (3)'!$A$2:$O$80,15)*AI41</f>
        <v>135660</v>
      </c>
      <c r="AK41" s="196">
        <f t="shared" si="92"/>
        <v>491.16582186820261</v>
      </c>
      <c r="AL41" s="196">
        <f t="shared" si="93"/>
        <v>491.16582186820261</v>
      </c>
      <c r="AN41">
        <f t="shared" si="82"/>
        <v>1</v>
      </c>
      <c r="AO41">
        <v>1</v>
      </c>
      <c r="AP41">
        <v>1</v>
      </c>
      <c r="AQ41">
        <v>-1</v>
      </c>
      <c r="AR41">
        <f t="shared" si="145"/>
        <v>0</v>
      </c>
      <c r="AS41">
        <f t="shared" si="83"/>
        <v>0</v>
      </c>
      <c r="AT41" s="1">
        <v>-3.2066698733399998E-4</v>
      </c>
      <c r="AU41" s="2">
        <v>10</v>
      </c>
      <c r="AV41">
        <v>60</v>
      </c>
      <c r="AW41" t="str">
        <f t="shared" si="84"/>
        <v>TRUE</v>
      </c>
      <c r="AX41">
        <f>VLOOKUP($A41,'FuturesInfo (3)'!$A$2:$V$80,22)</f>
        <v>1</v>
      </c>
      <c r="AY41">
        <f t="shared" si="85"/>
        <v>1</v>
      </c>
      <c r="AZ41">
        <f t="shared" si="94"/>
        <v>1</v>
      </c>
      <c r="BA41" s="138">
        <f>VLOOKUP($A41,'FuturesInfo (3)'!$A$2:$O$80,15)*AZ41</f>
        <v>135660</v>
      </c>
      <c r="BB41" s="196">
        <f t="shared" si="86"/>
        <v>-43.50168350173044</v>
      </c>
      <c r="BC41" s="196">
        <f t="shared" si="95"/>
        <v>-43.50168350173044</v>
      </c>
      <c r="BE41">
        <v>1</v>
      </c>
      <c r="BF41">
        <v>-1</v>
      </c>
      <c r="BG41">
        <v>1</v>
      </c>
      <c r="BH41">
        <v>1</v>
      </c>
      <c r="BI41">
        <v>0</v>
      </c>
      <c r="BJ41">
        <v>1</v>
      </c>
      <c r="BK41" s="1">
        <v>1.2269446672000001E-2</v>
      </c>
      <c r="BL41" s="2">
        <v>10</v>
      </c>
      <c r="BM41">
        <v>60</v>
      </c>
      <c r="BN41" t="s">
        <v>1181</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1181</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1181</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1181</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1181</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1181</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1181</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1181</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1181</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1181</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1181</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1181</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1181</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1181</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1181</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1181</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1181</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1181</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1181</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v>1</v>
      </c>
      <c r="UF41" s="239">
        <v>1</v>
      </c>
      <c r="UG41" s="239">
        <v>-1</v>
      </c>
      <c r="UH41" s="239">
        <v>1</v>
      </c>
      <c r="UI41" s="214">
        <v>-1</v>
      </c>
      <c r="UJ41" s="240">
        <v>-6</v>
      </c>
      <c r="UK41">
        <v>1</v>
      </c>
      <c r="UL41">
        <v>1</v>
      </c>
      <c r="UM41" s="214">
        <v>1</v>
      </c>
      <c r="UN41">
        <v>1</v>
      </c>
      <c r="UO41">
        <v>0</v>
      </c>
      <c r="UP41">
        <v>1</v>
      </c>
      <c r="UQ41">
        <v>1</v>
      </c>
      <c r="UR41" s="248">
        <v>1.4712471994E-2</v>
      </c>
      <c r="US41" s="202">
        <v>42544</v>
      </c>
      <c r="UT41">
        <v>60</v>
      </c>
      <c r="UU41" t="s">
        <v>1181</v>
      </c>
      <c r="UV41">
        <v>1</v>
      </c>
      <c r="UW41" s="252">
        <v>2</v>
      </c>
      <c r="UX41">
        <v>1</v>
      </c>
      <c r="UY41" s="138">
        <v>135870</v>
      </c>
      <c r="UZ41" s="138">
        <v>135870</v>
      </c>
      <c r="VA41" s="196">
        <v>1998.98356982478</v>
      </c>
      <c r="VB41" s="196">
        <v>1998.98356982478</v>
      </c>
      <c r="VC41" s="196">
        <v>-1998.98356982478</v>
      </c>
      <c r="VD41" s="196">
        <v>1998.98356982478</v>
      </c>
      <c r="VE41" s="196">
        <v>1998.98356982478</v>
      </c>
      <c r="VF41" s="196">
        <v>-1998.98356982478</v>
      </c>
      <c r="VG41" s="196">
        <v>1998.98356982478</v>
      </c>
      <c r="VH41" s="196">
        <v>-1998.98356982478</v>
      </c>
      <c r="VI41" s="196">
        <v>1998.98356982478</v>
      </c>
      <c r="VJ41" s="196">
        <v>-1998.98356982478</v>
      </c>
      <c r="VK41" s="196">
        <v>1998.98356982478</v>
      </c>
      <c r="VM41">
        <v>1</v>
      </c>
      <c r="VN41" s="239">
        <v>1</v>
      </c>
      <c r="VO41" s="239">
        <v>-1</v>
      </c>
      <c r="VP41" s="239">
        <v>1</v>
      </c>
      <c r="VQ41" s="214">
        <v>1</v>
      </c>
      <c r="VR41" s="240">
        <v>-7</v>
      </c>
      <c r="VS41">
        <v>-1</v>
      </c>
      <c r="VT41">
        <v>-1</v>
      </c>
      <c r="VU41" s="214">
        <v>1</v>
      </c>
      <c r="VV41">
        <v>1</v>
      </c>
      <c r="VW41">
        <v>1</v>
      </c>
      <c r="VX41">
        <v>0</v>
      </c>
      <c r="VY41">
        <v>0</v>
      </c>
      <c r="VZ41" s="248">
        <v>6.1823802163800002E-3</v>
      </c>
      <c r="WA41" s="202">
        <v>42544</v>
      </c>
      <c r="WB41">
        <v>60</v>
      </c>
      <c r="WC41" t="s">
        <v>1181</v>
      </c>
      <c r="WD41">
        <v>1</v>
      </c>
      <c r="WE41" s="252">
        <v>2</v>
      </c>
      <c r="WF41">
        <v>1</v>
      </c>
      <c r="WG41" s="138">
        <v>136710</v>
      </c>
      <c r="WH41" s="138">
        <v>136710</v>
      </c>
      <c r="WI41" s="196">
        <v>845.1931993813098</v>
      </c>
      <c r="WJ41" s="196">
        <v>845.1931993813098</v>
      </c>
      <c r="WK41" s="196">
        <v>845.1931993813098</v>
      </c>
      <c r="WL41" s="196">
        <v>-845.1931993813098</v>
      </c>
      <c r="WM41" s="196">
        <v>-845.1931993813098</v>
      </c>
      <c r="WN41" s="196">
        <v>-845.1931993813098</v>
      </c>
      <c r="WO41" s="196">
        <v>845.1931993813098</v>
      </c>
      <c r="WP41" s="196">
        <v>-845.1931993813098</v>
      </c>
      <c r="WQ41" s="196">
        <v>845.1931993813098</v>
      </c>
      <c r="WR41" s="196">
        <v>-845.1931993813098</v>
      </c>
      <c r="WS41" s="196">
        <v>845.1931993813098</v>
      </c>
      <c r="WU41">
        <v>1</v>
      </c>
      <c r="WV41" s="239">
        <v>1</v>
      </c>
      <c r="WW41" s="239">
        <v>-1</v>
      </c>
      <c r="WX41" s="239">
        <v>1</v>
      </c>
      <c r="WY41" s="214">
        <v>1</v>
      </c>
      <c r="WZ41" s="240">
        <v>-8</v>
      </c>
      <c r="XA41">
        <v>-1</v>
      </c>
      <c r="XB41">
        <v>-1</v>
      </c>
      <c r="XC41">
        <v>-1</v>
      </c>
      <c r="XD41">
        <v>0</v>
      </c>
      <c r="XE41">
        <v>0</v>
      </c>
      <c r="XF41">
        <v>1</v>
      </c>
      <c r="XG41">
        <v>1</v>
      </c>
      <c r="XH41">
        <v>-3.6573769292699999E-3</v>
      </c>
      <c r="XI41" s="202">
        <v>42544</v>
      </c>
      <c r="XJ41">
        <v>60</v>
      </c>
      <c r="XK41" t="s">
        <v>1181</v>
      </c>
      <c r="XL41">
        <v>1</v>
      </c>
      <c r="XM41" s="252">
        <v>1</v>
      </c>
      <c r="XN41">
        <v>1</v>
      </c>
      <c r="XO41" s="138">
        <v>136210</v>
      </c>
      <c r="XP41" s="138">
        <v>136210</v>
      </c>
      <c r="XQ41" s="196">
        <v>-498.17131153586666</v>
      </c>
      <c r="XR41" s="196">
        <v>-498.17131153586666</v>
      </c>
      <c r="XS41" s="196">
        <v>-498.17131153586666</v>
      </c>
      <c r="XT41" s="196">
        <v>498.17131153586666</v>
      </c>
      <c r="XU41" s="196">
        <v>498.17131153586666</v>
      </c>
      <c r="XV41" s="196">
        <v>498.17131153586666</v>
      </c>
      <c r="XW41" s="196">
        <v>-498.17131153586666</v>
      </c>
      <c r="XX41" s="196">
        <v>498.17131153586666</v>
      </c>
      <c r="XY41" s="196">
        <v>-498.17131153586666</v>
      </c>
      <c r="XZ41" s="196">
        <v>-498.17131153586666</v>
      </c>
      <c r="YA41" s="196">
        <v>498.17131153586666</v>
      </c>
      <c r="YC41">
        <v>-1</v>
      </c>
      <c r="YD41">
        <v>1</v>
      </c>
      <c r="YE41">
        <v>-1</v>
      </c>
      <c r="YF41">
        <v>1</v>
      </c>
      <c r="YG41">
        <v>1</v>
      </c>
      <c r="YH41">
        <v>-9</v>
      </c>
      <c r="YI41">
        <v>-1</v>
      </c>
      <c r="YJ41">
        <v>-1</v>
      </c>
      <c r="YK41" s="214">
        <v>-1</v>
      </c>
      <c r="YL41">
        <v>0</v>
      </c>
      <c r="YM41">
        <v>0</v>
      </c>
      <c r="YN41">
        <v>1</v>
      </c>
      <c r="YO41">
        <v>1</v>
      </c>
      <c r="YP41" s="248">
        <v>-2.7163938036900001E-3</v>
      </c>
      <c r="YQ41" s="202">
        <v>42544</v>
      </c>
      <c r="YR41">
        <v>60</v>
      </c>
      <c r="YS41" t="s">
        <v>1181</v>
      </c>
      <c r="YT41">
        <v>1</v>
      </c>
      <c r="YU41">
        <v>1</v>
      </c>
      <c r="YV41">
        <v>1</v>
      </c>
      <c r="YW41" s="138">
        <v>135840</v>
      </c>
      <c r="YX41" s="138">
        <v>135840</v>
      </c>
      <c r="YY41" s="196">
        <v>-368.99493429324963</v>
      </c>
      <c r="YZ41" s="196">
        <v>-368.99493429324963</v>
      </c>
      <c r="ZA41" s="196">
        <v>-368.99493429324963</v>
      </c>
      <c r="ZB41" s="196">
        <v>368.99493429324963</v>
      </c>
      <c r="ZC41" s="196">
        <v>368.99493429324963</v>
      </c>
      <c r="ZD41" s="196">
        <v>368.99493429324963</v>
      </c>
      <c r="ZE41" s="196">
        <v>-368.99493429324963</v>
      </c>
      <c r="ZF41" s="196">
        <v>368.99493429324963</v>
      </c>
      <c r="ZG41" s="196">
        <v>-368.99493429324963</v>
      </c>
      <c r="ZH41" s="196">
        <v>-368.99493429324963</v>
      </c>
      <c r="ZI41" s="196">
        <v>368.99493429324963</v>
      </c>
      <c r="ZK41">
        <f t="shared" si="96"/>
        <v>-1</v>
      </c>
      <c r="ZL41" s="239">
        <v>-1</v>
      </c>
      <c r="ZM41" s="239">
        <v>-1</v>
      </c>
      <c r="ZN41" s="239">
        <v>-1</v>
      </c>
      <c r="ZO41" s="214">
        <v>1</v>
      </c>
      <c r="ZP41" s="240">
        <v>-10</v>
      </c>
      <c r="ZQ41">
        <f t="shared" si="97"/>
        <v>-1</v>
      </c>
      <c r="ZR41">
        <f t="shared" si="98"/>
        <v>-1</v>
      </c>
      <c r="ZS41" s="214">
        <v>-1</v>
      </c>
      <c r="ZT41">
        <f t="shared" si="161"/>
        <v>1</v>
      </c>
      <c r="ZU41">
        <f t="shared" si="158"/>
        <v>0</v>
      </c>
      <c r="ZV41">
        <f t="shared" si="138"/>
        <v>1</v>
      </c>
      <c r="ZW41">
        <f t="shared" si="100"/>
        <v>1</v>
      </c>
      <c r="ZX41" s="248">
        <v>-1.3250883392200001E-3</v>
      </c>
      <c r="ZY41" s="202">
        <v>42544</v>
      </c>
      <c r="ZZ41">
        <v>60</v>
      </c>
      <c r="AAA41" t="str">
        <f t="shared" si="87"/>
        <v>TRUE</v>
      </c>
      <c r="AAB41">
        <f>VLOOKUP($A41,'FuturesInfo (3)'!$A$2:$V$80,22)</f>
        <v>1</v>
      </c>
      <c r="AAC41" s="252">
        <v>2</v>
      </c>
      <c r="AAD41">
        <f t="shared" si="101"/>
        <v>1</v>
      </c>
      <c r="AAE41" s="138">
        <f>VLOOKUP($A41,'FuturesInfo (3)'!$A$2:$O$80,15)*AAB41</f>
        <v>135660</v>
      </c>
      <c r="AAF41" s="138">
        <f>VLOOKUP($A41,'FuturesInfo (3)'!$A$2:$O$80,15)*AAD41</f>
        <v>135660</v>
      </c>
      <c r="AAG41" s="196">
        <f t="shared" si="102"/>
        <v>179.76148409858521</v>
      </c>
      <c r="AAH41" s="196">
        <f t="shared" si="103"/>
        <v>179.76148409858521</v>
      </c>
      <c r="AAI41" s="196">
        <f t="shared" si="104"/>
        <v>-179.76148409858521</v>
      </c>
      <c r="AAJ41" s="196">
        <f t="shared" si="105"/>
        <v>179.76148409858521</v>
      </c>
      <c r="AAK41" s="196">
        <f t="shared" si="155"/>
        <v>179.76148409858521</v>
      </c>
      <c r="AAL41" s="196">
        <f t="shared" si="107"/>
        <v>179.76148409858521</v>
      </c>
      <c r="AAM41" s="196">
        <f t="shared" si="139"/>
        <v>179.76148409858521</v>
      </c>
      <c r="AAN41" s="196">
        <f>IF(IF(sym!$O30=ZS41,1,0)=1,ABS(AAE41*ZX41),-ABS(AAE41*ZX41))</f>
        <v>179.76148409858521</v>
      </c>
      <c r="AAO41" s="196">
        <f>IF(IF(sym!$N30=ZS41,1,0)=1,ABS(AAE41*ZX41),-ABS(AAE41*ZX41))</f>
        <v>-179.76148409858521</v>
      </c>
      <c r="AAP41" s="196">
        <f t="shared" si="148"/>
        <v>-179.76148409858521</v>
      </c>
      <c r="AAQ41" s="196">
        <f t="shared" si="109"/>
        <v>179.76148409858521</v>
      </c>
      <c r="AAS41">
        <f t="shared" si="110"/>
        <v>-1</v>
      </c>
      <c r="AAT41" s="239">
        <v>-1</v>
      </c>
      <c r="AAU41" s="239">
        <v>-1</v>
      </c>
      <c r="AAV41" s="239">
        <v>-1</v>
      </c>
      <c r="AAW41" s="214">
        <v>1</v>
      </c>
      <c r="AAX41" s="240">
        <v>-11</v>
      </c>
      <c r="AAY41">
        <f t="shared" si="111"/>
        <v>-1</v>
      </c>
      <c r="AAZ41">
        <f t="shared" si="112"/>
        <v>-1</v>
      </c>
      <c r="ABA41" s="214"/>
      <c r="ABB41">
        <f t="shared" si="162"/>
        <v>0</v>
      </c>
      <c r="ABC41">
        <f t="shared" si="159"/>
        <v>0</v>
      </c>
      <c r="ABD41">
        <f t="shared" si="140"/>
        <v>0</v>
      </c>
      <c r="ABE41">
        <f t="shared" si="114"/>
        <v>0</v>
      </c>
      <c r="ABF41" s="248"/>
      <c r="ABG41" s="202">
        <v>42544</v>
      </c>
      <c r="ABH41">
        <v>60</v>
      </c>
      <c r="ABI41" t="str">
        <f t="shared" si="88"/>
        <v>TRUE</v>
      </c>
      <c r="ABJ41">
        <f>VLOOKUP($A41,'FuturesInfo (3)'!$A$2:$V$80,22)</f>
        <v>1</v>
      </c>
      <c r="ABK41" s="252">
        <v>2</v>
      </c>
      <c r="ABL41">
        <f t="shared" si="115"/>
        <v>1</v>
      </c>
      <c r="ABM41" s="138">
        <f>VLOOKUP($A41,'FuturesInfo (3)'!$A$2:$O$80,15)*ABJ41</f>
        <v>135660</v>
      </c>
      <c r="ABN41" s="138">
        <f>VLOOKUP($A41,'FuturesInfo (3)'!$A$2:$O$80,15)*ABL41</f>
        <v>135660</v>
      </c>
      <c r="ABO41" s="196">
        <f t="shared" si="116"/>
        <v>0</v>
      </c>
      <c r="ABP41" s="196">
        <f t="shared" si="117"/>
        <v>0</v>
      </c>
      <c r="ABQ41" s="196">
        <f t="shared" si="118"/>
        <v>0</v>
      </c>
      <c r="ABR41" s="196">
        <f t="shared" si="119"/>
        <v>0</v>
      </c>
      <c r="ABS41" s="196">
        <f t="shared" si="156"/>
        <v>0</v>
      </c>
      <c r="ABT41" s="196">
        <f t="shared" si="121"/>
        <v>0</v>
      </c>
      <c r="ABU41" s="196">
        <f t="shared" si="141"/>
        <v>0</v>
      </c>
      <c r="ABV41" s="196">
        <f>IF(IF(sym!$O30=ABA41,1,0)=1,ABS(ABM41*ABF41),-ABS(ABM41*ABF41))</f>
        <v>0</v>
      </c>
      <c r="ABW41" s="196">
        <f>IF(IF(sym!$N30=ABA41,1,0)=1,ABS(ABM41*ABF41),-ABS(ABM41*ABF41))</f>
        <v>0</v>
      </c>
      <c r="ABX41" s="196">
        <f t="shared" si="151"/>
        <v>0</v>
      </c>
      <c r="ABY41" s="196">
        <f t="shared" si="123"/>
        <v>0</v>
      </c>
      <c r="ACA41">
        <f t="shared" si="124"/>
        <v>0</v>
      </c>
      <c r="ACB41" s="239"/>
      <c r="ACC41" s="239"/>
      <c r="ACD41" s="239"/>
      <c r="ACE41" s="214"/>
      <c r="ACF41" s="240"/>
      <c r="ACG41">
        <f t="shared" si="125"/>
        <v>1</v>
      </c>
      <c r="ACH41">
        <f t="shared" si="126"/>
        <v>0</v>
      </c>
      <c r="ACI41" s="214"/>
      <c r="ACJ41">
        <f t="shared" si="163"/>
        <v>1</v>
      </c>
      <c r="ACK41">
        <f t="shared" si="160"/>
        <v>1</v>
      </c>
      <c r="ACL41">
        <f t="shared" si="142"/>
        <v>0</v>
      </c>
      <c r="ACM41">
        <f t="shared" si="128"/>
        <v>1</v>
      </c>
      <c r="ACN41" s="248"/>
      <c r="ACO41" s="202"/>
      <c r="ACP41">
        <v>60</v>
      </c>
      <c r="ACQ41" t="str">
        <f t="shared" si="89"/>
        <v>FALSE</v>
      </c>
      <c r="ACR41">
        <f>VLOOKUP($A41,'FuturesInfo (3)'!$A$2:$V$80,22)</f>
        <v>1</v>
      </c>
      <c r="ACS41" s="252"/>
      <c r="ACT41">
        <f t="shared" si="129"/>
        <v>1</v>
      </c>
      <c r="ACU41" s="138">
        <f>VLOOKUP($A41,'FuturesInfo (3)'!$A$2:$O$80,15)*ACR41</f>
        <v>135660</v>
      </c>
      <c r="ACV41" s="138">
        <f>VLOOKUP($A41,'FuturesInfo (3)'!$A$2:$O$80,15)*ACT41</f>
        <v>135660</v>
      </c>
      <c r="ACW41" s="196">
        <f t="shared" si="130"/>
        <v>0</v>
      </c>
      <c r="ACX41" s="196">
        <f t="shared" si="131"/>
        <v>0</v>
      </c>
      <c r="ACY41" s="196">
        <f t="shared" si="132"/>
        <v>0</v>
      </c>
      <c r="ACZ41" s="196">
        <f t="shared" si="133"/>
        <v>0</v>
      </c>
      <c r="ADA41" s="196">
        <f t="shared" si="157"/>
        <v>0</v>
      </c>
      <c r="ADB41" s="196">
        <f t="shared" si="135"/>
        <v>0</v>
      </c>
      <c r="ADC41" s="196">
        <f t="shared" si="143"/>
        <v>0</v>
      </c>
      <c r="ADD41" s="196">
        <f>IF(IF(sym!$O30=ACI41,1,0)=1,ABS(ACU41*ACN41),-ABS(ACU41*ACN41))</f>
        <v>0</v>
      </c>
      <c r="ADE41" s="196">
        <f>IF(IF(sym!$N30=ACI41,1,0)=1,ABS(ACU41*ACN41),-ABS(ACU41*ACN41))</f>
        <v>0</v>
      </c>
      <c r="ADF41" s="196">
        <f t="shared" si="154"/>
        <v>0</v>
      </c>
      <c r="ADG41" s="196">
        <f t="shared" si="137"/>
        <v>0</v>
      </c>
    </row>
    <row r="42" spans="1:787" x14ac:dyDescent="0.25">
      <c r="A42" s="1" t="s">
        <v>1032</v>
      </c>
      <c r="B42" s="150" t="str">
        <f>'FuturesInfo (3)'!M30</f>
        <v>HHI</v>
      </c>
      <c r="C42" s="200" t="str">
        <f>VLOOKUP(A42,'FuturesInfo (3)'!$A$2:$K$80,11)</f>
        <v>index</v>
      </c>
      <c r="F42" t="e">
        <f>#REF!</f>
        <v>#REF!</v>
      </c>
      <c r="G42">
        <v>1</v>
      </c>
      <c r="H42">
        <v>-1</v>
      </c>
      <c r="I42">
        <v>1</v>
      </c>
      <c r="J42">
        <f t="shared" si="73"/>
        <v>1</v>
      </c>
      <c r="K42">
        <f t="shared" si="74"/>
        <v>0</v>
      </c>
      <c r="L42" s="184">
        <v>9.5473833097600002E-3</v>
      </c>
      <c r="M42" s="2">
        <v>10</v>
      </c>
      <c r="N42">
        <v>60</v>
      </c>
      <c r="O42" t="str">
        <f t="shared" si="75"/>
        <v>TRUE</v>
      </c>
      <c r="P42">
        <f>VLOOKUP($A42,'FuturesInfo (3)'!$A$2:$V$80,22)</f>
        <v>2</v>
      </c>
      <c r="Q42">
        <f t="shared" si="76"/>
        <v>2</v>
      </c>
      <c r="R42">
        <f t="shared" si="76"/>
        <v>2</v>
      </c>
      <c r="S42" s="138">
        <f>VLOOKUP($A42,'FuturesInfo (3)'!$A$2:$O$80,15)*Q42</f>
        <v>112149.29214929216</v>
      </c>
      <c r="T42" s="144">
        <f t="shared" si="77"/>
        <v>1070.7322800675502</v>
      </c>
      <c r="U42" s="144">
        <f t="shared" si="90"/>
        <v>-1070.7322800675502</v>
      </c>
      <c r="W42">
        <f t="shared" si="78"/>
        <v>1</v>
      </c>
      <c r="X42">
        <v>1</v>
      </c>
      <c r="Y42">
        <v>-1</v>
      </c>
      <c r="Z42">
        <v>1</v>
      </c>
      <c r="AA42">
        <f t="shared" si="144"/>
        <v>1</v>
      </c>
      <c r="AB42">
        <f t="shared" si="79"/>
        <v>0</v>
      </c>
      <c r="AC42" s="1">
        <v>6.4214827787500003E-3</v>
      </c>
      <c r="AD42" s="2">
        <v>10</v>
      </c>
      <c r="AE42">
        <v>60</v>
      </c>
      <c r="AF42" t="str">
        <f t="shared" si="80"/>
        <v>TRUE</v>
      </c>
      <c r="AG42">
        <f>VLOOKUP($A42,'FuturesInfo (3)'!$A$2:$V$80,22)</f>
        <v>2</v>
      </c>
      <c r="AH42">
        <f t="shared" si="81"/>
        <v>2</v>
      </c>
      <c r="AI42">
        <f t="shared" si="91"/>
        <v>2</v>
      </c>
      <c r="AJ42" s="138">
        <f>VLOOKUP($A42,'FuturesInfo (3)'!$A$2:$O$80,15)*AI42</f>
        <v>112149.29214929216</v>
      </c>
      <c r="AK42" s="196">
        <f t="shared" si="92"/>
        <v>720.16474818568224</v>
      </c>
      <c r="AL42" s="196">
        <f t="shared" si="93"/>
        <v>-720.16474818568224</v>
      </c>
      <c r="AN42">
        <f t="shared" si="82"/>
        <v>1</v>
      </c>
      <c r="AO42">
        <v>1</v>
      </c>
      <c r="AP42">
        <v>-1</v>
      </c>
      <c r="AQ42">
        <v>1</v>
      </c>
      <c r="AR42">
        <f t="shared" si="145"/>
        <v>1</v>
      </c>
      <c r="AS42">
        <f t="shared" si="83"/>
        <v>0</v>
      </c>
      <c r="AT42" s="1">
        <v>1.99535962877E-2</v>
      </c>
      <c r="AU42" s="2">
        <v>10</v>
      </c>
      <c r="AV42">
        <v>60</v>
      </c>
      <c r="AW42" t="str">
        <f t="shared" si="84"/>
        <v>TRUE</v>
      </c>
      <c r="AX42">
        <f>VLOOKUP($A42,'FuturesInfo (3)'!$A$2:$V$80,22)</f>
        <v>2</v>
      </c>
      <c r="AY42">
        <f t="shared" si="85"/>
        <v>2</v>
      </c>
      <c r="AZ42">
        <f t="shared" si="94"/>
        <v>2</v>
      </c>
      <c r="BA42" s="138">
        <f>VLOOKUP($A42,'FuturesInfo (3)'!$A$2:$O$80,15)*AZ42</f>
        <v>112149.29214929216</v>
      </c>
      <c r="BB42" s="196">
        <f t="shared" si="86"/>
        <v>2237.7816994982986</v>
      </c>
      <c r="BC42" s="196">
        <f t="shared" si="95"/>
        <v>-2237.7816994982986</v>
      </c>
      <c r="BE42">
        <v>1</v>
      </c>
      <c r="BF42">
        <v>1</v>
      </c>
      <c r="BG42">
        <v>-1</v>
      </c>
      <c r="BH42">
        <v>1</v>
      </c>
      <c r="BI42">
        <v>1</v>
      </c>
      <c r="BJ42">
        <v>0</v>
      </c>
      <c r="BK42" s="1">
        <v>6.8243858052799997E-4</v>
      </c>
      <c r="BL42" s="2">
        <v>10</v>
      </c>
      <c r="BM42">
        <v>60</v>
      </c>
      <c r="BN42" t="s">
        <v>1181</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1181</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1181</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1181</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1181</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1181</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1181</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1181</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1181</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1181</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1181</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1181</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1181</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1181</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1181</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1181</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1181</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1181</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1181</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v>1</v>
      </c>
      <c r="UF42" s="239">
        <v>1</v>
      </c>
      <c r="UG42" s="239">
        <v>-1</v>
      </c>
      <c r="UH42" s="239">
        <v>1</v>
      </c>
      <c r="UI42" s="214">
        <v>1</v>
      </c>
      <c r="UJ42" s="240">
        <v>5</v>
      </c>
      <c r="UK42">
        <v>-1</v>
      </c>
      <c r="UL42">
        <v>1</v>
      </c>
      <c r="UM42" s="214">
        <v>-1</v>
      </c>
      <c r="UN42">
        <v>0</v>
      </c>
      <c r="UO42">
        <v>0</v>
      </c>
      <c r="UP42">
        <v>1</v>
      </c>
      <c r="UQ42">
        <v>0</v>
      </c>
      <c r="UR42" s="248">
        <v>-1.6744503929799998E-2</v>
      </c>
      <c r="US42" s="202">
        <v>42545</v>
      </c>
      <c r="UT42">
        <v>60</v>
      </c>
      <c r="UU42" t="s">
        <v>1181</v>
      </c>
      <c r="UV42">
        <v>2</v>
      </c>
      <c r="UW42" s="252">
        <v>2</v>
      </c>
      <c r="UX42">
        <v>2</v>
      </c>
      <c r="UY42" s="138">
        <v>111093.95109395109</v>
      </c>
      <c r="UZ42" s="138">
        <v>111093.95109395109</v>
      </c>
      <c r="VA42" s="196">
        <v>-1860.2131006696729</v>
      </c>
      <c r="VB42" s="196">
        <v>-1860.2131006696729</v>
      </c>
      <c r="VC42" s="196">
        <v>-1860.2131006696729</v>
      </c>
      <c r="VD42" s="196">
        <v>1860.2131006696729</v>
      </c>
      <c r="VE42" s="196">
        <v>-1860.2131006696729</v>
      </c>
      <c r="VF42" s="196">
        <v>1860.2131006696729</v>
      </c>
      <c r="VG42" s="196">
        <v>-1860.2131006696729</v>
      </c>
      <c r="VH42" s="196">
        <v>-1860.2131006696729</v>
      </c>
      <c r="VI42" s="196">
        <v>1860.2131006696729</v>
      </c>
      <c r="VJ42" s="196">
        <v>-1860.2131006696729</v>
      </c>
      <c r="VK42" s="196">
        <v>1860.2131006696729</v>
      </c>
      <c r="VM42">
        <v>-1</v>
      </c>
      <c r="VN42" s="239">
        <v>-1</v>
      </c>
      <c r="VO42" s="239">
        <v>-1</v>
      </c>
      <c r="VP42" s="239">
        <v>-1</v>
      </c>
      <c r="VQ42" s="214">
        <v>1</v>
      </c>
      <c r="VR42" s="240">
        <v>-1</v>
      </c>
      <c r="VS42">
        <v>-1</v>
      </c>
      <c r="VT42">
        <v>-1</v>
      </c>
      <c r="VU42" s="214">
        <v>-1</v>
      </c>
      <c r="VV42">
        <v>1</v>
      </c>
      <c r="VW42">
        <v>0</v>
      </c>
      <c r="VX42">
        <v>1</v>
      </c>
      <c r="VY42">
        <v>1</v>
      </c>
      <c r="VZ42" s="248">
        <v>-1.5060240963900001E-2</v>
      </c>
      <c r="WA42" s="202">
        <v>42545</v>
      </c>
      <c r="WB42">
        <v>60</v>
      </c>
      <c r="WC42" t="s">
        <v>1181</v>
      </c>
      <c r="WD42">
        <v>2</v>
      </c>
      <c r="WE42" s="252">
        <v>2</v>
      </c>
      <c r="WF42">
        <v>2</v>
      </c>
      <c r="WG42" s="138">
        <v>109420.84942084942</v>
      </c>
      <c r="WH42" s="138">
        <v>109420.84942084942</v>
      </c>
      <c r="WI42" s="196">
        <v>1647.9043587526101</v>
      </c>
      <c r="WJ42" s="196">
        <v>1647.9043587526101</v>
      </c>
      <c r="WK42" s="196">
        <v>-1647.9043587526101</v>
      </c>
      <c r="WL42" s="196">
        <v>1647.9043587526101</v>
      </c>
      <c r="WM42" s="196">
        <v>1647.9043587526101</v>
      </c>
      <c r="WN42" s="196">
        <v>1647.9043587526101</v>
      </c>
      <c r="WO42" s="196">
        <v>1647.9043587526101</v>
      </c>
      <c r="WP42" s="196">
        <v>-1647.9043587526101</v>
      </c>
      <c r="WQ42" s="196">
        <v>1647.9043587526101</v>
      </c>
      <c r="WR42" s="196">
        <v>-1647.9043587526101</v>
      </c>
      <c r="WS42" s="196">
        <v>1647.9043587526101</v>
      </c>
      <c r="WU42">
        <v>-1</v>
      </c>
      <c r="WV42" s="239">
        <v>-1</v>
      </c>
      <c r="WW42" s="239">
        <v>-1</v>
      </c>
      <c r="WX42" s="239">
        <v>-1</v>
      </c>
      <c r="WY42" s="214">
        <v>1</v>
      </c>
      <c r="WZ42" s="240">
        <v>-2</v>
      </c>
      <c r="XA42">
        <v>-1</v>
      </c>
      <c r="XB42">
        <v>-1</v>
      </c>
      <c r="XC42">
        <v>1</v>
      </c>
      <c r="XD42">
        <v>0</v>
      </c>
      <c r="XE42">
        <v>1</v>
      </c>
      <c r="XF42">
        <v>0</v>
      </c>
      <c r="XG42">
        <v>0</v>
      </c>
      <c r="XH42">
        <v>9.9976476123299993E-3</v>
      </c>
      <c r="XI42" s="202">
        <v>42545</v>
      </c>
      <c r="XJ42">
        <v>60</v>
      </c>
      <c r="XK42" t="s">
        <v>1181</v>
      </c>
      <c r="XL42">
        <v>2</v>
      </c>
      <c r="XM42" s="252">
        <v>1</v>
      </c>
      <c r="XN42">
        <v>3</v>
      </c>
      <c r="XO42" s="138">
        <v>110514.80051480052</v>
      </c>
      <c r="XP42" s="138">
        <v>165772.20077220077</v>
      </c>
      <c r="XQ42" s="196">
        <v>-1104.8880314939215</v>
      </c>
      <c r="XR42" s="196">
        <v>-1657.3320472408823</v>
      </c>
      <c r="XS42" s="196">
        <v>1104.8880314939215</v>
      </c>
      <c r="XT42" s="196">
        <v>-1104.8880314939215</v>
      </c>
      <c r="XU42" s="196">
        <v>-1104.8880314939215</v>
      </c>
      <c r="XV42" s="196">
        <v>-1104.8880314939215</v>
      </c>
      <c r="XW42" s="196">
        <v>-1104.8880314939215</v>
      </c>
      <c r="XX42" s="196">
        <v>1104.8880314939215</v>
      </c>
      <c r="XY42" s="196">
        <v>-1104.8880314939215</v>
      </c>
      <c r="XZ42" s="196">
        <v>-1104.8880314939215</v>
      </c>
      <c r="YA42" s="196">
        <v>1104.8880314939215</v>
      </c>
      <c r="YC42">
        <v>1</v>
      </c>
      <c r="YD42">
        <v>-1</v>
      </c>
      <c r="YE42">
        <v>1</v>
      </c>
      <c r="YF42">
        <v>-1</v>
      </c>
      <c r="YG42">
        <v>1</v>
      </c>
      <c r="YH42">
        <v>-3</v>
      </c>
      <c r="YI42">
        <v>-1</v>
      </c>
      <c r="YJ42">
        <v>-1</v>
      </c>
      <c r="YK42" s="214">
        <v>-1</v>
      </c>
      <c r="YL42">
        <v>1</v>
      </c>
      <c r="YM42">
        <v>0</v>
      </c>
      <c r="YN42">
        <v>1</v>
      </c>
      <c r="YO42">
        <v>1</v>
      </c>
      <c r="YP42" s="248">
        <v>-6.6379410737200002E-3</v>
      </c>
      <c r="YQ42" s="202">
        <v>42545</v>
      </c>
      <c r="YR42">
        <v>60</v>
      </c>
      <c r="YS42" t="s">
        <v>1181</v>
      </c>
      <c r="YT42">
        <v>2</v>
      </c>
      <c r="YU42">
        <v>1</v>
      </c>
      <c r="YV42">
        <v>3</v>
      </c>
      <c r="YW42" s="138">
        <v>109781.20978120979</v>
      </c>
      <c r="YX42" s="138">
        <v>164671.81467181467</v>
      </c>
      <c r="YY42" s="196">
        <v>728.72120152936429</v>
      </c>
      <c r="YZ42" s="196">
        <v>1093.0818022940464</v>
      </c>
      <c r="ZA42" s="196">
        <v>-728.72120152936429</v>
      </c>
      <c r="ZB42" s="196">
        <v>728.72120152936429</v>
      </c>
      <c r="ZC42" s="196">
        <v>728.72120152936429</v>
      </c>
      <c r="ZD42" s="196">
        <v>-728.72120152936429</v>
      </c>
      <c r="ZE42" s="196">
        <v>728.72120152936429</v>
      </c>
      <c r="ZF42" s="196">
        <v>-728.72120152936429</v>
      </c>
      <c r="ZG42" s="196">
        <v>728.72120152936429</v>
      </c>
      <c r="ZH42" s="196">
        <v>-728.72120152936429</v>
      </c>
      <c r="ZI42" s="196">
        <v>728.72120152936429</v>
      </c>
      <c r="ZK42">
        <f t="shared" si="96"/>
        <v>-1</v>
      </c>
      <c r="ZL42" s="239">
        <v>-1</v>
      </c>
      <c r="ZM42" s="239">
        <v>1</v>
      </c>
      <c r="ZN42" s="239">
        <v>-1</v>
      </c>
      <c r="ZO42" s="214">
        <v>1</v>
      </c>
      <c r="ZP42" s="240">
        <v>9</v>
      </c>
      <c r="ZQ42">
        <f t="shared" si="97"/>
        <v>-1</v>
      </c>
      <c r="ZR42">
        <f t="shared" si="98"/>
        <v>1</v>
      </c>
      <c r="ZS42" s="214">
        <v>1</v>
      </c>
      <c r="ZT42">
        <f t="shared" si="161"/>
        <v>0</v>
      </c>
      <c r="ZU42">
        <f t="shared" si="158"/>
        <v>1</v>
      </c>
      <c r="ZV42">
        <f t="shared" si="138"/>
        <v>0</v>
      </c>
      <c r="ZW42">
        <f t="shared" si="100"/>
        <v>1</v>
      </c>
      <c r="ZX42" s="248">
        <v>2.1570926143000001E-2</v>
      </c>
      <c r="ZY42" s="202">
        <v>42545</v>
      </c>
      <c r="ZZ42">
        <v>60</v>
      </c>
      <c r="AAA42" t="str">
        <f t="shared" si="87"/>
        <v>TRUE</v>
      </c>
      <c r="AAB42">
        <f>VLOOKUP($A42,'FuturesInfo (3)'!$A$2:$V$80,22)</f>
        <v>2</v>
      </c>
      <c r="AAC42" s="252">
        <v>1</v>
      </c>
      <c r="AAD42">
        <f t="shared" si="101"/>
        <v>3</v>
      </c>
      <c r="AAE42" s="138">
        <f>VLOOKUP($A42,'FuturesInfo (3)'!$A$2:$O$80,15)*AAB42</f>
        <v>112149.29214929216</v>
      </c>
      <c r="AAF42" s="138">
        <f>VLOOKUP($A42,'FuturesInfo (3)'!$A$2:$O$80,15)*AAD42</f>
        <v>168223.93822393822</v>
      </c>
      <c r="AAG42" s="196">
        <f t="shared" si="102"/>
        <v>-2419.1640979421109</v>
      </c>
      <c r="AAH42" s="196">
        <f t="shared" si="103"/>
        <v>-2419.1640979421109</v>
      </c>
      <c r="AAI42" s="196">
        <f t="shared" si="104"/>
        <v>2419.1640979421109</v>
      </c>
      <c r="AAJ42" s="196">
        <f t="shared" si="105"/>
        <v>-2419.1640979421109</v>
      </c>
      <c r="AAK42" s="196">
        <f t="shared" si="155"/>
        <v>2419.1640979421109</v>
      </c>
      <c r="AAL42" s="196">
        <f t="shared" si="107"/>
        <v>2419.1640979421109</v>
      </c>
      <c r="AAM42" s="196">
        <f t="shared" si="139"/>
        <v>-2419.1640979421109</v>
      </c>
      <c r="AAN42" s="196">
        <f>IF(IF(sym!$O31=ZS42,1,0)=1,ABS(AAE42*ZX42),-ABS(AAE42*ZX42))</f>
        <v>2419.1640979421109</v>
      </c>
      <c r="AAO42" s="196">
        <f>IF(IF(sym!$N31=ZS42,1,0)=1,ABS(AAE42*ZX42),-ABS(AAE42*ZX42))</f>
        <v>-2419.1640979421109</v>
      </c>
      <c r="AAP42" s="196">
        <f t="shared" si="148"/>
        <v>-2419.1640979421109</v>
      </c>
      <c r="AAQ42" s="196">
        <f t="shared" si="109"/>
        <v>2419.1640979421109</v>
      </c>
      <c r="AAS42">
        <f t="shared" si="110"/>
        <v>1</v>
      </c>
      <c r="AAT42" s="239">
        <v>-1</v>
      </c>
      <c r="AAU42" s="239">
        <v>1</v>
      </c>
      <c r="AAV42" s="239">
        <v>-1</v>
      </c>
      <c r="AAW42" s="214">
        <v>1</v>
      </c>
      <c r="AAX42" s="240">
        <v>10</v>
      </c>
      <c r="AAY42">
        <f t="shared" si="111"/>
        <v>-1</v>
      </c>
      <c r="AAZ42">
        <f t="shared" si="112"/>
        <v>1</v>
      </c>
      <c r="ABA42" s="214"/>
      <c r="ABB42">
        <f t="shared" si="162"/>
        <v>0</v>
      </c>
      <c r="ABC42">
        <f t="shared" si="159"/>
        <v>0</v>
      </c>
      <c r="ABD42">
        <f t="shared" si="140"/>
        <v>0</v>
      </c>
      <c r="ABE42">
        <f t="shared" si="114"/>
        <v>0</v>
      </c>
      <c r="ABF42" s="248"/>
      <c r="ABG42" s="202">
        <v>42545</v>
      </c>
      <c r="ABH42">
        <v>60</v>
      </c>
      <c r="ABI42" t="str">
        <f t="shared" si="88"/>
        <v>TRUE</v>
      </c>
      <c r="ABJ42">
        <f>VLOOKUP($A42,'FuturesInfo (3)'!$A$2:$V$80,22)</f>
        <v>2</v>
      </c>
      <c r="ABK42" s="252">
        <v>2</v>
      </c>
      <c r="ABL42">
        <f t="shared" si="115"/>
        <v>2</v>
      </c>
      <c r="ABM42" s="138">
        <f>VLOOKUP($A42,'FuturesInfo (3)'!$A$2:$O$80,15)*ABJ42</f>
        <v>112149.29214929216</v>
      </c>
      <c r="ABN42" s="138">
        <f>VLOOKUP($A42,'FuturesInfo (3)'!$A$2:$O$80,15)*ABL42</f>
        <v>112149.29214929216</v>
      </c>
      <c r="ABO42" s="196">
        <f t="shared" si="116"/>
        <v>0</v>
      </c>
      <c r="ABP42" s="196">
        <f t="shared" si="117"/>
        <v>0</v>
      </c>
      <c r="ABQ42" s="196">
        <f t="shared" si="118"/>
        <v>0</v>
      </c>
      <c r="ABR42" s="196">
        <f t="shared" si="119"/>
        <v>0</v>
      </c>
      <c r="ABS42" s="196">
        <f t="shared" si="156"/>
        <v>0</v>
      </c>
      <c r="ABT42" s="196">
        <f t="shared" si="121"/>
        <v>0</v>
      </c>
      <c r="ABU42" s="196">
        <f t="shared" si="141"/>
        <v>0</v>
      </c>
      <c r="ABV42" s="196">
        <f>IF(IF(sym!$O31=ABA42,1,0)=1,ABS(ABM42*ABF42),-ABS(ABM42*ABF42))</f>
        <v>0</v>
      </c>
      <c r="ABW42" s="196">
        <f>IF(IF(sym!$N31=ABA42,1,0)=1,ABS(ABM42*ABF42),-ABS(ABM42*ABF42))</f>
        <v>0</v>
      </c>
      <c r="ABX42" s="196">
        <f t="shared" si="151"/>
        <v>0</v>
      </c>
      <c r="ABY42" s="196">
        <f t="shared" si="123"/>
        <v>0</v>
      </c>
      <c r="ACA42">
        <f t="shared" si="124"/>
        <v>0</v>
      </c>
      <c r="ACB42" s="239"/>
      <c r="ACC42" s="239"/>
      <c r="ACD42" s="239"/>
      <c r="ACE42" s="214"/>
      <c r="ACF42" s="240"/>
      <c r="ACG42">
        <f t="shared" si="125"/>
        <v>1</v>
      </c>
      <c r="ACH42">
        <f t="shared" si="126"/>
        <v>0</v>
      </c>
      <c r="ACI42" s="214"/>
      <c r="ACJ42">
        <f t="shared" si="163"/>
        <v>1</v>
      </c>
      <c r="ACK42">
        <f t="shared" si="160"/>
        <v>1</v>
      </c>
      <c r="ACL42">
        <f t="shared" si="142"/>
        <v>0</v>
      </c>
      <c r="ACM42">
        <f t="shared" si="128"/>
        <v>1</v>
      </c>
      <c r="ACN42" s="248"/>
      <c r="ACO42" s="202"/>
      <c r="ACP42">
        <v>60</v>
      </c>
      <c r="ACQ42" t="str">
        <f t="shared" si="89"/>
        <v>FALSE</v>
      </c>
      <c r="ACR42">
        <f>VLOOKUP($A42,'FuturesInfo (3)'!$A$2:$V$80,22)</f>
        <v>2</v>
      </c>
      <c r="ACS42" s="252"/>
      <c r="ACT42">
        <f t="shared" si="129"/>
        <v>2</v>
      </c>
      <c r="ACU42" s="138">
        <f>VLOOKUP($A42,'FuturesInfo (3)'!$A$2:$O$80,15)*ACR42</f>
        <v>112149.29214929216</v>
      </c>
      <c r="ACV42" s="138">
        <f>VLOOKUP($A42,'FuturesInfo (3)'!$A$2:$O$80,15)*ACT42</f>
        <v>112149.29214929216</v>
      </c>
      <c r="ACW42" s="196">
        <f t="shared" si="130"/>
        <v>0</v>
      </c>
      <c r="ACX42" s="196">
        <f t="shared" si="131"/>
        <v>0</v>
      </c>
      <c r="ACY42" s="196">
        <f t="shared" si="132"/>
        <v>0</v>
      </c>
      <c r="ACZ42" s="196">
        <f t="shared" si="133"/>
        <v>0</v>
      </c>
      <c r="ADA42" s="196">
        <f t="shared" si="157"/>
        <v>0</v>
      </c>
      <c r="ADB42" s="196">
        <f t="shared" si="135"/>
        <v>0</v>
      </c>
      <c r="ADC42" s="196">
        <f t="shared" si="143"/>
        <v>0</v>
      </c>
      <c r="ADD42" s="196">
        <f>IF(IF(sym!$O31=ACI42,1,0)=1,ABS(ACU42*ACN42),-ABS(ACU42*ACN42))</f>
        <v>0</v>
      </c>
      <c r="ADE42" s="196">
        <f>IF(IF(sym!$N31=ACI42,1,0)=1,ABS(ACU42*ACN42),-ABS(ACU42*ACN42))</f>
        <v>0</v>
      </c>
      <c r="ADF42" s="196">
        <f t="shared" si="154"/>
        <v>0</v>
      </c>
      <c r="ADG42" s="196">
        <f t="shared" si="137"/>
        <v>0</v>
      </c>
    </row>
    <row r="43" spans="1:787" x14ac:dyDescent="0.25">
      <c r="A43" s="1" t="s">
        <v>352</v>
      </c>
      <c r="B43" s="150" t="str">
        <f>'FuturesInfo (3)'!M31</f>
        <v>QHG</v>
      </c>
      <c r="C43" s="200" t="str">
        <f>VLOOKUP(A43,'FuturesInfo (3)'!$A$2:$K$80,11)</f>
        <v>metal</v>
      </c>
      <c r="F43" t="e">
        <f>#REF!</f>
        <v>#REF!</v>
      </c>
      <c r="G43">
        <v>-1</v>
      </c>
      <c r="H43">
        <v>1</v>
      </c>
      <c r="I43">
        <v>1</v>
      </c>
      <c r="J43">
        <f t="shared" si="73"/>
        <v>0</v>
      </c>
      <c r="K43">
        <f t="shared" si="74"/>
        <v>1</v>
      </c>
      <c r="L43" s="184">
        <v>2.0772946859899999E-2</v>
      </c>
      <c r="M43" s="2">
        <v>10</v>
      </c>
      <c r="N43">
        <v>60</v>
      </c>
      <c r="O43" t="str">
        <f t="shared" si="75"/>
        <v>TRUE</v>
      </c>
      <c r="P43">
        <f>VLOOKUP($A43,'FuturesInfo (3)'!$A$2:$V$80,22)</f>
        <v>2</v>
      </c>
      <c r="Q43">
        <f t="shared" si="76"/>
        <v>2</v>
      </c>
      <c r="R43">
        <f t="shared" si="76"/>
        <v>2</v>
      </c>
      <c r="S43" s="138">
        <f>VLOOKUP($A43,'FuturesInfo (3)'!$A$2:$O$80,15)*Q43</f>
        <v>107375</v>
      </c>
      <c r="T43" s="144">
        <f t="shared" si="77"/>
        <v>-2230.4951690817625</v>
      </c>
      <c r="U43" s="144">
        <f t="shared" si="90"/>
        <v>2230.4951690817625</v>
      </c>
      <c r="W43">
        <f t="shared" si="78"/>
        <v>-1</v>
      </c>
      <c r="X43">
        <v>1</v>
      </c>
      <c r="Y43">
        <v>1</v>
      </c>
      <c r="Z43">
        <v>1</v>
      </c>
      <c r="AA43">
        <f t="shared" si="144"/>
        <v>1</v>
      </c>
      <c r="AB43">
        <f t="shared" si="79"/>
        <v>1</v>
      </c>
      <c r="AC43" s="1">
        <v>2.1296734500699998E-3</v>
      </c>
      <c r="AD43" s="2">
        <v>10</v>
      </c>
      <c r="AE43">
        <v>60</v>
      </c>
      <c r="AF43" t="str">
        <f t="shared" si="80"/>
        <v>TRUE</v>
      </c>
      <c r="AG43">
        <f>VLOOKUP($A43,'FuturesInfo (3)'!$A$2:$V$80,22)</f>
        <v>2</v>
      </c>
      <c r="AH43">
        <f t="shared" si="81"/>
        <v>3</v>
      </c>
      <c r="AI43">
        <f t="shared" si="91"/>
        <v>2</v>
      </c>
      <c r="AJ43" s="138">
        <f>VLOOKUP($A43,'FuturesInfo (3)'!$A$2:$O$80,15)*AI43</f>
        <v>107375</v>
      </c>
      <c r="AK43" s="196">
        <f t="shared" si="92"/>
        <v>228.67368670126623</v>
      </c>
      <c r="AL43" s="196">
        <f t="shared" si="93"/>
        <v>228.67368670126623</v>
      </c>
      <c r="AN43">
        <f t="shared" si="82"/>
        <v>1</v>
      </c>
      <c r="AO43">
        <v>1</v>
      </c>
      <c r="AP43">
        <v>1</v>
      </c>
      <c r="AQ43">
        <v>-1</v>
      </c>
      <c r="AR43">
        <f t="shared" si="145"/>
        <v>0</v>
      </c>
      <c r="AS43">
        <f t="shared" si="83"/>
        <v>0</v>
      </c>
      <c r="AT43" s="1">
        <v>-3.1404958677699997E-2</v>
      </c>
      <c r="AU43" s="2">
        <v>10</v>
      </c>
      <c r="AV43">
        <v>60</v>
      </c>
      <c r="AW43" t="str">
        <f t="shared" si="84"/>
        <v>TRUE</v>
      </c>
      <c r="AX43">
        <f>VLOOKUP($A43,'FuturesInfo (3)'!$A$2:$V$80,22)</f>
        <v>2</v>
      </c>
      <c r="AY43">
        <f t="shared" si="85"/>
        <v>3</v>
      </c>
      <c r="AZ43">
        <f t="shared" si="94"/>
        <v>2</v>
      </c>
      <c r="BA43" s="138">
        <f>VLOOKUP($A43,'FuturesInfo (3)'!$A$2:$O$80,15)*AZ43</f>
        <v>107375</v>
      </c>
      <c r="BB43" s="196">
        <f t="shared" si="86"/>
        <v>-3372.1074380180371</v>
      </c>
      <c r="BC43" s="196">
        <f t="shared" si="95"/>
        <v>-3372.1074380180371</v>
      </c>
      <c r="BE43">
        <v>1</v>
      </c>
      <c r="BF43">
        <v>-1</v>
      </c>
      <c r="BG43">
        <v>1</v>
      </c>
      <c r="BH43">
        <v>1</v>
      </c>
      <c r="BI43">
        <v>0</v>
      </c>
      <c r="BJ43">
        <v>1</v>
      </c>
      <c r="BK43" s="1">
        <v>5.1194539249099997E-3</v>
      </c>
      <c r="BL43" s="2">
        <v>10</v>
      </c>
      <c r="BM43">
        <v>60</v>
      </c>
      <c r="BN43" t="s">
        <v>1181</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1181</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1181</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1181</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1181</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1181</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1181</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1181</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1181</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1181</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1181</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1181</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1181</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1181</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1181</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1181</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1181</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1181</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1181</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v>1</v>
      </c>
      <c r="UF43" s="239">
        <v>1</v>
      </c>
      <c r="UG43" s="239">
        <v>-1</v>
      </c>
      <c r="UH43" s="239">
        <v>1</v>
      </c>
      <c r="UI43" s="214">
        <v>1</v>
      </c>
      <c r="UJ43" s="240">
        <v>13</v>
      </c>
      <c r="UK43">
        <v>-1</v>
      </c>
      <c r="UL43">
        <v>1</v>
      </c>
      <c r="UM43" s="214">
        <v>-1</v>
      </c>
      <c r="UN43">
        <v>0</v>
      </c>
      <c r="UO43">
        <v>0</v>
      </c>
      <c r="UP43">
        <v>1</v>
      </c>
      <c r="UQ43">
        <v>0</v>
      </c>
      <c r="UR43" s="248">
        <v>-1.5110509697799999E-2</v>
      </c>
      <c r="US43" s="202">
        <v>42535</v>
      </c>
      <c r="UT43">
        <v>60</v>
      </c>
      <c r="UU43" t="s">
        <v>1181</v>
      </c>
      <c r="UV43">
        <v>2</v>
      </c>
      <c r="UW43" s="252">
        <v>2</v>
      </c>
      <c r="UX43">
        <v>2</v>
      </c>
      <c r="UY43" s="138">
        <v>109175</v>
      </c>
      <c r="UZ43" s="138">
        <v>109175</v>
      </c>
      <c r="VA43" s="196">
        <v>-1649.689896257315</v>
      </c>
      <c r="VB43" s="196">
        <v>-1649.689896257315</v>
      </c>
      <c r="VC43" s="196">
        <v>-1649.689896257315</v>
      </c>
      <c r="VD43" s="196">
        <v>1649.689896257315</v>
      </c>
      <c r="VE43" s="196">
        <v>-1649.689896257315</v>
      </c>
      <c r="VF43" s="196">
        <v>1649.689896257315</v>
      </c>
      <c r="VG43" s="196">
        <v>-1649.689896257315</v>
      </c>
      <c r="VH43" s="196">
        <v>-1649.689896257315</v>
      </c>
      <c r="VI43" s="196">
        <v>1649.689896257315</v>
      </c>
      <c r="VJ43" s="196">
        <v>-1649.689896257315</v>
      </c>
      <c r="VK43" s="196">
        <v>1649.689896257315</v>
      </c>
      <c r="VM43">
        <v>-1</v>
      </c>
      <c r="VN43" s="239">
        <v>1</v>
      </c>
      <c r="VO43" s="239">
        <v>1</v>
      </c>
      <c r="VP43" s="239">
        <v>1</v>
      </c>
      <c r="VQ43" s="214">
        <v>1</v>
      </c>
      <c r="VR43" s="240">
        <v>14</v>
      </c>
      <c r="VS43">
        <v>-1</v>
      </c>
      <c r="VT43">
        <v>1</v>
      </c>
      <c r="VU43" s="214">
        <v>-1</v>
      </c>
      <c r="VV43">
        <v>0</v>
      </c>
      <c r="VW43">
        <v>0</v>
      </c>
      <c r="VX43">
        <v>1</v>
      </c>
      <c r="VY43">
        <v>0</v>
      </c>
      <c r="VZ43" s="248">
        <v>-1.37394092054E-2</v>
      </c>
      <c r="WA43" s="202">
        <v>42535</v>
      </c>
      <c r="WB43">
        <v>60</v>
      </c>
      <c r="WC43" t="s">
        <v>1181</v>
      </c>
      <c r="WD43">
        <v>2</v>
      </c>
      <c r="WE43" s="252">
        <v>1</v>
      </c>
      <c r="WF43">
        <v>2</v>
      </c>
      <c r="WG43" s="138">
        <v>107675</v>
      </c>
      <c r="WH43" s="138">
        <v>107675</v>
      </c>
      <c r="WI43" s="196">
        <v>-1479.3908861914449</v>
      </c>
      <c r="WJ43" s="196">
        <v>-1479.3908861914449</v>
      </c>
      <c r="WK43" s="196">
        <v>-1479.3908861914449</v>
      </c>
      <c r="WL43" s="196">
        <v>1479.3908861914449</v>
      </c>
      <c r="WM43" s="196">
        <v>-1479.3908861914449</v>
      </c>
      <c r="WN43" s="196">
        <v>-1479.3908861914449</v>
      </c>
      <c r="WO43" s="196">
        <v>-1479.3908861914449</v>
      </c>
      <c r="WP43" s="196">
        <v>-1479.3908861914449</v>
      </c>
      <c r="WQ43" s="196">
        <v>1479.3908861914449</v>
      </c>
      <c r="WR43" s="196">
        <v>-1479.3908861914449</v>
      </c>
      <c r="WS43" s="196">
        <v>1479.3908861914449</v>
      </c>
      <c r="WU43">
        <v>-1</v>
      </c>
      <c r="WV43" s="239">
        <v>1</v>
      </c>
      <c r="WW43" s="239">
        <v>1</v>
      </c>
      <c r="WX43" s="239">
        <v>1</v>
      </c>
      <c r="WY43" s="214">
        <v>1</v>
      </c>
      <c r="WZ43" s="240">
        <v>15</v>
      </c>
      <c r="XA43">
        <v>-1</v>
      </c>
      <c r="XB43">
        <v>1</v>
      </c>
      <c r="XC43">
        <v>-1</v>
      </c>
      <c r="XD43">
        <v>0</v>
      </c>
      <c r="XE43">
        <v>0</v>
      </c>
      <c r="XF43">
        <v>1</v>
      </c>
      <c r="XG43">
        <v>0</v>
      </c>
      <c r="XH43">
        <v>-1.39308103088E-2</v>
      </c>
      <c r="XI43" s="202">
        <v>42535</v>
      </c>
      <c r="XJ43">
        <v>60</v>
      </c>
      <c r="XK43" t="s">
        <v>1181</v>
      </c>
      <c r="XL43">
        <v>2</v>
      </c>
      <c r="XM43" s="252">
        <v>1</v>
      </c>
      <c r="XN43">
        <v>3</v>
      </c>
      <c r="XO43" s="138">
        <v>106175</v>
      </c>
      <c r="XP43" s="138">
        <v>159262.5</v>
      </c>
      <c r="XQ43" s="196">
        <v>-1479.1037845368398</v>
      </c>
      <c r="XR43" s="196">
        <v>-2218.6556768052601</v>
      </c>
      <c r="XS43" s="196">
        <v>-1479.1037845368398</v>
      </c>
      <c r="XT43" s="196">
        <v>1479.1037845368398</v>
      </c>
      <c r="XU43" s="196">
        <v>-1479.1037845368398</v>
      </c>
      <c r="XV43" s="196">
        <v>-1479.1037845368398</v>
      </c>
      <c r="XW43" s="196">
        <v>-1479.1037845368398</v>
      </c>
      <c r="XX43" s="196">
        <v>-1479.1037845368398</v>
      </c>
      <c r="XY43" s="196">
        <v>1479.1037845368398</v>
      </c>
      <c r="XZ43" s="196">
        <v>-1479.1037845368398</v>
      </c>
      <c r="YA43" s="196">
        <v>1479.1037845368398</v>
      </c>
      <c r="YC43">
        <v>-1</v>
      </c>
      <c r="YD43">
        <v>1</v>
      </c>
      <c r="YE43">
        <v>-1</v>
      </c>
      <c r="YF43">
        <v>1</v>
      </c>
      <c r="YG43">
        <v>1</v>
      </c>
      <c r="YH43">
        <v>-3</v>
      </c>
      <c r="YI43">
        <v>-1</v>
      </c>
      <c r="YJ43">
        <v>-1</v>
      </c>
      <c r="YK43" s="214">
        <v>-1</v>
      </c>
      <c r="YL43">
        <v>0</v>
      </c>
      <c r="YM43">
        <v>0</v>
      </c>
      <c r="YN43">
        <v>1</v>
      </c>
      <c r="YO43">
        <v>1</v>
      </c>
      <c r="YP43" s="248">
        <v>-2.1191429244199998E-3</v>
      </c>
      <c r="YQ43" s="202">
        <v>42535</v>
      </c>
      <c r="YR43">
        <v>60</v>
      </c>
      <c r="YS43" t="s">
        <v>1181</v>
      </c>
      <c r="YT43">
        <v>2</v>
      </c>
      <c r="YU43">
        <v>2</v>
      </c>
      <c r="YV43">
        <v>2</v>
      </c>
      <c r="YW43" s="138">
        <v>105950</v>
      </c>
      <c r="YX43" s="138">
        <v>105950</v>
      </c>
      <c r="YY43" s="196">
        <v>-224.52319284229898</v>
      </c>
      <c r="YZ43" s="196">
        <v>-224.52319284229898</v>
      </c>
      <c r="ZA43" s="196">
        <v>-224.52319284229898</v>
      </c>
      <c r="ZB43" s="196">
        <v>224.52319284229898</v>
      </c>
      <c r="ZC43" s="196">
        <v>224.52319284229898</v>
      </c>
      <c r="ZD43" s="196">
        <v>224.52319284229898</v>
      </c>
      <c r="ZE43" s="196">
        <v>-224.52319284229898</v>
      </c>
      <c r="ZF43" s="196">
        <v>-224.52319284229898</v>
      </c>
      <c r="ZG43" s="196">
        <v>224.52319284229898</v>
      </c>
      <c r="ZH43" s="196">
        <v>-224.52319284229898</v>
      </c>
      <c r="ZI43" s="196">
        <v>224.52319284229898</v>
      </c>
      <c r="ZK43">
        <f t="shared" si="96"/>
        <v>-1</v>
      </c>
      <c r="ZL43" s="239">
        <v>-1</v>
      </c>
      <c r="ZM43" s="239">
        <v>1</v>
      </c>
      <c r="ZN43" s="239">
        <v>-1</v>
      </c>
      <c r="ZO43" s="214">
        <v>1</v>
      </c>
      <c r="ZP43" s="240">
        <v>-4</v>
      </c>
      <c r="ZQ43">
        <f t="shared" si="97"/>
        <v>-1</v>
      </c>
      <c r="ZR43">
        <f t="shared" si="98"/>
        <v>-1</v>
      </c>
      <c r="ZS43" s="214">
        <v>1</v>
      </c>
      <c r="ZT43">
        <f t="shared" si="161"/>
        <v>0</v>
      </c>
      <c r="ZU43">
        <f t="shared" si="158"/>
        <v>1</v>
      </c>
      <c r="ZV43">
        <f t="shared" si="138"/>
        <v>0</v>
      </c>
      <c r="ZW43">
        <f t="shared" si="100"/>
        <v>0</v>
      </c>
      <c r="ZX43" s="248">
        <v>1.34497404436E-2</v>
      </c>
      <c r="ZY43" s="202">
        <v>42552</v>
      </c>
      <c r="ZZ43">
        <v>60</v>
      </c>
      <c r="AAA43" t="str">
        <f t="shared" si="87"/>
        <v>TRUE</v>
      </c>
      <c r="AAB43">
        <f>VLOOKUP($A43,'FuturesInfo (3)'!$A$2:$V$80,22)</f>
        <v>2</v>
      </c>
      <c r="AAC43" s="252">
        <v>2</v>
      </c>
      <c r="AAD43">
        <f t="shared" si="101"/>
        <v>2</v>
      </c>
      <c r="AAE43" s="138">
        <f>VLOOKUP($A43,'FuturesInfo (3)'!$A$2:$O$80,15)*AAB43</f>
        <v>107375</v>
      </c>
      <c r="AAF43" s="138">
        <f>VLOOKUP($A43,'FuturesInfo (3)'!$A$2:$O$80,15)*AAD43</f>
        <v>107375</v>
      </c>
      <c r="AAG43" s="196">
        <f t="shared" si="102"/>
        <v>-1444.16588013155</v>
      </c>
      <c r="AAH43" s="196">
        <f t="shared" si="103"/>
        <v>-1444.16588013155</v>
      </c>
      <c r="AAI43" s="196">
        <f t="shared" si="104"/>
        <v>1444.16588013155</v>
      </c>
      <c r="AAJ43" s="196">
        <f t="shared" si="105"/>
        <v>-1444.16588013155</v>
      </c>
      <c r="AAK43" s="196">
        <f t="shared" si="155"/>
        <v>-1444.16588013155</v>
      </c>
      <c r="AAL43" s="196">
        <f t="shared" si="107"/>
        <v>1444.16588013155</v>
      </c>
      <c r="AAM43" s="196">
        <f t="shared" si="139"/>
        <v>-1444.16588013155</v>
      </c>
      <c r="AAN43" s="196">
        <f>IF(IF(sym!$O32=ZS43,1,0)=1,ABS(AAE43*ZX43),-ABS(AAE43*ZX43))</f>
        <v>1444.16588013155</v>
      </c>
      <c r="AAO43" s="196">
        <f>IF(IF(sym!$N32=ZS43,1,0)=1,ABS(AAE43*ZX43),-ABS(AAE43*ZX43))</f>
        <v>-1444.16588013155</v>
      </c>
      <c r="AAP43" s="196">
        <f t="shared" si="148"/>
        <v>-1444.16588013155</v>
      </c>
      <c r="AAQ43" s="196">
        <f t="shared" si="109"/>
        <v>1444.16588013155</v>
      </c>
      <c r="AAS43">
        <f t="shared" si="110"/>
        <v>1</v>
      </c>
      <c r="AAT43" s="239">
        <v>1</v>
      </c>
      <c r="AAU43" s="239">
        <v>1</v>
      </c>
      <c r="AAV43" s="239">
        <v>1</v>
      </c>
      <c r="AAW43" s="214">
        <v>1</v>
      </c>
      <c r="AAX43" s="240">
        <v>-5</v>
      </c>
      <c r="AAY43">
        <f t="shared" si="111"/>
        <v>-1</v>
      </c>
      <c r="AAZ43">
        <f t="shared" si="112"/>
        <v>-1</v>
      </c>
      <c r="ABA43" s="214"/>
      <c r="ABB43">
        <f t="shared" si="162"/>
        <v>0</v>
      </c>
      <c r="ABC43">
        <f t="shared" si="159"/>
        <v>0</v>
      </c>
      <c r="ABD43">
        <f t="shared" si="140"/>
        <v>0</v>
      </c>
      <c r="ABE43">
        <f t="shared" si="114"/>
        <v>0</v>
      </c>
      <c r="ABF43" s="248"/>
      <c r="ABG43" s="202">
        <v>42552</v>
      </c>
      <c r="ABH43">
        <v>60</v>
      </c>
      <c r="ABI43" t="str">
        <f t="shared" si="88"/>
        <v>TRUE</v>
      </c>
      <c r="ABJ43">
        <f>VLOOKUP($A43,'FuturesInfo (3)'!$A$2:$V$80,22)</f>
        <v>2</v>
      </c>
      <c r="ABK43" s="252">
        <v>2</v>
      </c>
      <c r="ABL43">
        <f t="shared" si="115"/>
        <v>2</v>
      </c>
      <c r="ABM43" s="138">
        <f>VLOOKUP($A43,'FuturesInfo (3)'!$A$2:$O$80,15)*ABJ43</f>
        <v>107375</v>
      </c>
      <c r="ABN43" s="138">
        <f>VLOOKUP($A43,'FuturesInfo (3)'!$A$2:$O$80,15)*ABL43</f>
        <v>107375</v>
      </c>
      <c r="ABO43" s="196">
        <f t="shared" si="116"/>
        <v>0</v>
      </c>
      <c r="ABP43" s="196">
        <f t="shared" si="117"/>
        <v>0</v>
      </c>
      <c r="ABQ43" s="196">
        <f t="shared" si="118"/>
        <v>0</v>
      </c>
      <c r="ABR43" s="196">
        <f t="shared" si="119"/>
        <v>0</v>
      </c>
      <c r="ABS43" s="196">
        <f t="shared" si="156"/>
        <v>0</v>
      </c>
      <c r="ABT43" s="196">
        <f t="shared" si="121"/>
        <v>0</v>
      </c>
      <c r="ABU43" s="196">
        <f t="shared" si="141"/>
        <v>0</v>
      </c>
      <c r="ABV43" s="196">
        <f>IF(IF(sym!$O32=ABA43,1,0)=1,ABS(ABM43*ABF43),-ABS(ABM43*ABF43))</f>
        <v>0</v>
      </c>
      <c r="ABW43" s="196">
        <f>IF(IF(sym!$N32=ABA43,1,0)=1,ABS(ABM43*ABF43),-ABS(ABM43*ABF43))</f>
        <v>0</v>
      </c>
      <c r="ABX43" s="196">
        <f t="shared" si="151"/>
        <v>0</v>
      </c>
      <c r="ABY43" s="196">
        <f t="shared" si="123"/>
        <v>0</v>
      </c>
      <c r="ACA43">
        <f t="shared" si="124"/>
        <v>0</v>
      </c>
      <c r="ACB43" s="239"/>
      <c r="ACC43" s="239"/>
      <c r="ACD43" s="239"/>
      <c r="ACE43" s="214"/>
      <c r="ACF43" s="240"/>
      <c r="ACG43">
        <f t="shared" si="125"/>
        <v>1</v>
      </c>
      <c r="ACH43">
        <f t="shared" si="126"/>
        <v>0</v>
      </c>
      <c r="ACI43" s="214"/>
      <c r="ACJ43">
        <f t="shared" si="163"/>
        <v>1</v>
      </c>
      <c r="ACK43">
        <f t="shared" si="160"/>
        <v>1</v>
      </c>
      <c r="ACL43">
        <f t="shared" si="142"/>
        <v>0</v>
      </c>
      <c r="ACM43">
        <f t="shared" si="128"/>
        <v>1</v>
      </c>
      <c r="ACN43" s="248"/>
      <c r="ACO43" s="202"/>
      <c r="ACP43">
        <v>60</v>
      </c>
      <c r="ACQ43" t="str">
        <f t="shared" si="89"/>
        <v>FALSE</v>
      </c>
      <c r="ACR43">
        <f>VLOOKUP($A43,'FuturesInfo (3)'!$A$2:$V$80,22)</f>
        <v>2</v>
      </c>
      <c r="ACS43" s="252"/>
      <c r="ACT43">
        <f t="shared" si="129"/>
        <v>2</v>
      </c>
      <c r="ACU43" s="138">
        <f>VLOOKUP($A43,'FuturesInfo (3)'!$A$2:$O$80,15)*ACR43</f>
        <v>107375</v>
      </c>
      <c r="ACV43" s="138">
        <f>VLOOKUP($A43,'FuturesInfo (3)'!$A$2:$O$80,15)*ACT43</f>
        <v>107375</v>
      </c>
      <c r="ACW43" s="196">
        <f t="shared" si="130"/>
        <v>0</v>
      </c>
      <c r="ACX43" s="196">
        <f t="shared" si="131"/>
        <v>0</v>
      </c>
      <c r="ACY43" s="196">
        <f t="shared" si="132"/>
        <v>0</v>
      </c>
      <c r="ACZ43" s="196">
        <f t="shared" si="133"/>
        <v>0</v>
      </c>
      <c r="ADA43" s="196">
        <f t="shared" si="157"/>
        <v>0</v>
      </c>
      <c r="ADB43" s="196">
        <f t="shared" si="135"/>
        <v>0</v>
      </c>
      <c r="ADC43" s="196">
        <f t="shared" si="143"/>
        <v>0</v>
      </c>
      <c r="ADD43" s="196">
        <f>IF(IF(sym!$O32=ACI43,1,0)=1,ABS(ACU43*ACN43),-ABS(ACU43*ACN43))</f>
        <v>0</v>
      </c>
      <c r="ADE43" s="196">
        <f>IF(IF(sym!$N32=ACI43,1,0)=1,ABS(ACU43*ACN43),-ABS(ACU43*ACN43))</f>
        <v>0</v>
      </c>
      <c r="ADF43" s="196">
        <f t="shared" si="154"/>
        <v>0</v>
      </c>
      <c r="ADG43" s="196">
        <f t="shared" si="137"/>
        <v>0</v>
      </c>
    </row>
    <row r="44" spans="1:787" x14ac:dyDescent="0.25">
      <c r="A44" s="1" t="s">
        <v>1033</v>
      </c>
      <c r="B44" s="150" t="str">
        <f>'FuturesInfo (3)'!M32</f>
        <v>HSI</v>
      </c>
      <c r="C44" s="200" t="str">
        <f>VLOOKUP(A44,'FuturesInfo (3)'!$A$2:$K$80,11)</f>
        <v>index</v>
      </c>
      <c r="F44" t="e">
        <f>#REF!</f>
        <v>#REF!</v>
      </c>
      <c r="G44">
        <v>1</v>
      </c>
      <c r="H44">
        <v>-1</v>
      </c>
      <c r="I44">
        <v>1</v>
      </c>
      <c r="J44">
        <f t="shared" si="73"/>
        <v>1</v>
      </c>
      <c r="K44">
        <f t="shared" si="74"/>
        <v>0</v>
      </c>
      <c r="L44" s="184">
        <v>4.8517781767000003E-3</v>
      </c>
      <c r="M44" s="2">
        <v>10</v>
      </c>
      <c r="N44">
        <v>60</v>
      </c>
      <c r="O44" t="str">
        <f t="shared" si="75"/>
        <v>TRUE</v>
      </c>
      <c r="P44">
        <f>VLOOKUP($A44,'FuturesInfo (3)'!$A$2:$V$80,22)</f>
        <v>1</v>
      </c>
      <c r="Q44">
        <f t="shared" si="76"/>
        <v>1</v>
      </c>
      <c r="R44">
        <f t="shared" si="76"/>
        <v>1</v>
      </c>
      <c r="S44" s="138">
        <f>VLOOKUP($A44,'FuturesInfo (3)'!$A$2:$O$80,15)*Q44</f>
        <v>134330.75933075935</v>
      </c>
      <c r="T44" s="144">
        <f t="shared" si="77"/>
        <v>651.74304658051813</v>
      </c>
      <c r="U44" s="144">
        <f t="shared" si="90"/>
        <v>-651.74304658051813</v>
      </c>
      <c r="W44">
        <f t="shared" si="78"/>
        <v>1</v>
      </c>
      <c r="X44">
        <v>1</v>
      </c>
      <c r="Y44">
        <v>-1</v>
      </c>
      <c r="Z44">
        <v>1</v>
      </c>
      <c r="AA44">
        <f t="shared" si="144"/>
        <v>1</v>
      </c>
      <c r="AB44">
        <f t="shared" si="79"/>
        <v>0</v>
      </c>
      <c r="AC44" s="1">
        <v>3.1384288542300001E-3</v>
      </c>
      <c r="AD44" s="2">
        <v>10</v>
      </c>
      <c r="AE44">
        <v>60</v>
      </c>
      <c r="AF44" t="str">
        <f t="shared" si="80"/>
        <v>TRUE</v>
      </c>
      <c r="AG44">
        <f>VLOOKUP($A44,'FuturesInfo (3)'!$A$2:$V$80,22)</f>
        <v>1</v>
      </c>
      <c r="AH44">
        <f t="shared" si="81"/>
        <v>1</v>
      </c>
      <c r="AI44">
        <f t="shared" si="91"/>
        <v>1</v>
      </c>
      <c r="AJ44" s="138">
        <f>VLOOKUP($A44,'FuturesInfo (3)'!$A$2:$O$80,15)*AI44</f>
        <v>134330.75933075935</v>
      </c>
      <c r="AK44" s="196">
        <f t="shared" si="92"/>
        <v>421.58753109428096</v>
      </c>
      <c r="AL44" s="196">
        <f t="shared" si="93"/>
        <v>-421.58753109428096</v>
      </c>
      <c r="AN44">
        <f t="shared" si="82"/>
        <v>1</v>
      </c>
      <c r="AO44">
        <v>1</v>
      </c>
      <c r="AP44">
        <v>-1</v>
      </c>
      <c r="AQ44">
        <v>1</v>
      </c>
      <c r="AR44">
        <f t="shared" si="145"/>
        <v>1</v>
      </c>
      <c r="AS44">
        <f t="shared" si="83"/>
        <v>0</v>
      </c>
      <c r="AT44" s="1">
        <v>1.57393145938E-2</v>
      </c>
      <c r="AU44" s="2">
        <v>10</v>
      </c>
      <c r="AV44">
        <v>60</v>
      </c>
      <c r="AW44" t="str">
        <f t="shared" si="84"/>
        <v>TRUE</v>
      </c>
      <c r="AX44">
        <f>VLOOKUP($A44,'FuturesInfo (3)'!$A$2:$V$80,22)</f>
        <v>1</v>
      </c>
      <c r="AY44">
        <f t="shared" si="85"/>
        <v>1</v>
      </c>
      <c r="AZ44">
        <f t="shared" si="94"/>
        <v>1</v>
      </c>
      <c r="BA44" s="138">
        <f>VLOOKUP($A44,'FuturesInfo (3)'!$A$2:$O$80,15)*AZ44</f>
        <v>134330.75933075935</v>
      </c>
      <c r="BB44" s="196">
        <f t="shared" si="86"/>
        <v>2114.274080730856</v>
      </c>
      <c r="BC44" s="196">
        <f t="shared" si="95"/>
        <v>-2114.274080730856</v>
      </c>
      <c r="BE44">
        <v>1</v>
      </c>
      <c r="BF44">
        <v>1</v>
      </c>
      <c r="BG44">
        <v>-1</v>
      </c>
      <c r="BH44">
        <v>1</v>
      </c>
      <c r="BI44">
        <v>1</v>
      </c>
      <c r="BJ44">
        <v>0</v>
      </c>
      <c r="BK44" s="1">
        <v>5.2125290243099998E-4</v>
      </c>
      <c r="BL44" s="2">
        <v>10</v>
      </c>
      <c r="BM44">
        <v>60</v>
      </c>
      <c r="BN44" t="s">
        <v>1181</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1181</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1181</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1181</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1181</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1181</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1181</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1181</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1181</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1181</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1181</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1181</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1181</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1181</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1181</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1181</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1181</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1181</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1181</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v>1</v>
      </c>
      <c r="UF44" s="239">
        <v>1</v>
      </c>
      <c r="UG44" s="239">
        <v>-1</v>
      </c>
      <c r="UH44" s="239">
        <v>1</v>
      </c>
      <c r="UI44" s="214">
        <v>1</v>
      </c>
      <c r="UJ44" s="240">
        <v>4</v>
      </c>
      <c r="UK44">
        <v>-1</v>
      </c>
      <c r="UL44">
        <v>1</v>
      </c>
      <c r="UM44" s="214">
        <v>-1</v>
      </c>
      <c r="UN44">
        <v>0</v>
      </c>
      <c r="UO44">
        <v>0</v>
      </c>
      <c r="UP44">
        <v>1</v>
      </c>
      <c r="UQ44">
        <v>0</v>
      </c>
      <c r="UR44" s="248">
        <v>-1.4877840098900001E-2</v>
      </c>
      <c r="US44" s="202">
        <v>42548</v>
      </c>
      <c r="UT44">
        <v>60</v>
      </c>
      <c r="UU44" t="s">
        <v>1181</v>
      </c>
      <c r="UV44">
        <v>1</v>
      </c>
      <c r="UW44" s="252">
        <v>2</v>
      </c>
      <c r="UX44">
        <v>1</v>
      </c>
      <c r="UY44" s="138">
        <v>133365.50836550837</v>
      </c>
      <c r="UZ44" s="138">
        <v>133365.50836550837</v>
      </c>
      <c r="VA44" s="196">
        <v>-1984.190708170544</v>
      </c>
      <c r="VB44" s="196">
        <v>-1984.190708170544</v>
      </c>
      <c r="VC44" s="196">
        <v>-1984.190708170544</v>
      </c>
      <c r="VD44" s="196">
        <v>1984.190708170544</v>
      </c>
      <c r="VE44" s="196">
        <v>-1984.190708170544</v>
      </c>
      <c r="VF44" s="196">
        <v>1984.190708170544</v>
      </c>
      <c r="VG44" s="196">
        <v>-1984.190708170544</v>
      </c>
      <c r="VH44" s="196">
        <v>-1984.190708170544</v>
      </c>
      <c r="VI44" s="196">
        <v>1984.190708170544</v>
      </c>
      <c r="VJ44" s="196">
        <v>-1984.190708170544</v>
      </c>
      <c r="VK44" s="196">
        <v>1984.190708170544</v>
      </c>
      <c r="VM44">
        <v>-1</v>
      </c>
      <c r="VN44" s="239">
        <v>1</v>
      </c>
      <c r="VO44" s="239">
        <v>-1</v>
      </c>
      <c r="VP44" s="239">
        <v>1</v>
      </c>
      <c r="VQ44" s="214">
        <v>1</v>
      </c>
      <c r="VR44" s="240">
        <v>5</v>
      </c>
      <c r="VS44">
        <v>-1</v>
      </c>
      <c r="VT44">
        <v>1</v>
      </c>
      <c r="VU44" s="214">
        <v>-1</v>
      </c>
      <c r="VV44">
        <v>0</v>
      </c>
      <c r="VW44">
        <v>0</v>
      </c>
      <c r="VX44">
        <v>1</v>
      </c>
      <c r="VY44">
        <v>0</v>
      </c>
      <c r="VZ44" s="248">
        <v>-1.03739445115E-2</v>
      </c>
      <c r="WA44" s="202">
        <v>42548</v>
      </c>
      <c r="WB44">
        <v>60</v>
      </c>
      <c r="WC44" t="s">
        <v>1181</v>
      </c>
      <c r="WD44">
        <v>1</v>
      </c>
      <c r="WE44" s="252">
        <v>2</v>
      </c>
      <c r="WF44">
        <v>1</v>
      </c>
      <c r="WG44" s="138">
        <v>131981.98198198198</v>
      </c>
      <c r="WH44" s="138">
        <v>131981.98198198198</v>
      </c>
      <c r="WI44" s="196">
        <v>-1369.1737575988739</v>
      </c>
      <c r="WJ44" s="196">
        <v>-1369.1737575988739</v>
      </c>
      <c r="WK44" s="196">
        <v>-1369.1737575988739</v>
      </c>
      <c r="WL44" s="196">
        <v>1369.1737575988739</v>
      </c>
      <c r="WM44" s="196">
        <v>-1369.1737575988739</v>
      </c>
      <c r="WN44" s="196">
        <v>1369.1737575988739</v>
      </c>
      <c r="WO44" s="196">
        <v>-1369.1737575988739</v>
      </c>
      <c r="WP44" s="196">
        <v>-1369.1737575988739</v>
      </c>
      <c r="WQ44" s="196">
        <v>1369.1737575988739</v>
      </c>
      <c r="WR44" s="196">
        <v>-1369.1737575988739</v>
      </c>
      <c r="WS44" s="196">
        <v>1369.1737575988739</v>
      </c>
      <c r="WU44">
        <v>-1</v>
      </c>
      <c r="WV44" s="239">
        <v>1</v>
      </c>
      <c r="WW44" s="239">
        <v>-1</v>
      </c>
      <c r="WX44" s="239">
        <v>1</v>
      </c>
      <c r="WY44" s="214">
        <v>1</v>
      </c>
      <c r="WZ44" s="240">
        <v>-1</v>
      </c>
      <c r="XA44">
        <v>-1</v>
      </c>
      <c r="XB44">
        <v>-1</v>
      </c>
      <c r="XC44">
        <v>1</v>
      </c>
      <c r="XD44">
        <v>1</v>
      </c>
      <c r="XE44">
        <v>1</v>
      </c>
      <c r="XF44">
        <v>0</v>
      </c>
      <c r="XG44">
        <v>0</v>
      </c>
      <c r="XH44">
        <v>9.5563139931699997E-3</v>
      </c>
      <c r="XI44" s="202">
        <v>42548</v>
      </c>
      <c r="XJ44">
        <v>60</v>
      </c>
      <c r="XK44" t="s">
        <v>1181</v>
      </c>
      <c r="XL44">
        <v>1</v>
      </c>
      <c r="XM44" s="252">
        <v>1</v>
      </c>
      <c r="XN44">
        <v>1</v>
      </c>
      <c r="XO44" s="138">
        <v>133243.24324324325</v>
      </c>
      <c r="XP44" s="138">
        <v>133243.24324324325</v>
      </c>
      <c r="XQ44" s="196">
        <v>1273.3142699007594</v>
      </c>
      <c r="XR44" s="196">
        <v>1273.3142699007594</v>
      </c>
      <c r="XS44" s="196">
        <v>1273.3142699007594</v>
      </c>
      <c r="XT44" s="196">
        <v>-1273.3142699007594</v>
      </c>
      <c r="XU44" s="196">
        <v>-1273.3142699007594</v>
      </c>
      <c r="XV44" s="196">
        <v>-1273.3142699007594</v>
      </c>
      <c r="XW44" s="196">
        <v>1273.3142699007594</v>
      </c>
      <c r="XX44" s="196">
        <v>1273.3142699007594</v>
      </c>
      <c r="XY44" s="196">
        <v>-1273.3142699007594</v>
      </c>
      <c r="XZ44" s="196">
        <v>-1273.3142699007594</v>
      </c>
      <c r="YA44" s="196">
        <v>1273.3142699007594</v>
      </c>
      <c r="YC44">
        <v>1</v>
      </c>
      <c r="YD44">
        <v>-1</v>
      </c>
      <c r="YE44">
        <v>-1</v>
      </c>
      <c r="YF44">
        <v>-1</v>
      </c>
      <c r="YG44">
        <v>1</v>
      </c>
      <c r="YH44">
        <v>-2</v>
      </c>
      <c r="YI44">
        <v>-1</v>
      </c>
      <c r="YJ44">
        <v>-1</v>
      </c>
      <c r="YK44" s="214">
        <v>-1</v>
      </c>
      <c r="YL44">
        <v>1</v>
      </c>
      <c r="YM44">
        <v>0</v>
      </c>
      <c r="YN44">
        <v>1</v>
      </c>
      <c r="YO44">
        <v>1</v>
      </c>
      <c r="YP44" s="248">
        <v>-7.0993914807300001E-3</v>
      </c>
      <c r="YQ44" s="202">
        <v>42548</v>
      </c>
      <c r="YR44">
        <v>60</v>
      </c>
      <c r="YS44" t="s">
        <v>1181</v>
      </c>
      <c r="YT44">
        <v>1</v>
      </c>
      <c r="YU44">
        <v>1</v>
      </c>
      <c r="YV44">
        <v>1</v>
      </c>
      <c r="YW44" s="138">
        <v>132297.29729729731</v>
      </c>
      <c r="YX44" s="138">
        <v>132297.29729729731</v>
      </c>
      <c r="YY44" s="196">
        <v>939.23030535603652</v>
      </c>
      <c r="YZ44" s="196">
        <v>939.23030535603652</v>
      </c>
      <c r="ZA44" s="196">
        <v>-939.23030535603652</v>
      </c>
      <c r="ZB44" s="196">
        <v>939.23030535603652</v>
      </c>
      <c r="ZC44" s="196">
        <v>939.23030535603652</v>
      </c>
      <c r="ZD44" s="196">
        <v>939.23030535603652</v>
      </c>
      <c r="ZE44" s="196">
        <v>939.23030535603652</v>
      </c>
      <c r="ZF44" s="196">
        <v>-939.23030535603652</v>
      </c>
      <c r="ZG44" s="196">
        <v>939.23030535603652</v>
      </c>
      <c r="ZH44" s="196">
        <v>-939.23030535603652</v>
      </c>
      <c r="ZI44" s="196">
        <v>939.23030535603652</v>
      </c>
      <c r="ZK44">
        <f t="shared" si="96"/>
        <v>-1</v>
      </c>
      <c r="ZL44" s="239">
        <v>1</v>
      </c>
      <c r="ZM44" s="239">
        <v>1</v>
      </c>
      <c r="ZN44" s="239">
        <v>1</v>
      </c>
      <c r="ZO44" s="214">
        <v>1</v>
      </c>
      <c r="ZP44" s="240">
        <v>8</v>
      </c>
      <c r="ZQ44">
        <f t="shared" si="97"/>
        <v>-1</v>
      </c>
      <c r="ZR44">
        <f t="shared" si="98"/>
        <v>1</v>
      </c>
      <c r="ZS44" s="214">
        <v>1</v>
      </c>
      <c r="ZT44">
        <f t="shared" si="161"/>
        <v>1</v>
      </c>
      <c r="ZU44">
        <f t="shared" si="158"/>
        <v>1</v>
      </c>
      <c r="ZV44">
        <f t="shared" si="138"/>
        <v>0</v>
      </c>
      <c r="ZW44">
        <f t="shared" si="100"/>
        <v>1</v>
      </c>
      <c r="ZX44" s="248">
        <v>1.53703973929E-2</v>
      </c>
      <c r="ZY44" s="202">
        <v>42548</v>
      </c>
      <c r="ZZ44">
        <v>60</v>
      </c>
      <c r="AAA44" t="str">
        <f t="shared" si="87"/>
        <v>TRUE</v>
      </c>
      <c r="AAB44">
        <f>VLOOKUP($A44,'FuturesInfo (3)'!$A$2:$V$80,22)</f>
        <v>1</v>
      </c>
      <c r="AAC44" s="252">
        <v>2</v>
      </c>
      <c r="AAD44">
        <f t="shared" si="101"/>
        <v>1</v>
      </c>
      <c r="AAE44" s="138">
        <f>VLOOKUP($A44,'FuturesInfo (3)'!$A$2:$O$80,15)*AAB44</f>
        <v>134330.75933075935</v>
      </c>
      <c r="AAF44" s="138">
        <f>VLOOKUP($A44,'FuturesInfo (3)'!$A$2:$O$80,15)*AAD44</f>
        <v>134330.75933075935</v>
      </c>
      <c r="AAG44" s="196">
        <f t="shared" si="102"/>
        <v>2064.7171530037808</v>
      </c>
      <c r="AAH44" s="196">
        <f t="shared" si="103"/>
        <v>-2064.7171530037808</v>
      </c>
      <c r="AAI44" s="196">
        <f t="shared" si="104"/>
        <v>2064.7171530037808</v>
      </c>
      <c r="AAJ44" s="196">
        <f t="shared" si="105"/>
        <v>-2064.7171530037808</v>
      </c>
      <c r="AAK44" s="196">
        <f t="shared" si="155"/>
        <v>2064.7171530037808</v>
      </c>
      <c r="AAL44" s="196">
        <f t="shared" si="107"/>
        <v>2064.7171530037808</v>
      </c>
      <c r="AAM44" s="196">
        <f t="shared" si="139"/>
        <v>2064.7171530037808</v>
      </c>
      <c r="AAN44" s="196">
        <f>IF(IF(sym!$O33=ZS44,1,0)=1,ABS(AAE44*ZX44),-ABS(AAE44*ZX44))</f>
        <v>2064.7171530037808</v>
      </c>
      <c r="AAO44" s="196">
        <f>IF(IF(sym!$N33=ZS44,1,0)=1,ABS(AAE44*ZX44),-ABS(AAE44*ZX44))</f>
        <v>-2064.7171530037808</v>
      </c>
      <c r="AAP44" s="196">
        <f t="shared" si="148"/>
        <v>-2064.7171530037808</v>
      </c>
      <c r="AAQ44" s="196">
        <f t="shared" si="109"/>
        <v>2064.7171530037808</v>
      </c>
      <c r="AAS44">
        <f t="shared" si="110"/>
        <v>1</v>
      </c>
      <c r="AAT44" s="239">
        <v>-1</v>
      </c>
      <c r="AAU44" s="239">
        <v>-1</v>
      </c>
      <c r="AAV44" s="239">
        <v>-1</v>
      </c>
      <c r="AAW44" s="214">
        <v>1</v>
      </c>
      <c r="AAX44" s="240">
        <v>9</v>
      </c>
      <c r="AAY44">
        <f t="shared" si="111"/>
        <v>-1</v>
      </c>
      <c r="AAZ44">
        <f t="shared" si="112"/>
        <v>1</v>
      </c>
      <c r="ABA44" s="214"/>
      <c r="ABB44">
        <f t="shared" si="162"/>
        <v>0</v>
      </c>
      <c r="ABC44">
        <f t="shared" si="159"/>
        <v>0</v>
      </c>
      <c r="ABD44">
        <f t="shared" si="140"/>
        <v>0</v>
      </c>
      <c r="ABE44">
        <f t="shared" si="114"/>
        <v>0</v>
      </c>
      <c r="ABF44" s="248"/>
      <c r="ABG44" s="202">
        <v>42548</v>
      </c>
      <c r="ABH44">
        <v>60</v>
      </c>
      <c r="ABI44" t="str">
        <f t="shared" si="88"/>
        <v>TRUE</v>
      </c>
      <c r="ABJ44">
        <f>VLOOKUP($A44,'FuturesInfo (3)'!$A$2:$V$80,22)</f>
        <v>1</v>
      </c>
      <c r="ABK44" s="252">
        <v>2</v>
      </c>
      <c r="ABL44">
        <f t="shared" si="115"/>
        <v>1</v>
      </c>
      <c r="ABM44" s="138">
        <f>VLOOKUP($A44,'FuturesInfo (3)'!$A$2:$O$80,15)*ABJ44</f>
        <v>134330.75933075935</v>
      </c>
      <c r="ABN44" s="138">
        <f>VLOOKUP($A44,'FuturesInfo (3)'!$A$2:$O$80,15)*ABL44</f>
        <v>134330.75933075935</v>
      </c>
      <c r="ABO44" s="196">
        <f t="shared" si="116"/>
        <v>0</v>
      </c>
      <c r="ABP44" s="196">
        <f t="shared" si="117"/>
        <v>0</v>
      </c>
      <c r="ABQ44" s="196">
        <f t="shared" si="118"/>
        <v>0</v>
      </c>
      <c r="ABR44" s="196">
        <f t="shared" si="119"/>
        <v>0</v>
      </c>
      <c r="ABS44" s="196">
        <f t="shared" si="156"/>
        <v>0</v>
      </c>
      <c r="ABT44" s="196">
        <f t="shared" si="121"/>
        <v>0</v>
      </c>
      <c r="ABU44" s="196">
        <f t="shared" si="141"/>
        <v>0</v>
      </c>
      <c r="ABV44" s="196">
        <f>IF(IF(sym!$O33=ABA44,1,0)=1,ABS(ABM44*ABF44),-ABS(ABM44*ABF44))</f>
        <v>0</v>
      </c>
      <c r="ABW44" s="196">
        <f>IF(IF(sym!$N33=ABA44,1,0)=1,ABS(ABM44*ABF44),-ABS(ABM44*ABF44))</f>
        <v>0</v>
      </c>
      <c r="ABX44" s="196">
        <f t="shared" si="151"/>
        <v>0</v>
      </c>
      <c r="ABY44" s="196">
        <f t="shared" si="123"/>
        <v>0</v>
      </c>
      <c r="ACA44">
        <f t="shared" si="124"/>
        <v>0</v>
      </c>
      <c r="ACB44" s="239"/>
      <c r="ACC44" s="239"/>
      <c r="ACD44" s="239"/>
      <c r="ACE44" s="214"/>
      <c r="ACF44" s="240"/>
      <c r="ACG44">
        <f t="shared" si="125"/>
        <v>1</v>
      </c>
      <c r="ACH44">
        <f t="shared" si="126"/>
        <v>0</v>
      </c>
      <c r="ACI44" s="214"/>
      <c r="ACJ44">
        <f t="shared" si="163"/>
        <v>1</v>
      </c>
      <c r="ACK44">
        <f t="shared" si="160"/>
        <v>1</v>
      </c>
      <c r="ACL44">
        <f t="shared" si="142"/>
        <v>0</v>
      </c>
      <c r="ACM44">
        <f t="shared" si="128"/>
        <v>1</v>
      </c>
      <c r="ACN44" s="248"/>
      <c r="ACO44" s="202"/>
      <c r="ACP44">
        <v>60</v>
      </c>
      <c r="ACQ44" t="str">
        <f t="shared" si="89"/>
        <v>FALSE</v>
      </c>
      <c r="ACR44">
        <f>VLOOKUP($A44,'FuturesInfo (3)'!$A$2:$V$80,22)</f>
        <v>1</v>
      </c>
      <c r="ACS44" s="252"/>
      <c r="ACT44">
        <f t="shared" si="129"/>
        <v>1</v>
      </c>
      <c r="ACU44" s="138">
        <f>VLOOKUP($A44,'FuturesInfo (3)'!$A$2:$O$80,15)*ACR44</f>
        <v>134330.75933075935</v>
      </c>
      <c r="ACV44" s="138">
        <f>VLOOKUP($A44,'FuturesInfo (3)'!$A$2:$O$80,15)*ACT44</f>
        <v>134330.75933075935</v>
      </c>
      <c r="ACW44" s="196">
        <f t="shared" si="130"/>
        <v>0</v>
      </c>
      <c r="ACX44" s="196">
        <f t="shared" si="131"/>
        <v>0</v>
      </c>
      <c r="ACY44" s="196">
        <f t="shared" si="132"/>
        <v>0</v>
      </c>
      <c r="ACZ44" s="196">
        <f t="shared" si="133"/>
        <v>0</v>
      </c>
      <c r="ADA44" s="196">
        <f t="shared" si="157"/>
        <v>0</v>
      </c>
      <c r="ADB44" s="196">
        <f t="shared" si="135"/>
        <v>0</v>
      </c>
      <c r="ADC44" s="196">
        <f t="shared" si="143"/>
        <v>0</v>
      </c>
      <c r="ADD44" s="196">
        <f>IF(IF(sym!$O33=ACI44,1,0)=1,ABS(ACU44*ACN44),-ABS(ACU44*ACN44))</f>
        <v>0</v>
      </c>
      <c r="ADE44" s="196">
        <f>IF(IF(sym!$N33=ACI44,1,0)=1,ABS(ACU44*ACN44),-ABS(ACU44*ACN44))</f>
        <v>0</v>
      </c>
      <c r="ADF44" s="196">
        <f t="shared" si="154"/>
        <v>0</v>
      </c>
      <c r="ADG44" s="196">
        <f t="shared" si="137"/>
        <v>0</v>
      </c>
    </row>
    <row r="45" spans="1:787" x14ac:dyDescent="0.25">
      <c r="A45" s="1" t="s">
        <v>354</v>
      </c>
      <c r="B45" s="150" t="str">
        <f>'FuturesInfo (3)'!M33</f>
        <v>QHO</v>
      </c>
      <c r="C45" s="200" t="str">
        <f>VLOOKUP(A45,'FuturesInfo (3)'!$A$2:$K$80,11)</f>
        <v>energy</v>
      </c>
      <c r="F45" t="e">
        <f>#REF!</f>
        <v>#REF!</v>
      </c>
      <c r="G45">
        <v>1</v>
      </c>
      <c r="H45">
        <v>-1</v>
      </c>
      <c r="I45">
        <v>-1</v>
      </c>
      <c r="J45">
        <f t="shared" si="73"/>
        <v>0</v>
      </c>
      <c r="K45">
        <f t="shared" si="74"/>
        <v>1</v>
      </c>
      <c r="L45" s="184">
        <v>-1.37195121951E-2</v>
      </c>
      <c r="M45" s="2">
        <v>10</v>
      </c>
      <c r="N45">
        <v>60</v>
      </c>
      <c r="O45" t="str">
        <f t="shared" si="75"/>
        <v>TRUE</v>
      </c>
      <c r="P45">
        <f>VLOOKUP($A45,'FuturesInfo (3)'!$A$2:$V$80,22)</f>
        <v>1</v>
      </c>
      <c r="Q45">
        <f t="shared" si="76"/>
        <v>1</v>
      </c>
      <c r="R45">
        <f t="shared" si="76"/>
        <v>1</v>
      </c>
      <c r="S45" s="138">
        <f>VLOOKUP($A45,'FuturesInfo (3)'!$A$2:$O$80,15)*Q45</f>
        <v>59484.6</v>
      </c>
      <c r="T45" s="144">
        <f t="shared" si="77"/>
        <v>-816.09969512064549</v>
      </c>
      <c r="U45" s="144">
        <f t="shared" si="90"/>
        <v>816.09969512064549</v>
      </c>
      <c r="W45">
        <f t="shared" si="78"/>
        <v>1</v>
      </c>
      <c r="X45">
        <v>-1</v>
      </c>
      <c r="Y45">
        <v>-1</v>
      </c>
      <c r="Z45">
        <v>1</v>
      </c>
      <c r="AA45">
        <f t="shared" si="144"/>
        <v>0</v>
      </c>
      <c r="AB45">
        <f t="shared" si="79"/>
        <v>0</v>
      </c>
      <c r="AC45" s="1">
        <v>1.0079967744100001E-2</v>
      </c>
      <c r="AD45" s="2">
        <v>10</v>
      </c>
      <c r="AE45">
        <v>60</v>
      </c>
      <c r="AF45" t="str">
        <f t="shared" si="80"/>
        <v>TRUE</v>
      </c>
      <c r="AG45">
        <f>VLOOKUP($A45,'FuturesInfo (3)'!$A$2:$V$80,22)</f>
        <v>1</v>
      </c>
      <c r="AH45">
        <f t="shared" si="81"/>
        <v>1</v>
      </c>
      <c r="AI45">
        <f t="shared" si="91"/>
        <v>1</v>
      </c>
      <c r="AJ45" s="138">
        <f>VLOOKUP($A45,'FuturesInfo (3)'!$A$2:$O$80,15)*AI45</f>
        <v>59484.6</v>
      </c>
      <c r="AK45" s="196">
        <f t="shared" si="92"/>
        <v>-599.60284927069085</v>
      </c>
      <c r="AL45" s="196">
        <f t="shared" si="93"/>
        <v>-599.60284927069085</v>
      </c>
      <c r="AN45">
        <f t="shared" si="82"/>
        <v>-1</v>
      </c>
      <c r="AO45">
        <v>1</v>
      </c>
      <c r="AP45">
        <v>-1</v>
      </c>
      <c r="AQ45">
        <v>1</v>
      </c>
      <c r="AR45">
        <f t="shared" si="145"/>
        <v>1</v>
      </c>
      <c r="AS45">
        <f t="shared" si="83"/>
        <v>0</v>
      </c>
      <c r="AT45" s="1">
        <v>2.5547202448299999E-2</v>
      </c>
      <c r="AU45" s="2">
        <v>10</v>
      </c>
      <c r="AV45">
        <v>60</v>
      </c>
      <c r="AW45" t="str">
        <f t="shared" si="84"/>
        <v>TRUE</v>
      </c>
      <c r="AX45">
        <f>VLOOKUP($A45,'FuturesInfo (3)'!$A$2:$V$80,22)</f>
        <v>1</v>
      </c>
      <c r="AY45">
        <f t="shared" si="85"/>
        <v>1</v>
      </c>
      <c r="AZ45">
        <f t="shared" si="94"/>
        <v>1</v>
      </c>
      <c r="BA45" s="138">
        <f>VLOOKUP($A45,'FuturesInfo (3)'!$A$2:$O$80,15)*AZ45</f>
        <v>59484.6</v>
      </c>
      <c r="BB45" s="196">
        <f t="shared" si="86"/>
        <v>1519.6651187561461</v>
      </c>
      <c r="BC45" s="196">
        <f t="shared" si="95"/>
        <v>-1519.6651187561461</v>
      </c>
      <c r="BE45">
        <v>1</v>
      </c>
      <c r="BF45">
        <v>1</v>
      </c>
      <c r="BG45">
        <v>-1</v>
      </c>
      <c r="BH45">
        <v>1</v>
      </c>
      <c r="BI45">
        <v>1</v>
      </c>
      <c r="BJ45">
        <v>0</v>
      </c>
      <c r="BK45" s="1">
        <v>1.88128446319E-2</v>
      </c>
      <c r="BL45" s="2">
        <v>10</v>
      </c>
      <c r="BM45">
        <v>60</v>
      </c>
      <c r="BN45" t="s">
        <v>1181</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1181</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1181</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1181</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1181</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1181</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1181</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1181</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1181</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1181</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1181</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1181</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1181</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1181</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1181</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1181</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1181</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1181</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1181</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v>1</v>
      </c>
      <c r="UF45" s="239">
        <v>1</v>
      </c>
      <c r="UG45" s="239">
        <v>1</v>
      </c>
      <c r="UH45" s="239">
        <v>1</v>
      </c>
      <c r="UI45" s="214">
        <v>1</v>
      </c>
      <c r="UJ45" s="240">
        <v>-4</v>
      </c>
      <c r="UK45">
        <v>-1</v>
      </c>
      <c r="UL45">
        <v>-1</v>
      </c>
      <c r="UM45" s="214">
        <v>-1</v>
      </c>
      <c r="UN45">
        <v>0</v>
      </c>
      <c r="UO45">
        <v>0</v>
      </c>
      <c r="UP45">
        <v>1</v>
      </c>
      <c r="UQ45">
        <v>1</v>
      </c>
      <c r="UR45" s="248">
        <v>-4.3599073767799999E-2</v>
      </c>
      <c r="US45" s="202">
        <v>42548</v>
      </c>
      <c r="UT45">
        <v>60</v>
      </c>
      <c r="UU45" t="s">
        <v>1181</v>
      </c>
      <c r="UV45">
        <v>1</v>
      </c>
      <c r="UW45" s="252">
        <v>1</v>
      </c>
      <c r="UX45">
        <v>1</v>
      </c>
      <c r="UY45" s="138">
        <v>60715.199999999997</v>
      </c>
      <c r="UZ45" s="138">
        <v>60715.199999999997</v>
      </c>
      <c r="VA45" s="196">
        <v>-2647.1264836267305</v>
      </c>
      <c r="VB45" s="196">
        <v>-2647.1264836267305</v>
      </c>
      <c r="VC45" s="196">
        <v>-2647.1264836267305</v>
      </c>
      <c r="VD45" s="196">
        <v>2647.1264836267305</v>
      </c>
      <c r="VE45" s="196">
        <v>2647.1264836267305</v>
      </c>
      <c r="VF45" s="196">
        <v>-2647.1264836267305</v>
      </c>
      <c r="VG45" s="196">
        <v>-2647.1264836267305</v>
      </c>
      <c r="VH45" s="196">
        <v>-2647.1264836267305</v>
      </c>
      <c r="VI45" s="196">
        <v>2647.1264836267305</v>
      </c>
      <c r="VJ45" s="196">
        <v>-2647.1264836267305</v>
      </c>
      <c r="VK45" s="196">
        <v>2647.1264836267305</v>
      </c>
      <c r="VM45">
        <v>-1</v>
      </c>
      <c r="VN45" s="239">
        <v>-1</v>
      </c>
      <c r="VO45" s="239">
        <v>1</v>
      </c>
      <c r="VP45" s="239">
        <v>-1</v>
      </c>
      <c r="VQ45" s="214">
        <v>1</v>
      </c>
      <c r="VR45" s="240">
        <v>3</v>
      </c>
      <c r="VS45">
        <v>-1</v>
      </c>
      <c r="VT45">
        <v>1</v>
      </c>
      <c r="VU45" s="214">
        <v>1</v>
      </c>
      <c r="VV45">
        <v>0</v>
      </c>
      <c r="VW45">
        <v>1</v>
      </c>
      <c r="VX45">
        <v>0</v>
      </c>
      <c r="VY45">
        <v>1</v>
      </c>
      <c r="VZ45" s="248">
        <v>1.7639734366400001E-2</v>
      </c>
      <c r="WA45" s="202">
        <v>42548</v>
      </c>
      <c r="WB45">
        <v>60</v>
      </c>
      <c r="WC45" t="s">
        <v>1181</v>
      </c>
      <c r="WD45">
        <v>1</v>
      </c>
      <c r="WE45" s="252">
        <v>2</v>
      </c>
      <c r="WF45">
        <v>1</v>
      </c>
      <c r="WG45" s="138">
        <v>61786.200000000004</v>
      </c>
      <c r="WH45" s="138">
        <v>61786.200000000004</v>
      </c>
      <c r="WI45" s="196">
        <v>-1089.8921555092638</v>
      </c>
      <c r="WJ45" s="196">
        <v>-1089.8921555092638</v>
      </c>
      <c r="WK45" s="196">
        <v>1089.8921555092638</v>
      </c>
      <c r="WL45" s="196">
        <v>-1089.8921555092638</v>
      </c>
      <c r="WM45" s="196">
        <v>1089.8921555092638</v>
      </c>
      <c r="WN45" s="196">
        <v>1089.8921555092638</v>
      </c>
      <c r="WO45" s="196">
        <v>-1089.8921555092638</v>
      </c>
      <c r="WP45" s="196">
        <v>1089.8921555092638</v>
      </c>
      <c r="WQ45" s="196">
        <v>-1089.8921555092638</v>
      </c>
      <c r="WR45" s="196">
        <v>-1089.8921555092638</v>
      </c>
      <c r="WS45" s="196">
        <v>1089.8921555092638</v>
      </c>
      <c r="WU45">
        <v>1</v>
      </c>
      <c r="WV45" s="239">
        <v>-1</v>
      </c>
      <c r="WW45" s="239">
        <v>1</v>
      </c>
      <c r="WX45" s="239">
        <v>-1</v>
      </c>
      <c r="WY45" s="214">
        <v>1</v>
      </c>
      <c r="WZ45" s="240">
        <v>4</v>
      </c>
      <c r="XA45">
        <v>-1</v>
      </c>
      <c r="XB45">
        <v>1</v>
      </c>
      <c r="XC45">
        <v>-1</v>
      </c>
      <c r="XD45">
        <v>1</v>
      </c>
      <c r="XE45">
        <v>0</v>
      </c>
      <c r="XF45">
        <v>1</v>
      </c>
      <c r="XG45">
        <v>0</v>
      </c>
      <c r="XH45">
        <v>-4.1125688260499997E-2</v>
      </c>
      <c r="XI45" s="202">
        <v>42550</v>
      </c>
      <c r="XJ45">
        <v>60</v>
      </c>
      <c r="XK45" t="s">
        <v>1181</v>
      </c>
      <c r="XL45">
        <v>1</v>
      </c>
      <c r="XM45" s="252">
        <v>1</v>
      </c>
      <c r="XN45">
        <v>1</v>
      </c>
      <c r="XO45" s="138">
        <v>59245.200000000004</v>
      </c>
      <c r="XP45" s="138">
        <v>59245.200000000004</v>
      </c>
      <c r="XQ45" s="196">
        <v>2436.4996261309748</v>
      </c>
      <c r="XR45" s="196">
        <v>2436.4996261309748</v>
      </c>
      <c r="XS45" s="196">
        <v>-2436.4996261309748</v>
      </c>
      <c r="XT45" s="196">
        <v>2436.4996261309748</v>
      </c>
      <c r="XU45" s="196">
        <v>-2436.4996261309748</v>
      </c>
      <c r="XV45" s="196">
        <v>-2436.4996261309748</v>
      </c>
      <c r="XW45" s="196">
        <v>2436.4996261309748</v>
      </c>
      <c r="XX45" s="196">
        <v>-2436.4996261309748</v>
      </c>
      <c r="XY45" s="196">
        <v>2436.4996261309748</v>
      </c>
      <c r="XZ45" s="196">
        <v>-2436.4996261309748</v>
      </c>
      <c r="YA45" s="196">
        <v>2436.4996261309748</v>
      </c>
      <c r="YC45">
        <v>-1</v>
      </c>
      <c r="YD45">
        <v>-1</v>
      </c>
      <c r="YE45">
        <v>-1</v>
      </c>
      <c r="YF45">
        <v>-1</v>
      </c>
      <c r="YG45">
        <v>1</v>
      </c>
      <c r="YH45">
        <v>5</v>
      </c>
      <c r="YI45">
        <v>-1</v>
      </c>
      <c r="YJ45">
        <v>1</v>
      </c>
      <c r="YK45" s="214">
        <v>1</v>
      </c>
      <c r="YL45">
        <v>0</v>
      </c>
      <c r="YM45">
        <v>1</v>
      </c>
      <c r="YN45">
        <v>0</v>
      </c>
      <c r="YO45">
        <v>1</v>
      </c>
      <c r="YP45" s="248">
        <v>1.20516092443E-3</v>
      </c>
      <c r="YQ45" s="202">
        <v>42550</v>
      </c>
      <c r="YR45">
        <v>60</v>
      </c>
      <c r="YS45" t="s">
        <v>1181</v>
      </c>
      <c r="YT45">
        <v>1</v>
      </c>
      <c r="YU45">
        <v>1</v>
      </c>
      <c r="YV45">
        <v>1</v>
      </c>
      <c r="YW45" s="138">
        <v>59316.600000000006</v>
      </c>
      <c r="YX45" s="138">
        <v>59316.600000000006</v>
      </c>
      <c r="YY45" s="196">
        <v>-71.486048490044553</v>
      </c>
      <c r="YZ45" s="196">
        <v>-71.486048490044553</v>
      </c>
      <c r="ZA45" s="196">
        <v>71.486048490044553</v>
      </c>
      <c r="ZB45" s="196">
        <v>-71.486048490044553</v>
      </c>
      <c r="ZC45" s="196">
        <v>71.486048490044553</v>
      </c>
      <c r="ZD45" s="196">
        <v>-71.486048490044553</v>
      </c>
      <c r="ZE45" s="196">
        <v>-71.486048490044553</v>
      </c>
      <c r="ZF45" s="196">
        <v>71.486048490044553</v>
      </c>
      <c r="ZG45" s="196">
        <v>-71.486048490044553</v>
      </c>
      <c r="ZH45" s="196">
        <v>-71.486048490044553</v>
      </c>
      <c r="ZI45" s="196">
        <v>71.486048490044553</v>
      </c>
      <c r="ZK45">
        <f t="shared" si="96"/>
        <v>1</v>
      </c>
      <c r="ZL45" s="239">
        <v>-1</v>
      </c>
      <c r="ZM45" s="239">
        <v>-1</v>
      </c>
      <c r="ZN45" s="239">
        <v>-1</v>
      </c>
      <c r="ZO45" s="214">
        <v>1</v>
      </c>
      <c r="ZP45" s="240">
        <v>6</v>
      </c>
      <c r="ZQ45">
        <f t="shared" si="97"/>
        <v>-1</v>
      </c>
      <c r="ZR45">
        <f t="shared" si="98"/>
        <v>1</v>
      </c>
      <c r="ZS45" s="214">
        <v>1</v>
      </c>
      <c r="ZT45">
        <f t="shared" si="161"/>
        <v>0</v>
      </c>
      <c r="ZU45">
        <f t="shared" si="158"/>
        <v>1</v>
      </c>
      <c r="ZV45">
        <f t="shared" si="138"/>
        <v>0</v>
      </c>
      <c r="ZW45">
        <f t="shared" si="100"/>
        <v>1</v>
      </c>
      <c r="ZX45" s="248">
        <v>2.83225943496E-3</v>
      </c>
      <c r="ZY45" s="202">
        <v>42550</v>
      </c>
      <c r="ZZ45">
        <v>60</v>
      </c>
      <c r="AAA45" t="str">
        <f t="shared" si="87"/>
        <v>TRUE</v>
      </c>
      <c r="AAB45">
        <f>VLOOKUP($A45,'FuturesInfo (3)'!$A$2:$V$80,22)</f>
        <v>1</v>
      </c>
      <c r="AAC45" s="252">
        <v>1</v>
      </c>
      <c r="AAD45">
        <f t="shared" si="101"/>
        <v>1</v>
      </c>
      <c r="AAE45" s="138">
        <f>VLOOKUP($A45,'FuturesInfo (3)'!$A$2:$O$80,15)*AAB45</f>
        <v>59484.6</v>
      </c>
      <c r="AAF45" s="138">
        <f>VLOOKUP($A45,'FuturesInfo (3)'!$A$2:$O$80,15)*AAD45</f>
        <v>59484.6</v>
      </c>
      <c r="AAG45" s="196">
        <f t="shared" si="102"/>
        <v>-168.47581958482161</v>
      </c>
      <c r="AAH45" s="196">
        <f t="shared" si="103"/>
        <v>168.47581958482161</v>
      </c>
      <c r="AAI45" s="196">
        <f t="shared" si="104"/>
        <v>168.47581958482161</v>
      </c>
      <c r="AAJ45" s="196">
        <f t="shared" si="105"/>
        <v>-168.47581958482161</v>
      </c>
      <c r="AAK45" s="196">
        <f t="shared" si="155"/>
        <v>168.47581958482161</v>
      </c>
      <c r="AAL45" s="196">
        <f t="shared" si="107"/>
        <v>-168.47581958482161</v>
      </c>
      <c r="AAM45" s="196">
        <f t="shared" si="139"/>
        <v>-168.47581958482161</v>
      </c>
      <c r="AAN45" s="196">
        <f>IF(IF(sym!$O34=ZS45,1,0)=1,ABS(AAE45*ZX45),-ABS(AAE45*ZX45))</f>
        <v>168.47581958482161</v>
      </c>
      <c r="AAO45" s="196">
        <f>IF(IF(sym!$N34=ZS45,1,0)=1,ABS(AAE45*ZX45),-ABS(AAE45*ZX45))</f>
        <v>-168.47581958482161</v>
      </c>
      <c r="AAP45" s="196">
        <f t="shared" si="148"/>
        <v>-168.47581958482161</v>
      </c>
      <c r="AAQ45" s="196">
        <f t="shared" si="109"/>
        <v>168.47581958482161</v>
      </c>
      <c r="AAS45">
        <f t="shared" si="110"/>
        <v>1</v>
      </c>
      <c r="AAT45" s="239">
        <v>1</v>
      </c>
      <c r="AAU45" s="239">
        <v>1</v>
      </c>
      <c r="AAV45" s="239">
        <v>-1</v>
      </c>
      <c r="AAW45" s="214">
        <v>1</v>
      </c>
      <c r="AAX45" s="240">
        <v>7</v>
      </c>
      <c r="AAY45">
        <f t="shared" si="111"/>
        <v>-1</v>
      </c>
      <c r="AAZ45">
        <f t="shared" si="112"/>
        <v>1</v>
      </c>
      <c r="ABA45" s="214"/>
      <c r="ABB45">
        <f t="shared" si="162"/>
        <v>0</v>
      </c>
      <c r="ABC45">
        <f t="shared" si="159"/>
        <v>0</v>
      </c>
      <c r="ABD45">
        <f t="shared" si="140"/>
        <v>0</v>
      </c>
      <c r="ABE45">
        <f t="shared" si="114"/>
        <v>0</v>
      </c>
      <c r="ABF45" s="248"/>
      <c r="ABG45" s="202">
        <v>42550</v>
      </c>
      <c r="ABH45">
        <v>60</v>
      </c>
      <c r="ABI45" t="str">
        <f t="shared" si="88"/>
        <v>TRUE</v>
      </c>
      <c r="ABJ45">
        <f>VLOOKUP($A45,'FuturesInfo (3)'!$A$2:$V$80,22)</f>
        <v>1</v>
      </c>
      <c r="ABK45" s="252">
        <v>1</v>
      </c>
      <c r="ABL45">
        <f t="shared" si="115"/>
        <v>1</v>
      </c>
      <c r="ABM45" s="138">
        <f>VLOOKUP($A45,'FuturesInfo (3)'!$A$2:$O$80,15)*ABJ45</f>
        <v>59484.6</v>
      </c>
      <c r="ABN45" s="138">
        <f>VLOOKUP($A45,'FuturesInfo (3)'!$A$2:$O$80,15)*ABL45</f>
        <v>59484.6</v>
      </c>
      <c r="ABO45" s="196">
        <f t="shared" si="116"/>
        <v>0</v>
      </c>
      <c r="ABP45" s="196">
        <f t="shared" si="117"/>
        <v>0</v>
      </c>
      <c r="ABQ45" s="196">
        <f t="shared" si="118"/>
        <v>0</v>
      </c>
      <c r="ABR45" s="196">
        <f t="shared" si="119"/>
        <v>0</v>
      </c>
      <c r="ABS45" s="196">
        <f t="shared" si="156"/>
        <v>0</v>
      </c>
      <c r="ABT45" s="196">
        <f t="shared" si="121"/>
        <v>0</v>
      </c>
      <c r="ABU45" s="196">
        <f t="shared" si="141"/>
        <v>0</v>
      </c>
      <c r="ABV45" s="196">
        <f>IF(IF(sym!$O34=ABA45,1,0)=1,ABS(ABM45*ABF45),-ABS(ABM45*ABF45))</f>
        <v>0</v>
      </c>
      <c r="ABW45" s="196">
        <f>IF(IF(sym!$N34=ABA45,1,0)=1,ABS(ABM45*ABF45),-ABS(ABM45*ABF45))</f>
        <v>0</v>
      </c>
      <c r="ABX45" s="196">
        <f t="shared" si="151"/>
        <v>0</v>
      </c>
      <c r="ABY45" s="196">
        <f t="shared" si="123"/>
        <v>0</v>
      </c>
      <c r="ACA45">
        <f t="shared" si="124"/>
        <v>0</v>
      </c>
      <c r="ACB45" s="239"/>
      <c r="ACC45" s="239"/>
      <c r="ACD45" s="239"/>
      <c r="ACE45" s="214"/>
      <c r="ACF45" s="240"/>
      <c r="ACG45">
        <f t="shared" si="125"/>
        <v>1</v>
      </c>
      <c r="ACH45">
        <f t="shared" si="126"/>
        <v>0</v>
      </c>
      <c r="ACI45" s="214"/>
      <c r="ACJ45">
        <f t="shared" si="163"/>
        <v>1</v>
      </c>
      <c r="ACK45">
        <f t="shared" si="160"/>
        <v>1</v>
      </c>
      <c r="ACL45">
        <f t="shared" si="142"/>
        <v>0</v>
      </c>
      <c r="ACM45">
        <f t="shared" si="128"/>
        <v>1</v>
      </c>
      <c r="ACN45" s="248"/>
      <c r="ACO45" s="202"/>
      <c r="ACP45">
        <v>60</v>
      </c>
      <c r="ACQ45" t="str">
        <f t="shared" si="89"/>
        <v>FALSE</v>
      </c>
      <c r="ACR45">
        <f>VLOOKUP($A45,'FuturesInfo (3)'!$A$2:$V$80,22)</f>
        <v>1</v>
      </c>
      <c r="ACS45" s="252"/>
      <c r="ACT45">
        <f t="shared" si="129"/>
        <v>1</v>
      </c>
      <c r="ACU45" s="138">
        <f>VLOOKUP($A45,'FuturesInfo (3)'!$A$2:$O$80,15)*ACR45</f>
        <v>59484.6</v>
      </c>
      <c r="ACV45" s="138">
        <f>VLOOKUP($A45,'FuturesInfo (3)'!$A$2:$O$80,15)*ACT45</f>
        <v>59484.6</v>
      </c>
      <c r="ACW45" s="196">
        <f t="shared" si="130"/>
        <v>0</v>
      </c>
      <c r="ACX45" s="196">
        <f t="shared" si="131"/>
        <v>0</v>
      </c>
      <c r="ACY45" s="196">
        <f t="shared" si="132"/>
        <v>0</v>
      </c>
      <c r="ACZ45" s="196">
        <f t="shared" si="133"/>
        <v>0</v>
      </c>
      <c r="ADA45" s="196">
        <f t="shared" si="157"/>
        <v>0</v>
      </c>
      <c r="ADB45" s="196">
        <f t="shared" si="135"/>
        <v>0</v>
      </c>
      <c r="ADC45" s="196">
        <f t="shared" si="143"/>
        <v>0</v>
      </c>
      <c r="ADD45" s="196">
        <f>IF(IF(sym!$O34=ACI45,1,0)=1,ABS(ACU45*ACN45),-ABS(ACU45*ACN45))</f>
        <v>0</v>
      </c>
      <c r="ADE45" s="196">
        <f>IF(IF(sym!$N34=ACI45,1,0)=1,ABS(ACU45*ACN45),-ABS(ACU45*ACN45))</f>
        <v>0</v>
      </c>
      <c r="ADF45" s="196">
        <f t="shared" si="154"/>
        <v>0</v>
      </c>
      <c r="ADG45" s="196">
        <f t="shared" si="137"/>
        <v>0</v>
      </c>
    </row>
    <row r="46" spans="1:787" x14ac:dyDescent="0.25">
      <c r="A46" s="1" t="s">
        <v>358</v>
      </c>
      <c r="B46" s="150" t="str">
        <f>'FuturesInfo (3)'!M34</f>
        <v>@JY</v>
      </c>
      <c r="C46" s="200" t="str">
        <f>VLOOKUP(A46,'FuturesInfo (3)'!$A$2:$K$80,11)</f>
        <v>currency</v>
      </c>
      <c r="F46" t="e">
        <f>#REF!</f>
        <v>#REF!</v>
      </c>
      <c r="G46">
        <v>1</v>
      </c>
      <c r="H46">
        <v>1</v>
      </c>
      <c r="I46">
        <v>1</v>
      </c>
      <c r="J46">
        <f t="shared" ref="J46:J77" si="164">IF(G46=I46,1,0)</f>
        <v>1</v>
      </c>
      <c r="K46">
        <f t="shared" ref="K46:K77" si="165">IF(I46=H46,1,0)</f>
        <v>1</v>
      </c>
      <c r="L46" s="184">
        <v>2.0577027762700002E-2</v>
      </c>
      <c r="M46" s="2">
        <v>10</v>
      </c>
      <c r="N46">
        <v>60</v>
      </c>
      <c r="O46" t="str">
        <f t="shared" ref="O46:O77" si="166">IF(G46="","FALSE","TRUE")</f>
        <v>TRUE</v>
      </c>
      <c r="P46">
        <f>VLOOKUP($A46,'FuturesInfo (3)'!$A$2:$V$80,22)</f>
        <v>2</v>
      </c>
      <c r="Q46">
        <f t="shared" si="76"/>
        <v>2</v>
      </c>
      <c r="R46">
        <f t="shared" si="76"/>
        <v>2</v>
      </c>
      <c r="S46" s="138">
        <f>VLOOKUP($A46,'FuturesInfo (3)'!$A$2:$O$80,15)*Q46</f>
        <v>243787.5</v>
      </c>
      <c r="T46" s="144">
        <f t="shared" ref="T46:T77" si="167">IF(J46=1,ABS(S46*L46),-ABS(S46*L46))</f>
        <v>5016.422155699227</v>
      </c>
      <c r="U46" s="144">
        <f t="shared" si="90"/>
        <v>5016.422155699227</v>
      </c>
      <c r="W46">
        <f t="shared" ref="W46:W77" si="168">G46</f>
        <v>1</v>
      </c>
      <c r="X46">
        <v>1</v>
      </c>
      <c r="Y46">
        <v>1</v>
      </c>
      <c r="Z46">
        <v>-1</v>
      </c>
      <c r="AA46">
        <f t="shared" si="144"/>
        <v>0</v>
      </c>
      <c r="AB46">
        <f t="shared" ref="AB46:AB77" si="169">IF(Z46=Y46,1,0)</f>
        <v>0</v>
      </c>
      <c r="AC46" s="1">
        <v>-6.40068273949E-3</v>
      </c>
      <c r="AD46" s="2">
        <v>10</v>
      </c>
      <c r="AE46">
        <v>60</v>
      </c>
      <c r="AF46" t="str">
        <f t="shared" ref="AF46:AF77" si="170">IF(X46="","FALSE","TRUE")</f>
        <v>TRUE</v>
      </c>
      <c r="AG46">
        <f>VLOOKUP($A46,'FuturesInfo (3)'!$A$2:$V$80,22)</f>
        <v>2</v>
      </c>
      <c r="AH46">
        <f t="shared" ref="AH46:AH77" si="171">ROUND(IF(X46=Y46,AG46*(1+$AH$95),AG46*(1-$AH$95)),0)</f>
        <v>3</v>
      </c>
      <c r="AI46">
        <f t="shared" si="91"/>
        <v>2</v>
      </c>
      <c r="AJ46" s="138">
        <f>VLOOKUP($A46,'FuturesInfo (3)'!$A$2:$O$80,15)*AI46</f>
        <v>243787.5</v>
      </c>
      <c r="AK46" s="196">
        <f t="shared" ref="AK46:AK77" si="172">IF(AA46=1,ABS(AJ46*AC46),-ABS(AJ46*AC46))</f>
        <v>-1560.4064433534184</v>
      </c>
      <c r="AL46" s="196">
        <f t="shared" si="93"/>
        <v>-1560.4064433534184</v>
      </c>
      <c r="AN46">
        <f t="shared" si="82"/>
        <v>1</v>
      </c>
      <c r="AO46">
        <v>-1</v>
      </c>
      <c r="AP46">
        <v>1</v>
      </c>
      <c r="AQ46">
        <v>1</v>
      </c>
      <c r="AR46">
        <f t="shared" si="145"/>
        <v>0</v>
      </c>
      <c r="AS46">
        <f t="shared" si="83"/>
        <v>1</v>
      </c>
      <c r="AT46" s="1">
        <v>6.9787416791900001E-4</v>
      </c>
      <c r="AU46" s="2">
        <v>10</v>
      </c>
      <c r="AV46">
        <v>60</v>
      </c>
      <c r="AW46" t="str">
        <f t="shared" si="84"/>
        <v>TRUE</v>
      </c>
      <c r="AX46">
        <f>VLOOKUP($A46,'FuturesInfo (3)'!$A$2:$V$80,22)</f>
        <v>2</v>
      </c>
      <c r="AY46">
        <f t="shared" si="85"/>
        <v>2</v>
      </c>
      <c r="AZ46">
        <f t="shared" si="94"/>
        <v>2</v>
      </c>
      <c r="BA46" s="138">
        <f>VLOOKUP($A46,'FuturesInfo (3)'!$A$2:$O$80,15)*AZ46</f>
        <v>243787.5</v>
      </c>
      <c r="BB46" s="196">
        <f t="shared" si="86"/>
        <v>-170.13299871155323</v>
      </c>
      <c r="BC46" s="196">
        <f t="shared" si="95"/>
        <v>170.13299871155323</v>
      </c>
      <c r="BE46">
        <v>-1</v>
      </c>
      <c r="BF46">
        <v>-1</v>
      </c>
      <c r="BG46">
        <v>1</v>
      </c>
      <c r="BH46">
        <v>1</v>
      </c>
      <c r="BI46">
        <v>0</v>
      </c>
      <c r="BJ46">
        <v>1</v>
      </c>
      <c r="BK46" s="1">
        <v>3.2187114425200002E-3</v>
      </c>
      <c r="BL46" s="2">
        <v>10</v>
      </c>
      <c r="BM46">
        <v>60</v>
      </c>
      <c r="BN46" t="s">
        <v>1181</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1181</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1181</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1181</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1181</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1181</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1181</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1181</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1181</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1181</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1181</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1181</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1181</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1181</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1181</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1181</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1181</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1181</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1181</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v>1</v>
      </c>
      <c r="UF46" s="239">
        <v>1</v>
      </c>
      <c r="UG46" s="239">
        <v>1</v>
      </c>
      <c r="UH46" s="239">
        <v>1</v>
      </c>
      <c r="UI46" s="214">
        <v>1</v>
      </c>
      <c r="UJ46" s="240">
        <v>6</v>
      </c>
      <c r="UK46">
        <v>-1</v>
      </c>
      <c r="UL46">
        <v>1</v>
      </c>
      <c r="UM46" s="214">
        <v>1</v>
      </c>
      <c r="UN46">
        <v>1</v>
      </c>
      <c r="UO46">
        <v>1</v>
      </c>
      <c r="UP46">
        <v>0</v>
      </c>
      <c r="UQ46">
        <v>1</v>
      </c>
      <c r="UR46" s="248">
        <v>9.4600122724500003E-3</v>
      </c>
      <c r="US46" s="202">
        <v>42544</v>
      </c>
      <c r="UT46">
        <v>60</v>
      </c>
      <c r="UU46" t="s">
        <v>1181</v>
      </c>
      <c r="UV46">
        <v>2</v>
      </c>
      <c r="UW46" s="252">
        <v>1</v>
      </c>
      <c r="UX46">
        <v>3</v>
      </c>
      <c r="UY46" s="138">
        <v>246762.5</v>
      </c>
      <c r="UZ46" s="138">
        <v>370143.75</v>
      </c>
      <c r="VA46" s="196">
        <v>2334.3762783804432</v>
      </c>
      <c r="VB46" s="196">
        <v>3501.5644175706648</v>
      </c>
      <c r="VC46" s="196">
        <v>2334.3762783804432</v>
      </c>
      <c r="VD46" s="196">
        <v>-2334.3762783804432</v>
      </c>
      <c r="VE46" s="196">
        <v>2334.3762783804432</v>
      </c>
      <c r="VF46" s="196">
        <v>2334.3762783804432</v>
      </c>
      <c r="VG46" s="196">
        <v>2334.3762783804432</v>
      </c>
      <c r="VH46" s="196">
        <v>-2334.3762783804432</v>
      </c>
      <c r="VI46" s="196">
        <v>2334.3762783804432</v>
      </c>
      <c r="VJ46" s="196">
        <v>-2334.3762783804432</v>
      </c>
      <c r="VK46" s="196">
        <v>2334.3762783804432</v>
      </c>
      <c r="VM46">
        <v>1</v>
      </c>
      <c r="VN46" s="239">
        <v>1</v>
      </c>
      <c r="VO46" s="239">
        <v>1</v>
      </c>
      <c r="VP46" s="239">
        <v>1</v>
      </c>
      <c r="VQ46" s="214">
        <v>1</v>
      </c>
      <c r="VR46" s="240">
        <v>7</v>
      </c>
      <c r="VS46">
        <v>-1</v>
      </c>
      <c r="VT46">
        <v>1</v>
      </c>
      <c r="VU46" s="214">
        <v>1</v>
      </c>
      <c r="VV46">
        <v>1</v>
      </c>
      <c r="VW46">
        <v>1</v>
      </c>
      <c r="VX46">
        <v>0</v>
      </c>
      <c r="VY46">
        <v>1</v>
      </c>
      <c r="VZ46" s="248">
        <v>1.5703358492499999E-3</v>
      </c>
      <c r="WA46" s="202">
        <v>42544</v>
      </c>
      <c r="WB46">
        <v>60</v>
      </c>
      <c r="WC46" t="s">
        <v>1181</v>
      </c>
      <c r="WD46">
        <v>2</v>
      </c>
      <c r="WE46" s="252">
        <v>2</v>
      </c>
      <c r="WF46">
        <v>2</v>
      </c>
      <c r="WG46" s="138">
        <v>247150</v>
      </c>
      <c r="WH46" s="138">
        <v>247150</v>
      </c>
      <c r="WI46" s="196">
        <v>388.10850514213746</v>
      </c>
      <c r="WJ46" s="196">
        <v>388.10850514213746</v>
      </c>
      <c r="WK46" s="196">
        <v>388.10850514213746</v>
      </c>
      <c r="WL46" s="196">
        <v>-388.10850514213746</v>
      </c>
      <c r="WM46" s="196">
        <v>388.10850514213746</v>
      </c>
      <c r="WN46" s="196">
        <v>388.10850514213746</v>
      </c>
      <c r="WO46" s="196">
        <v>388.10850514213746</v>
      </c>
      <c r="WP46" s="196">
        <v>-388.10850514213746</v>
      </c>
      <c r="WQ46" s="196">
        <v>388.10850514213746</v>
      </c>
      <c r="WR46" s="196">
        <v>-388.10850514213746</v>
      </c>
      <c r="WS46" s="196">
        <v>388.10850514213746</v>
      </c>
      <c r="WU46">
        <v>1</v>
      </c>
      <c r="WV46" s="239">
        <v>1</v>
      </c>
      <c r="WW46" s="239">
        <v>1</v>
      </c>
      <c r="WX46" s="239">
        <v>1</v>
      </c>
      <c r="WY46" s="214">
        <v>1</v>
      </c>
      <c r="WZ46" s="240">
        <v>8</v>
      </c>
      <c r="XA46">
        <v>-1</v>
      </c>
      <c r="XB46">
        <v>1</v>
      </c>
      <c r="XC46">
        <v>1</v>
      </c>
      <c r="XD46">
        <v>1</v>
      </c>
      <c r="XE46">
        <v>1</v>
      </c>
      <c r="XF46">
        <v>0</v>
      </c>
      <c r="XG46">
        <v>1</v>
      </c>
      <c r="XH46">
        <v>6.17034189763E-3</v>
      </c>
      <c r="XI46" s="202">
        <v>42544</v>
      </c>
      <c r="XJ46">
        <v>60</v>
      </c>
      <c r="XK46" t="s">
        <v>1181</v>
      </c>
      <c r="XL46">
        <v>2</v>
      </c>
      <c r="XM46" s="252">
        <v>1</v>
      </c>
      <c r="XN46">
        <v>3</v>
      </c>
      <c r="XO46" s="138">
        <v>248675</v>
      </c>
      <c r="XP46" s="138">
        <v>373012.5</v>
      </c>
      <c r="XQ46" s="196">
        <v>1534.4097713931403</v>
      </c>
      <c r="XR46" s="196">
        <v>2301.6146570897104</v>
      </c>
      <c r="XS46" s="196">
        <v>1534.4097713931403</v>
      </c>
      <c r="XT46" s="196">
        <v>-1534.4097713931403</v>
      </c>
      <c r="XU46" s="196">
        <v>1534.4097713931403</v>
      </c>
      <c r="XV46" s="196">
        <v>1534.4097713931403</v>
      </c>
      <c r="XW46" s="196">
        <v>1534.4097713931403</v>
      </c>
      <c r="XX46" s="196">
        <v>-1534.4097713931403</v>
      </c>
      <c r="XY46" s="196">
        <v>1534.4097713931403</v>
      </c>
      <c r="XZ46" s="196">
        <v>-1534.4097713931403</v>
      </c>
      <c r="YA46" s="196">
        <v>1534.4097713931403</v>
      </c>
      <c r="YC46">
        <v>1</v>
      </c>
      <c r="YD46">
        <v>1</v>
      </c>
      <c r="YE46">
        <v>-1</v>
      </c>
      <c r="YF46">
        <v>1</v>
      </c>
      <c r="YG46">
        <v>1</v>
      </c>
      <c r="YH46">
        <v>9</v>
      </c>
      <c r="YI46">
        <v>-1</v>
      </c>
      <c r="YJ46">
        <v>1</v>
      </c>
      <c r="YK46" s="214">
        <v>1</v>
      </c>
      <c r="YL46">
        <v>1</v>
      </c>
      <c r="YM46">
        <v>1</v>
      </c>
      <c r="YN46">
        <v>0</v>
      </c>
      <c r="YO46">
        <v>1</v>
      </c>
      <c r="YP46" s="248">
        <v>3.21705036694E-3</v>
      </c>
      <c r="YQ46" s="202">
        <v>42544</v>
      </c>
      <c r="YR46">
        <v>60</v>
      </c>
      <c r="YS46" t="s">
        <v>1181</v>
      </c>
      <c r="YT46">
        <v>2</v>
      </c>
      <c r="YU46">
        <v>1</v>
      </c>
      <c r="YV46">
        <v>3</v>
      </c>
      <c r="YW46" s="138">
        <v>249475</v>
      </c>
      <c r="YX46" s="138">
        <v>374212.5</v>
      </c>
      <c r="YY46" s="196">
        <v>802.57364029235646</v>
      </c>
      <c r="YZ46" s="196">
        <v>1203.8604604385348</v>
      </c>
      <c r="ZA46" s="196">
        <v>802.57364029235646</v>
      </c>
      <c r="ZB46" s="196">
        <v>-802.57364029235646</v>
      </c>
      <c r="ZC46" s="196">
        <v>802.57364029235646</v>
      </c>
      <c r="ZD46" s="196">
        <v>-802.57364029235646</v>
      </c>
      <c r="ZE46" s="196">
        <v>802.57364029235646</v>
      </c>
      <c r="ZF46" s="196">
        <v>-802.57364029235646</v>
      </c>
      <c r="ZG46" s="196">
        <v>802.57364029235646</v>
      </c>
      <c r="ZH46" s="196">
        <v>-802.57364029235646</v>
      </c>
      <c r="ZI46" s="196">
        <v>802.57364029235646</v>
      </c>
      <c r="ZK46">
        <f t="shared" si="96"/>
        <v>1</v>
      </c>
      <c r="ZL46" s="239">
        <v>1</v>
      </c>
      <c r="ZM46" s="239">
        <v>-1</v>
      </c>
      <c r="ZN46" s="239">
        <v>1</v>
      </c>
      <c r="ZO46" s="214">
        <v>1</v>
      </c>
      <c r="ZP46" s="240">
        <v>10</v>
      </c>
      <c r="ZQ46">
        <f t="shared" si="97"/>
        <v>-1</v>
      </c>
      <c r="ZR46">
        <f t="shared" si="98"/>
        <v>1</v>
      </c>
      <c r="ZS46" s="214">
        <v>-1</v>
      </c>
      <c r="ZT46">
        <f t="shared" si="161"/>
        <v>0</v>
      </c>
      <c r="ZU46">
        <f t="shared" si="158"/>
        <v>0</v>
      </c>
      <c r="ZV46">
        <f t="shared" si="138"/>
        <v>1</v>
      </c>
      <c r="ZW46">
        <f t="shared" si="100"/>
        <v>0</v>
      </c>
      <c r="ZX46" s="248">
        <v>-2.27978755386E-2</v>
      </c>
      <c r="ZY46" s="202">
        <v>42544</v>
      </c>
      <c r="ZZ46">
        <v>60</v>
      </c>
      <c r="AAA46" t="str">
        <f t="shared" si="87"/>
        <v>TRUE</v>
      </c>
      <c r="AAB46">
        <f>VLOOKUP($A46,'FuturesInfo (3)'!$A$2:$V$80,22)</f>
        <v>2</v>
      </c>
      <c r="AAC46" s="252">
        <v>2</v>
      </c>
      <c r="AAD46">
        <f t="shared" si="101"/>
        <v>2</v>
      </c>
      <c r="AAE46" s="138">
        <f>VLOOKUP($A46,'FuturesInfo (3)'!$A$2:$O$80,15)*AAB46</f>
        <v>243787.5</v>
      </c>
      <c r="AAF46" s="138">
        <f>VLOOKUP($A46,'FuturesInfo (3)'!$A$2:$O$80,15)*AAD46</f>
        <v>243787.5</v>
      </c>
      <c r="AAG46" s="196">
        <f t="shared" si="102"/>
        <v>-5557.8370828664474</v>
      </c>
      <c r="AAH46" s="196">
        <f t="shared" si="103"/>
        <v>-5557.8370828664474</v>
      </c>
      <c r="AAI46" s="196">
        <f t="shared" si="104"/>
        <v>-5557.8370828664474</v>
      </c>
      <c r="AAJ46" s="196">
        <f t="shared" si="105"/>
        <v>5557.8370828664474</v>
      </c>
      <c r="AAK46" s="196">
        <f t="shared" si="155"/>
        <v>-5557.8370828664474</v>
      </c>
      <c r="AAL46" s="196">
        <f t="shared" si="107"/>
        <v>5557.8370828664474</v>
      </c>
      <c r="AAM46" s="196">
        <f t="shared" si="139"/>
        <v>-5557.8370828664474</v>
      </c>
      <c r="AAN46" s="196">
        <f>IF(IF(sym!$O35=ZS46,1,0)=1,ABS(AAE46*ZX46),-ABS(AAE46*ZX46))</f>
        <v>5557.8370828664474</v>
      </c>
      <c r="AAO46" s="196">
        <f>IF(IF(sym!$N35=ZS46,1,0)=1,ABS(AAE46*ZX46),-ABS(AAE46*ZX46))</f>
        <v>-5557.8370828664474</v>
      </c>
      <c r="AAP46" s="196">
        <f t="shared" si="148"/>
        <v>-5557.8370828664474</v>
      </c>
      <c r="AAQ46" s="196">
        <f t="shared" si="109"/>
        <v>5557.8370828664474</v>
      </c>
      <c r="AAS46">
        <f t="shared" si="110"/>
        <v>-1</v>
      </c>
      <c r="AAT46" s="239">
        <v>1</v>
      </c>
      <c r="AAU46" s="239">
        <v>-1</v>
      </c>
      <c r="AAV46" s="239">
        <v>1</v>
      </c>
      <c r="AAW46" s="214">
        <v>1</v>
      </c>
      <c r="AAX46" s="240">
        <v>-1</v>
      </c>
      <c r="AAY46">
        <f t="shared" si="111"/>
        <v>-1</v>
      </c>
      <c r="AAZ46">
        <f t="shared" si="112"/>
        <v>-1</v>
      </c>
      <c r="ABA46" s="214"/>
      <c r="ABB46">
        <f t="shared" si="162"/>
        <v>0</v>
      </c>
      <c r="ABC46">
        <f t="shared" si="159"/>
        <v>0</v>
      </c>
      <c r="ABD46">
        <f t="shared" si="140"/>
        <v>0</v>
      </c>
      <c r="ABE46">
        <f t="shared" si="114"/>
        <v>0</v>
      </c>
      <c r="ABF46" s="248"/>
      <c r="ABG46" s="202">
        <v>42544</v>
      </c>
      <c r="ABH46">
        <v>60</v>
      </c>
      <c r="ABI46" t="str">
        <f t="shared" si="88"/>
        <v>TRUE</v>
      </c>
      <c r="ABJ46">
        <f>VLOOKUP($A46,'FuturesInfo (3)'!$A$2:$V$80,22)</f>
        <v>2</v>
      </c>
      <c r="ABK46" s="252">
        <v>1</v>
      </c>
      <c r="ABL46">
        <f t="shared" si="115"/>
        <v>3</v>
      </c>
      <c r="ABM46" s="138">
        <f>VLOOKUP($A46,'FuturesInfo (3)'!$A$2:$O$80,15)*ABJ46</f>
        <v>243787.5</v>
      </c>
      <c r="ABN46" s="138">
        <f>VLOOKUP($A46,'FuturesInfo (3)'!$A$2:$O$80,15)*ABL46</f>
        <v>365681.25</v>
      </c>
      <c r="ABO46" s="196">
        <f t="shared" si="116"/>
        <v>0</v>
      </c>
      <c r="ABP46" s="196">
        <f t="shared" si="117"/>
        <v>0</v>
      </c>
      <c r="ABQ46" s="196">
        <f t="shared" si="118"/>
        <v>0</v>
      </c>
      <c r="ABR46" s="196">
        <f t="shared" si="119"/>
        <v>0</v>
      </c>
      <c r="ABS46" s="196">
        <f t="shared" si="156"/>
        <v>0</v>
      </c>
      <c r="ABT46" s="196">
        <f t="shared" si="121"/>
        <v>0</v>
      </c>
      <c r="ABU46" s="196">
        <f t="shared" si="141"/>
        <v>0</v>
      </c>
      <c r="ABV46" s="196">
        <f>IF(IF(sym!$O35=ABA46,1,0)=1,ABS(ABM46*ABF46),-ABS(ABM46*ABF46))</f>
        <v>0</v>
      </c>
      <c r="ABW46" s="196">
        <f>IF(IF(sym!$N35=ABA46,1,0)=1,ABS(ABM46*ABF46),-ABS(ABM46*ABF46))</f>
        <v>0</v>
      </c>
      <c r="ABX46" s="196">
        <f t="shared" si="151"/>
        <v>0</v>
      </c>
      <c r="ABY46" s="196">
        <f t="shared" si="123"/>
        <v>0</v>
      </c>
      <c r="ACA46">
        <f t="shared" si="124"/>
        <v>0</v>
      </c>
      <c r="ACB46" s="239"/>
      <c r="ACC46" s="239"/>
      <c r="ACD46" s="239"/>
      <c r="ACE46" s="214"/>
      <c r="ACF46" s="240"/>
      <c r="ACG46">
        <f t="shared" si="125"/>
        <v>1</v>
      </c>
      <c r="ACH46">
        <f t="shared" si="126"/>
        <v>0</v>
      </c>
      <c r="ACI46" s="214"/>
      <c r="ACJ46">
        <f t="shared" si="163"/>
        <v>1</v>
      </c>
      <c r="ACK46">
        <f t="shared" si="160"/>
        <v>1</v>
      </c>
      <c r="ACL46">
        <f t="shared" si="142"/>
        <v>0</v>
      </c>
      <c r="ACM46">
        <f t="shared" si="128"/>
        <v>1</v>
      </c>
      <c r="ACN46" s="248"/>
      <c r="ACO46" s="202"/>
      <c r="ACP46">
        <v>60</v>
      </c>
      <c r="ACQ46" t="str">
        <f t="shared" si="89"/>
        <v>FALSE</v>
      </c>
      <c r="ACR46">
        <f>VLOOKUP($A46,'FuturesInfo (3)'!$A$2:$V$80,22)</f>
        <v>2</v>
      </c>
      <c r="ACS46" s="252"/>
      <c r="ACT46">
        <f t="shared" si="129"/>
        <v>2</v>
      </c>
      <c r="ACU46" s="138">
        <f>VLOOKUP($A46,'FuturesInfo (3)'!$A$2:$O$80,15)*ACR46</f>
        <v>243787.5</v>
      </c>
      <c r="ACV46" s="138">
        <f>VLOOKUP($A46,'FuturesInfo (3)'!$A$2:$O$80,15)*ACT46</f>
        <v>243787.5</v>
      </c>
      <c r="ACW46" s="196">
        <f t="shared" si="130"/>
        <v>0</v>
      </c>
      <c r="ACX46" s="196">
        <f t="shared" si="131"/>
        <v>0</v>
      </c>
      <c r="ACY46" s="196">
        <f t="shared" si="132"/>
        <v>0</v>
      </c>
      <c r="ACZ46" s="196">
        <f t="shared" si="133"/>
        <v>0</v>
      </c>
      <c r="ADA46" s="196">
        <f t="shared" si="157"/>
        <v>0</v>
      </c>
      <c r="ADB46" s="196">
        <f t="shared" si="135"/>
        <v>0</v>
      </c>
      <c r="ADC46" s="196">
        <f t="shared" si="143"/>
        <v>0</v>
      </c>
      <c r="ADD46" s="196">
        <f>IF(IF(sym!$O35=ACI46,1,0)=1,ABS(ACU46*ACN46),-ABS(ACU46*ACN46))</f>
        <v>0</v>
      </c>
      <c r="ADE46" s="196">
        <f>IF(IF(sym!$N35=ACI46,1,0)=1,ABS(ACU46*ACN46),-ABS(ACU46*ACN46))</f>
        <v>0</v>
      </c>
      <c r="ADF46" s="196">
        <f t="shared" si="154"/>
        <v>0</v>
      </c>
      <c r="ADG46" s="196">
        <f t="shared" si="137"/>
        <v>0</v>
      </c>
    </row>
    <row r="47" spans="1:787" x14ac:dyDescent="0.25">
      <c r="A47" s="1" t="s">
        <v>360</v>
      </c>
      <c r="B47" s="150" t="str">
        <f>'FuturesInfo (3)'!M35</f>
        <v>@KC</v>
      </c>
      <c r="C47" s="200" t="str">
        <f>VLOOKUP(A47,'FuturesInfo (3)'!$A$2:$K$80,11)</f>
        <v>soft</v>
      </c>
      <c r="F47" t="e">
        <f>#REF!</f>
        <v>#REF!</v>
      </c>
      <c r="G47">
        <v>-1</v>
      </c>
      <c r="H47">
        <v>-1</v>
      </c>
      <c r="I47">
        <v>1</v>
      </c>
      <c r="J47">
        <f t="shared" si="164"/>
        <v>0</v>
      </c>
      <c r="K47">
        <f t="shared" si="165"/>
        <v>0</v>
      </c>
      <c r="L47" s="184">
        <v>3.3333333333299998E-2</v>
      </c>
      <c r="M47" s="2">
        <v>10</v>
      </c>
      <c r="N47">
        <v>60</v>
      </c>
      <c r="O47" t="str">
        <f t="shared" si="166"/>
        <v>TRUE</v>
      </c>
      <c r="P47">
        <f>VLOOKUP($A47,'FuturesInfo (3)'!$A$2:$V$80,22)</f>
        <v>2</v>
      </c>
      <c r="Q47">
        <f t="shared" si="76"/>
        <v>2</v>
      </c>
      <c r="R47">
        <f t="shared" si="76"/>
        <v>2</v>
      </c>
      <c r="S47" s="138">
        <f>VLOOKUP($A47,'FuturesInfo (3)'!$A$2:$O$80,15)*Q47</f>
        <v>111975.00000000001</v>
      </c>
      <c r="T47" s="144">
        <f t="shared" si="167"/>
        <v>-3732.4999999962679</v>
      </c>
      <c r="U47" s="144">
        <f t="shared" si="90"/>
        <v>-3732.4999999962679</v>
      </c>
      <c r="W47">
        <f t="shared" si="168"/>
        <v>-1</v>
      </c>
      <c r="X47">
        <v>-1</v>
      </c>
      <c r="Y47">
        <v>-1</v>
      </c>
      <c r="Z47">
        <v>1</v>
      </c>
      <c r="AA47">
        <f t="shared" si="144"/>
        <v>0</v>
      </c>
      <c r="AB47">
        <f t="shared" si="169"/>
        <v>0</v>
      </c>
      <c r="AC47" s="1">
        <v>3.6191974823000003E-2</v>
      </c>
      <c r="AD47" s="2">
        <v>10</v>
      </c>
      <c r="AE47">
        <v>60</v>
      </c>
      <c r="AF47" t="str">
        <f t="shared" si="170"/>
        <v>TRUE</v>
      </c>
      <c r="AG47">
        <f>VLOOKUP($A47,'FuturesInfo (3)'!$A$2:$V$80,22)</f>
        <v>2</v>
      </c>
      <c r="AH47">
        <f t="shared" si="171"/>
        <v>3</v>
      </c>
      <c r="AI47">
        <f t="shared" si="91"/>
        <v>2</v>
      </c>
      <c r="AJ47" s="138">
        <f>VLOOKUP($A47,'FuturesInfo (3)'!$A$2:$O$80,15)*AI47</f>
        <v>111975.00000000001</v>
      </c>
      <c r="AK47" s="196">
        <f t="shared" si="172"/>
        <v>-4052.5963808054257</v>
      </c>
      <c r="AL47" s="196">
        <f t="shared" si="93"/>
        <v>-4052.5963808054257</v>
      </c>
      <c r="AN47">
        <f t="shared" si="82"/>
        <v>-1</v>
      </c>
      <c r="AO47">
        <v>-1</v>
      </c>
      <c r="AP47">
        <v>1</v>
      </c>
      <c r="AQ47">
        <v>1</v>
      </c>
      <c r="AR47">
        <f t="shared" si="145"/>
        <v>0</v>
      </c>
      <c r="AS47">
        <f t="shared" si="83"/>
        <v>1</v>
      </c>
      <c r="AT47" s="1">
        <v>3.79650721336E-3</v>
      </c>
      <c r="AU47" s="2">
        <v>10</v>
      </c>
      <c r="AV47">
        <v>60</v>
      </c>
      <c r="AW47" t="str">
        <f t="shared" si="84"/>
        <v>TRUE</v>
      </c>
      <c r="AX47">
        <f>VLOOKUP($A47,'FuturesInfo (3)'!$A$2:$V$80,22)</f>
        <v>2</v>
      </c>
      <c r="AY47">
        <f t="shared" si="85"/>
        <v>2</v>
      </c>
      <c r="AZ47">
        <f t="shared" si="94"/>
        <v>2</v>
      </c>
      <c r="BA47" s="138">
        <f>VLOOKUP($A47,'FuturesInfo (3)'!$A$2:$O$80,15)*AZ47</f>
        <v>111975.00000000001</v>
      </c>
      <c r="BB47" s="196">
        <f t="shared" si="86"/>
        <v>-425.11389521598608</v>
      </c>
      <c r="BC47" s="196">
        <f t="shared" si="95"/>
        <v>425.11389521598608</v>
      </c>
      <c r="BE47">
        <v>-1</v>
      </c>
      <c r="BF47">
        <v>1</v>
      </c>
      <c r="BG47">
        <v>1</v>
      </c>
      <c r="BH47">
        <v>1</v>
      </c>
      <c r="BI47">
        <v>1</v>
      </c>
      <c r="BJ47">
        <v>1</v>
      </c>
      <c r="BK47" s="1">
        <v>5.63540090772E-2</v>
      </c>
      <c r="BL47" s="2">
        <v>10</v>
      </c>
      <c r="BM47">
        <v>60</v>
      </c>
      <c r="BN47" t="s">
        <v>1181</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1181</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1181</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1181</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1181</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1181</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1181</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1181</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1181</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1181</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1181</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1181</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1181</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1181</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1181</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1181</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1181</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1181</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1181</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v>1</v>
      </c>
      <c r="UF47" s="239">
        <v>-1</v>
      </c>
      <c r="UG47" s="239">
        <v>-1</v>
      </c>
      <c r="UH47" s="239">
        <v>1</v>
      </c>
      <c r="UI47" s="214">
        <v>1</v>
      </c>
      <c r="UJ47" s="240">
        <v>-4</v>
      </c>
      <c r="UK47">
        <v>-1</v>
      </c>
      <c r="UL47">
        <v>-1</v>
      </c>
      <c r="UM47" s="214">
        <v>-1</v>
      </c>
      <c r="UN47">
        <v>1</v>
      </c>
      <c r="UO47">
        <v>0</v>
      </c>
      <c r="UP47">
        <v>1</v>
      </c>
      <c r="UQ47">
        <v>1</v>
      </c>
      <c r="UR47" s="248">
        <v>-5.8060109289600004E-3</v>
      </c>
      <c r="US47" s="202">
        <v>42548</v>
      </c>
      <c r="UT47">
        <v>60</v>
      </c>
      <c r="UU47" t="s">
        <v>1181</v>
      </c>
      <c r="UV47">
        <v>2</v>
      </c>
      <c r="UW47" s="252">
        <v>1</v>
      </c>
      <c r="UX47">
        <v>3</v>
      </c>
      <c r="UY47" s="138">
        <v>109162.50000000001</v>
      </c>
      <c r="UZ47" s="138">
        <v>163743.75000000003</v>
      </c>
      <c r="VA47" s="196">
        <v>633.79866803259608</v>
      </c>
      <c r="VB47" s="196">
        <v>950.69800204889418</v>
      </c>
      <c r="VC47" s="196">
        <v>-633.79866803259608</v>
      </c>
      <c r="VD47" s="196">
        <v>633.79866803259608</v>
      </c>
      <c r="VE47" s="196">
        <v>633.79866803259608</v>
      </c>
      <c r="VF47" s="196">
        <v>633.79866803259608</v>
      </c>
      <c r="VG47" s="196">
        <v>-633.79866803259608</v>
      </c>
      <c r="VH47" s="196">
        <v>-633.79866803259608</v>
      </c>
      <c r="VI47" s="196">
        <v>633.79866803259608</v>
      </c>
      <c r="VJ47" s="196">
        <v>-633.79866803259608</v>
      </c>
      <c r="VK47" s="196">
        <v>633.79866803259608</v>
      </c>
      <c r="VM47">
        <v>-1</v>
      </c>
      <c r="VN47" s="239">
        <v>1</v>
      </c>
      <c r="VO47" s="239">
        <v>-1</v>
      </c>
      <c r="VP47" s="239">
        <v>1</v>
      </c>
      <c r="VQ47" s="214">
        <v>1</v>
      </c>
      <c r="VR47" s="240">
        <v>-5</v>
      </c>
      <c r="VS47">
        <v>-1</v>
      </c>
      <c r="VT47">
        <v>-1</v>
      </c>
      <c r="VU47" s="214">
        <v>-1</v>
      </c>
      <c r="VV47">
        <v>0</v>
      </c>
      <c r="VW47">
        <v>0</v>
      </c>
      <c r="VX47">
        <v>1</v>
      </c>
      <c r="VY47">
        <v>1</v>
      </c>
      <c r="VZ47" s="248">
        <v>-1.54586052903E-2</v>
      </c>
      <c r="WA47" s="202">
        <v>42548</v>
      </c>
      <c r="WB47">
        <v>60</v>
      </c>
      <c r="WC47" t="s">
        <v>1181</v>
      </c>
      <c r="WD47">
        <v>2</v>
      </c>
      <c r="WE47" s="252">
        <v>1</v>
      </c>
      <c r="WF47">
        <v>2</v>
      </c>
      <c r="WG47" s="138">
        <v>107475.00000000001</v>
      </c>
      <c r="WH47" s="138">
        <v>107475.00000000001</v>
      </c>
      <c r="WI47" s="196">
        <v>-1661.4136035749927</v>
      </c>
      <c r="WJ47" s="196">
        <v>-1661.4136035749927</v>
      </c>
      <c r="WK47" s="196">
        <v>-1661.4136035749927</v>
      </c>
      <c r="WL47" s="196">
        <v>1661.4136035749927</v>
      </c>
      <c r="WM47" s="196">
        <v>1661.4136035749927</v>
      </c>
      <c r="WN47" s="196">
        <v>1661.4136035749927</v>
      </c>
      <c r="WO47" s="196">
        <v>-1661.4136035749927</v>
      </c>
      <c r="WP47" s="196">
        <v>-1661.4136035749927</v>
      </c>
      <c r="WQ47" s="196">
        <v>1661.4136035749927</v>
      </c>
      <c r="WR47" s="196">
        <v>-1661.4136035749927</v>
      </c>
      <c r="WS47" s="196">
        <v>1661.4136035749927</v>
      </c>
      <c r="WU47">
        <v>-1</v>
      </c>
      <c r="WV47" s="239">
        <v>1</v>
      </c>
      <c r="WW47" s="239">
        <v>-1</v>
      </c>
      <c r="WX47" s="239">
        <v>1</v>
      </c>
      <c r="WY47" s="214">
        <v>1</v>
      </c>
      <c r="WZ47" s="240">
        <v>-6</v>
      </c>
      <c r="XA47">
        <v>-1</v>
      </c>
      <c r="XB47">
        <v>-1</v>
      </c>
      <c r="XC47">
        <v>-1</v>
      </c>
      <c r="XD47">
        <v>0</v>
      </c>
      <c r="XE47">
        <v>0</v>
      </c>
      <c r="XF47">
        <v>1</v>
      </c>
      <c r="XG47">
        <v>1</v>
      </c>
      <c r="XH47">
        <v>-1.04675505932E-2</v>
      </c>
      <c r="XI47" s="202">
        <v>42548</v>
      </c>
      <c r="XJ47">
        <v>60</v>
      </c>
      <c r="XK47" t="s">
        <v>1181</v>
      </c>
      <c r="XL47">
        <v>2</v>
      </c>
      <c r="XM47" s="252">
        <v>1</v>
      </c>
      <c r="XN47">
        <v>3</v>
      </c>
      <c r="XO47" s="138">
        <v>106350.00000000001</v>
      </c>
      <c r="XP47" s="138">
        <v>159525.00000000003</v>
      </c>
      <c r="XQ47" s="196">
        <v>-1113.2240055868201</v>
      </c>
      <c r="XR47" s="196">
        <v>-1669.8360083802304</v>
      </c>
      <c r="XS47" s="196">
        <v>-1113.2240055868201</v>
      </c>
      <c r="XT47" s="196">
        <v>1113.2240055868201</v>
      </c>
      <c r="XU47" s="196">
        <v>1113.2240055868201</v>
      </c>
      <c r="XV47" s="196">
        <v>1113.2240055868201</v>
      </c>
      <c r="XW47" s="196">
        <v>-1113.2240055868201</v>
      </c>
      <c r="XX47" s="196">
        <v>-1113.2240055868201</v>
      </c>
      <c r="XY47" s="196">
        <v>1113.2240055868201</v>
      </c>
      <c r="XZ47" s="196">
        <v>-1113.2240055868201</v>
      </c>
      <c r="YA47" s="196">
        <v>1113.2240055868201</v>
      </c>
      <c r="YC47">
        <v>-1</v>
      </c>
      <c r="YD47">
        <v>1</v>
      </c>
      <c r="YE47">
        <v>1</v>
      </c>
      <c r="YF47">
        <v>1</v>
      </c>
      <c r="YG47">
        <v>1</v>
      </c>
      <c r="YH47">
        <v>-7</v>
      </c>
      <c r="YI47">
        <v>-1</v>
      </c>
      <c r="YJ47">
        <v>-1</v>
      </c>
      <c r="YK47" s="214">
        <v>1</v>
      </c>
      <c r="YL47">
        <v>1</v>
      </c>
      <c r="YM47">
        <v>1</v>
      </c>
      <c r="YN47">
        <v>0</v>
      </c>
      <c r="YO47">
        <v>0</v>
      </c>
      <c r="YP47" s="248">
        <v>1.6220028208699999E-2</v>
      </c>
      <c r="YQ47" s="202">
        <v>42548</v>
      </c>
      <c r="YR47">
        <v>60</v>
      </c>
      <c r="YS47" t="s">
        <v>1181</v>
      </c>
      <c r="YT47">
        <v>2</v>
      </c>
      <c r="YU47">
        <v>1</v>
      </c>
      <c r="YV47">
        <v>3</v>
      </c>
      <c r="YW47" s="138">
        <v>108075</v>
      </c>
      <c r="YX47" s="138">
        <v>162112.5</v>
      </c>
      <c r="YY47" s="196">
        <v>1752.9795486552523</v>
      </c>
      <c r="YZ47" s="196">
        <v>2629.4693229828786</v>
      </c>
      <c r="ZA47" s="196">
        <v>1752.9795486552523</v>
      </c>
      <c r="ZB47" s="196">
        <v>-1752.9795486552523</v>
      </c>
      <c r="ZC47" s="196">
        <v>-1752.9795486552523</v>
      </c>
      <c r="ZD47" s="196">
        <v>1752.9795486552523</v>
      </c>
      <c r="ZE47" s="196">
        <v>1752.9795486552523</v>
      </c>
      <c r="ZF47" s="196">
        <v>1752.9795486552523</v>
      </c>
      <c r="ZG47" s="196">
        <v>-1752.9795486552523</v>
      </c>
      <c r="ZH47" s="196">
        <v>-1752.9795486552523</v>
      </c>
      <c r="ZI47" s="196">
        <v>1752.9795486552523</v>
      </c>
      <c r="ZK47">
        <f t="shared" si="96"/>
        <v>1</v>
      </c>
      <c r="ZL47" s="239">
        <v>1</v>
      </c>
      <c r="ZM47" s="239">
        <v>-1</v>
      </c>
      <c r="ZN47" s="239">
        <v>1</v>
      </c>
      <c r="ZO47" s="214">
        <v>1</v>
      </c>
      <c r="ZP47" s="240">
        <v>-8</v>
      </c>
      <c r="ZQ47">
        <f t="shared" si="97"/>
        <v>-1</v>
      </c>
      <c r="ZR47">
        <f t="shared" si="98"/>
        <v>-1</v>
      </c>
      <c r="ZS47" s="214">
        <v>1</v>
      </c>
      <c r="ZT47">
        <f t="shared" si="161"/>
        <v>1</v>
      </c>
      <c r="ZU47">
        <f t="shared" si="158"/>
        <v>1</v>
      </c>
      <c r="ZV47">
        <f t="shared" si="138"/>
        <v>0</v>
      </c>
      <c r="ZW47">
        <f t="shared" si="100"/>
        <v>0</v>
      </c>
      <c r="ZX47" s="248">
        <v>3.6086051353199998E-2</v>
      </c>
      <c r="ZY47" s="202">
        <v>42548</v>
      </c>
      <c r="ZZ47">
        <v>60</v>
      </c>
      <c r="AAA47" t="str">
        <f t="shared" si="87"/>
        <v>TRUE</v>
      </c>
      <c r="AAB47">
        <f>VLOOKUP($A47,'FuturesInfo (3)'!$A$2:$V$80,22)</f>
        <v>2</v>
      </c>
      <c r="AAC47" s="252">
        <v>1</v>
      </c>
      <c r="AAD47">
        <f t="shared" si="101"/>
        <v>3</v>
      </c>
      <c r="AAE47" s="138">
        <f>VLOOKUP($A47,'FuturesInfo (3)'!$A$2:$O$80,15)*AAB47</f>
        <v>111975.00000000001</v>
      </c>
      <c r="AAF47" s="138">
        <f>VLOOKUP($A47,'FuturesInfo (3)'!$A$2:$O$80,15)*AAD47</f>
        <v>167962.50000000003</v>
      </c>
      <c r="AAG47" s="196">
        <f t="shared" si="102"/>
        <v>4040.7356002745705</v>
      </c>
      <c r="AAH47" s="196">
        <f t="shared" si="103"/>
        <v>4040.7356002745705</v>
      </c>
      <c r="AAI47" s="196">
        <f t="shared" si="104"/>
        <v>4040.7356002745705</v>
      </c>
      <c r="AAJ47" s="196">
        <f t="shared" si="105"/>
        <v>-4040.7356002745705</v>
      </c>
      <c r="AAK47" s="196">
        <f t="shared" si="155"/>
        <v>-4040.7356002745705</v>
      </c>
      <c r="AAL47" s="196">
        <f t="shared" si="107"/>
        <v>-4040.7356002745705</v>
      </c>
      <c r="AAM47" s="196">
        <f t="shared" si="139"/>
        <v>4040.7356002745705</v>
      </c>
      <c r="AAN47" s="196">
        <f>IF(IF(sym!$O36=ZS47,1,0)=1,ABS(AAE47*ZX47),-ABS(AAE47*ZX47))</f>
        <v>4040.7356002745705</v>
      </c>
      <c r="AAO47" s="196">
        <f>IF(IF(sym!$N36=ZS47,1,0)=1,ABS(AAE47*ZX47),-ABS(AAE47*ZX47))</f>
        <v>-4040.7356002745705</v>
      </c>
      <c r="AAP47" s="196">
        <f t="shared" si="148"/>
        <v>-4040.7356002745705</v>
      </c>
      <c r="AAQ47" s="196">
        <f t="shared" si="109"/>
        <v>4040.7356002745705</v>
      </c>
      <c r="AAS47">
        <f t="shared" si="110"/>
        <v>1</v>
      </c>
      <c r="AAT47" s="239">
        <v>1</v>
      </c>
      <c r="AAU47" s="239">
        <v>-1</v>
      </c>
      <c r="AAV47" s="239">
        <v>1</v>
      </c>
      <c r="AAW47" s="214">
        <v>1</v>
      </c>
      <c r="AAX47" s="240">
        <v>-9</v>
      </c>
      <c r="AAY47">
        <f t="shared" si="111"/>
        <v>-1</v>
      </c>
      <c r="AAZ47">
        <f t="shared" si="112"/>
        <v>-1</v>
      </c>
      <c r="ABA47" s="214"/>
      <c r="ABB47">
        <f t="shared" si="162"/>
        <v>0</v>
      </c>
      <c r="ABC47">
        <f t="shared" si="159"/>
        <v>0</v>
      </c>
      <c r="ABD47">
        <f t="shared" si="140"/>
        <v>0</v>
      </c>
      <c r="ABE47">
        <f t="shared" si="114"/>
        <v>0</v>
      </c>
      <c r="ABF47" s="248"/>
      <c r="ABG47" s="202">
        <v>42548</v>
      </c>
      <c r="ABH47">
        <v>60</v>
      </c>
      <c r="ABI47" t="str">
        <f t="shared" si="88"/>
        <v>TRUE</v>
      </c>
      <c r="ABJ47">
        <f>VLOOKUP($A47,'FuturesInfo (3)'!$A$2:$V$80,22)</f>
        <v>2</v>
      </c>
      <c r="ABK47" s="252">
        <v>2</v>
      </c>
      <c r="ABL47">
        <f t="shared" si="115"/>
        <v>2</v>
      </c>
      <c r="ABM47" s="138">
        <f>VLOOKUP($A47,'FuturesInfo (3)'!$A$2:$O$80,15)*ABJ47</f>
        <v>111975.00000000001</v>
      </c>
      <c r="ABN47" s="138">
        <f>VLOOKUP($A47,'FuturesInfo (3)'!$A$2:$O$80,15)*ABL47</f>
        <v>111975.00000000001</v>
      </c>
      <c r="ABO47" s="196">
        <f t="shared" si="116"/>
        <v>0</v>
      </c>
      <c r="ABP47" s="196">
        <f t="shared" si="117"/>
        <v>0</v>
      </c>
      <c r="ABQ47" s="196">
        <f t="shared" si="118"/>
        <v>0</v>
      </c>
      <c r="ABR47" s="196">
        <f t="shared" si="119"/>
        <v>0</v>
      </c>
      <c r="ABS47" s="196">
        <f t="shared" si="156"/>
        <v>0</v>
      </c>
      <c r="ABT47" s="196">
        <f t="shared" si="121"/>
        <v>0</v>
      </c>
      <c r="ABU47" s="196">
        <f t="shared" si="141"/>
        <v>0</v>
      </c>
      <c r="ABV47" s="196">
        <f>IF(IF(sym!$O36=ABA47,1,0)=1,ABS(ABM47*ABF47),-ABS(ABM47*ABF47))</f>
        <v>0</v>
      </c>
      <c r="ABW47" s="196">
        <f>IF(IF(sym!$N36=ABA47,1,0)=1,ABS(ABM47*ABF47),-ABS(ABM47*ABF47))</f>
        <v>0</v>
      </c>
      <c r="ABX47" s="196">
        <f t="shared" si="151"/>
        <v>0</v>
      </c>
      <c r="ABY47" s="196">
        <f t="shared" si="123"/>
        <v>0</v>
      </c>
      <c r="ACA47">
        <f t="shared" si="124"/>
        <v>0</v>
      </c>
      <c r="ACB47" s="239"/>
      <c r="ACC47" s="239"/>
      <c r="ACD47" s="239"/>
      <c r="ACE47" s="214"/>
      <c r="ACF47" s="240"/>
      <c r="ACG47">
        <f t="shared" si="125"/>
        <v>1</v>
      </c>
      <c r="ACH47">
        <f t="shared" si="126"/>
        <v>0</v>
      </c>
      <c r="ACI47" s="214"/>
      <c r="ACJ47">
        <f t="shared" si="163"/>
        <v>1</v>
      </c>
      <c r="ACK47">
        <f t="shared" si="160"/>
        <v>1</v>
      </c>
      <c r="ACL47">
        <f t="shared" si="142"/>
        <v>0</v>
      </c>
      <c r="ACM47">
        <f t="shared" si="128"/>
        <v>1</v>
      </c>
      <c r="ACN47" s="248"/>
      <c r="ACO47" s="202"/>
      <c r="ACP47">
        <v>60</v>
      </c>
      <c r="ACQ47" t="str">
        <f t="shared" si="89"/>
        <v>FALSE</v>
      </c>
      <c r="ACR47">
        <f>VLOOKUP($A47,'FuturesInfo (3)'!$A$2:$V$80,22)</f>
        <v>2</v>
      </c>
      <c r="ACS47" s="252"/>
      <c r="ACT47">
        <f t="shared" si="129"/>
        <v>2</v>
      </c>
      <c r="ACU47" s="138">
        <f>VLOOKUP($A47,'FuturesInfo (3)'!$A$2:$O$80,15)*ACR47</f>
        <v>111975.00000000001</v>
      </c>
      <c r="ACV47" s="138">
        <f>VLOOKUP($A47,'FuturesInfo (3)'!$A$2:$O$80,15)*ACT47</f>
        <v>111975.00000000001</v>
      </c>
      <c r="ACW47" s="196">
        <f t="shared" si="130"/>
        <v>0</v>
      </c>
      <c r="ACX47" s="196">
        <f t="shared" si="131"/>
        <v>0</v>
      </c>
      <c r="ACY47" s="196">
        <f t="shared" si="132"/>
        <v>0</v>
      </c>
      <c r="ACZ47" s="196">
        <f t="shared" si="133"/>
        <v>0</v>
      </c>
      <c r="ADA47" s="196">
        <f t="shared" si="157"/>
        <v>0</v>
      </c>
      <c r="ADB47" s="196">
        <f t="shared" si="135"/>
        <v>0</v>
      </c>
      <c r="ADC47" s="196">
        <f t="shared" si="143"/>
        <v>0</v>
      </c>
      <c r="ADD47" s="196">
        <f>IF(IF(sym!$O36=ACI47,1,0)=1,ABS(ACU47*ACN47),-ABS(ACU47*ACN47))</f>
        <v>0</v>
      </c>
      <c r="ADE47" s="196">
        <f>IF(IF(sym!$N36=ACI47,1,0)=1,ABS(ACU47*ACN47),-ABS(ACU47*ACN47))</f>
        <v>0</v>
      </c>
      <c r="ADF47" s="196">
        <f t="shared" si="154"/>
        <v>0</v>
      </c>
      <c r="ADG47" s="196">
        <f t="shared" si="137"/>
        <v>0</v>
      </c>
    </row>
    <row r="48" spans="1:787" x14ac:dyDescent="0.25">
      <c r="A48" s="1" t="s">
        <v>1060</v>
      </c>
      <c r="B48" s="150" t="str">
        <f>'FuturesInfo (3)'!M36</f>
        <v>@KW</v>
      </c>
      <c r="C48" s="200" t="str">
        <f>VLOOKUP(A48,'FuturesInfo (3)'!$A$2:$K$80,11)</f>
        <v>grain</v>
      </c>
      <c r="F48" t="e">
        <f>#REF!</f>
        <v>#REF!</v>
      </c>
      <c r="G48">
        <v>1</v>
      </c>
      <c r="H48">
        <v>-1</v>
      </c>
      <c r="I48">
        <v>1</v>
      </c>
      <c r="J48">
        <f t="shared" si="164"/>
        <v>1</v>
      </c>
      <c r="K48">
        <f t="shared" si="165"/>
        <v>0</v>
      </c>
      <c r="L48" s="184">
        <v>2.0452099031199999E-2</v>
      </c>
      <c r="M48" s="2">
        <v>10</v>
      </c>
      <c r="N48">
        <v>60</v>
      </c>
      <c r="O48" t="str">
        <f t="shared" si="166"/>
        <v>TRUE</v>
      </c>
      <c r="P48">
        <f>VLOOKUP($A48,'FuturesInfo (3)'!$A$2:$V$80,22)</f>
        <v>4</v>
      </c>
      <c r="Q48">
        <f t="shared" si="76"/>
        <v>4</v>
      </c>
      <c r="R48">
        <f t="shared" si="76"/>
        <v>4</v>
      </c>
      <c r="S48" s="138">
        <f>VLOOKUP($A48,'FuturesInfo (3)'!$A$2:$O$80,15)*Q48</f>
        <v>83350</v>
      </c>
      <c r="T48" s="144">
        <f t="shared" si="167"/>
        <v>1704.6824542505199</v>
      </c>
      <c r="U48" s="144">
        <f t="shared" si="90"/>
        <v>-1704.6824542505199</v>
      </c>
      <c r="W48">
        <f t="shared" si="168"/>
        <v>1</v>
      </c>
      <c r="X48">
        <v>1</v>
      </c>
      <c r="Y48">
        <v>-1</v>
      </c>
      <c r="Z48">
        <v>1</v>
      </c>
      <c r="AA48">
        <f t="shared" si="144"/>
        <v>1</v>
      </c>
      <c r="AB48">
        <f t="shared" si="169"/>
        <v>0</v>
      </c>
      <c r="AC48" s="1">
        <v>1.52953586498E-2</v>
      </c>
      <c r="AD48" s="2">
        <v>10</v>
      </c>
      <c r="AE48">
        <v>60</v>
      </c>
      <c r="AF48" t="str">
        <f t="shared" si="170"/>
        <v>TRUE</v>
      </c>
      <c r="AG48">
        <f>VLOOKUP($A48,'FuturesInfo (3)'!$A$2:$V$80,22)</f>
        <v>4</v>
      </c>
      <c r="AH48">
        <f t="shared" si="171"/>
        <v>3</v>
      </c>
      <c r="AI48">
        <f t="shared" si="91"/>
        <v>4</v>
      </c>
      <c r="AJ48" s="138">
        <f>VLOOKUP($A48,'FuturesInfo (3)'!$A$2:$O$80,15)*AI48</f>
        <v>83350</v>
      </c>
      <c r="AK48" s="196">
        <f t="shared" si="172"/>
        <v>1274.86814346083</v>
      </c>
      <c r="AL48" s="196">
        <f t="shared" si="93"/>
        <v>-1274.86814346083</v>
      </c>
      <c r="AN48">
        <f t="shared" si="82"/>
        <v>1</v>
      </c>
      <c r="AO48">
        <v>-1</v>
      </c>
      <c r="AP48">
        <v>-1</v>
      </c>
      <c r="AQ48">
        <v>1</v>
      </c>
      <c r="AR48">
        <f t="shared" si="145"/>
        <v>0</v>
      </c>
      <c r="AS48">
        <f t="shared" si="83"/>
        <v>0</v>
      </c>
      <c r="AT48" s="1">
        <v>7.7922077922099996E-3</v>
      </c>
      <c r="AU48" s="2">
        <v>10</v>
      </c>
      <c r="AV48">
        <v>60</v>
      </c>
      <c r="AW48" t="str">
        <f t="shared" si="84"/>
        <v>TRUE</v>
      </c>
      <c r="AX48">
        <f>VLOOKUP($A48,'FuturesInfo (3)'!$A$2:$V$80,22)</f>
        <v>4</v>
      </c>
      <c r="AY48">
        <f t="shared" si="85"/>
        <v>5</v>
      </c>
      <c r="AZ48">
        <f t="shared" si="94"/>
        <v>4</v>
      </c>
      <c r="BA48" s="138">
        <f>VLOOKUP($A48,'FuturesInfo (3)'!$A$2:$O$80,15)*AZ48</f>
        <v>83350</v>
      </c>
      <c r="BB48" s="196">
        <f t="shared" si="86"/>
        <v>-649.48051948070349</v>
      </c>
      <c r="BC48" s="196">
        <f t="shared" si="95"/>
        <v>-649.48051948070349</v>
      </c>
      <c r="BE48">
        <v>-1</v>
      </c>
      <c r="BF48">
        <v>1</v>
      </c>
      <c r="BG48">
        <v>-1</v>
      </c>
      <c r="BH48">
        <v>1</v>
      </c>
      <c r="BI48">
        <v>1</v>
      </c>
      <c r="BJ48">
        <v>0</v>
      </c>
      <c r="BK48" s="1">
        <v>1.5979381443300002E-2</v>
      </c>
      <c r="BL48" s="2">
        <v>10</v>
      </c>
      <c r="BM48">
        <v>60</v>
      </c>
      <c r="BN48" t="s">
        <v>1181</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1181</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1181</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1181</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1181</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1181</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1181</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1181</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1181</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1181</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1181</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1181</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1181</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1181</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1181</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1181</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1181</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1181</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1181</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v>-1</v>
      </c>
      <c r="UF48" s="239">
        <v>1</v>
      </c>
      <c r="UG48" s="239">
        <v>1</v>
      </c>
      <c r="UH48" s="239">
        <v>-1</v>
      </c>
      <c r="UI48" s="214">
        <v>1</v>
      </c>
      <c r="UJ48" s="240">
        <v>17</v>
      </c>
      <c r="UK48">
        <v>-1</v>
      </c>
      <c r="UL48">
        <v>1</v>
      </c>
      <c r="UM48" s="214">
        <v>1</v>
      </c>
      <c r="UN48">
        <v>1</v>
      </c>
      <c r="UO48">
        <v>1</v>
      </c>
      <c r="UP48">
        <v>0</v>
      </c>
      <c r="UQ48">
        <v>1</v>
      </c>
      <c r="UR48" s="248">
        <v>1.21506682868E-2</v>
      </c>
      <c r="US48" s="202">
        <v>42529</v>
      </c>
      <c r="UT48">
        <v>60</v>
      </c>
      <c r="UU48" t="s">
        <v>1181</v>
      </c>
      <c r="UV48">
        <v>4</v>
      </c>
      <c r="UW48" s="252">
        <v>1</v>
      </c>
      <c r="UX48">
        <v>5</v>
      </c>
      <c r="UY48" s="138">
        <v>83300</v>
      </c>
      <c r="UZ48" s="138">
        <v>104125</v>
      </c>
      <c r="VA48" s="196">
        <v>1012.1506682904401</v>
      </c>
      <c r="VB48" s="196">
        <v>1265.1883353630501</v>
      </c>
      <c r="VC48" s="196">
        <v>1012.1506682904401</v>
      </c>
      <c r="VD48" s="196">
        <v>-1012.1506682904401</v>
      </c>
      <c r="VE48" s="196">
        <v>1012.1506682904401</v>
      </c>
      <c r="VF48" s="196">
        <v>1012.1506682904401</v>
      </c>
      <c r="VG48" s="196">
        <v>-1012.1506682904401</v>
      </c>
      <c r="VH48" s="196">
        <v>1012.1506682904401</v>
      </c>
      <c r="VI48" s="196">
        <v>-1012.1506682904401</v>
      </c>
      <c r="VJ48" s="196">
        <v>-1012.1506682904401</v>
      </c>
      <c r="VK48" s="196">
        <v>1012.1506682904401</v>
      </c>
      <c r="VM48">
        <v>1</v>
      </c>
      <c r="VN48" s="239">
        <v>1</v>
      </c>
      <c r="VO48" s="239">
        <v>1</v>
      </c>
      <c r="VP48" s="239">
        <v>-1</v>
      </c>
      <c r="VQ48" s="214">
        <v>-1</v>
      </c>
      <c r="VR48" s="240">
        <v>18</v>
      </c>
      <c r="VS48">
        <v>1</v>
      </c>
      <c r="VT48">
        <v>-1</v>
      </c>
      <c r="VU48" s="214">
        <v>-1</v>
      </c>
      <c r="VV48">
        <v>0</v>
      </c>
      <c r="VW48">
        <v>1</v>
      </c>
      <c r="VX48">
        <v>0</v>
      </c>
      <c r="VY48">
        <v>1</v>
      </c>
      <c r="VZ48" s="248">
        <v>-4.2016806722700003E-3</v>
      </c>
      <c r="WA48" s="202">
        <v>42529</v>
      </c>
      <c r="WB48">
        <v>60</v>
      </c>
      <c r="WC48" t="s">
        <v>1181</v>
      </c>
      <c r="WD48">
        <v>4</v>
      </c>
      <c r="WE48" s="252">
        <v>1</v>
      </c>
      <c r="WF48">
        <v>4</v>
      </c>
      <c r="WG48" s="138">
        <v>82950</v>
      </c>
      <c r="WH48" s="138">
        <v>82950</v>
      </c>
      <c r="WI48" s="196">
        <v>-348.52941176479652</v>
      </c>
      <c r="WJ48" s="196">
        <v>-348.52941176479652</v>
      </c>
      <c r="WK48" s="196">
        <v>348.52941176479652</v>
      </c>
      <c r="WL48" s="196">
        <v>-348.52941176479652</v>
      </c>
      <c r="WM48" s="196">
        <v>348.52941176479652</v>
      </c>
      <c r="WN48" s="196">
        <v>-348.52941176479652</v>
      </c>
      <c r="WO48" s="196">
        <v>348.52941176479652</v>
      </c>
      <c r="WP48" s="196">
        <v>-348.52941176479652</v>
      </c>
      <c r="WQ48" s="196">
        <v>348.52941176479652</v>
      </c>
      <c r="WR48" s="196">
        <v>-348.52941176479652</v>
      </c>
      <c r="WS48" s="196">
        <v>348.52941176479652</v>
      </c>
      <c r="WU48">
        <v>-1</v>
      </c>
      <c r="WV48" s="239">
        <v>1</v>
      </c>
      <c r="WW48" s="239">
        <v>1</v>
      </c>
      <c r="WX48" s="239">
        <v>-1</v>
      </c>
      <c r="WY48" s="214">
        <v>-1</v>
      </c>
      <c r="WZ48" s="240">
        <v>19</v>
      </c>
      <c r="XA48">
        <v>1</v>
      </c>
      <c r="XB48">
        <v>-1</v>
      </c>
      <c r="XC48">
        <v>-1</v>
      </c>
      <c r="XD48">
        <v>0</v>
      </c>
      <c r="XE48">
        <v>1</v>
      </c>
      <c r="XF48">
        <v>0</v>
      </c>
      <c r="XG48">
        <v>1</v>
      </c>
      <c r="XH48">
        <v>-6.0277275467100003E-3</v>
      </c>
      <c r="XI48" s="202">
        <v>42529</v>
      </c>
      <c r="XJ48">
        <v>60</v>
      </c>
      <c r="XK48" t="s">
        <v>1181</v>
      </c>
      <c r="XL48">
        <v>4</v>
      </c>
      <c r="XM48" s="252">
        <v>1</v>
      </c>
      <c r="XN48">
        <v>5</v>
      </c>
      <c r="XO48" s="138">
        <v>82450</v>
      </c>
      <c r="XP48" s="138">
        <v>103062.5</v>
      </c>
      <c r="XQ48" s="196">
        <v>-496.98613622623952</v>
      </c>
      <c r="XR48" s="196">
        <v>-621.2326702827994</v>
      </c>
      <c r="XS48" s="196">
        <v>496.98613622623952</v>
      </c>
      <c r="XT48" s="196">
        <v>-496.98613622623952</v>
      </c>
      <c r="XU48" s="196">
        <v>496.98613622623952</v>
      </c>
      <c r="XV48" s="196">
        <v>-496.98613622623952</v>
      </c>
      <c r="XW48" s="196">
        <v>496.98613622623952</v>
      </c>
      <c r="XX48" s="196">
        <v>-496.98613622623952</v>
      </c>
      <c r="XY48" s="196">
        <v>496.98613622623952</v>
      </c>
      <c r="XZ48" s="196">
        <v>-496.98613622623952</v>
      </c>
      <c r="YA48" s="196">
        <v>496.98613622623952</v>
      </c>
      <c r="YC48">
        <v>-1</v>
      </c>
      <c r="YD48">
        <v>1</v>
      </c>
      <c r="YE48">
        <v>1</v>
      </c>
      <c r="YF48">
        <v>-1</v>
      </c>
      <c r="YG48">
        <v>-1</v>
      </c>
      <c r="YH48">
        <v>20</v>
      </c>
      <c r="YI48">
        <v>1</v>
      </c>
      <c r="YJ48">
        <v>-1</v>
      </c>
      <c r="YK48" s="214">
        <v>1</v>
      </c>
      <c r="YL48">
        <v>1</v>
      </c>
      <c r="YM48">
        <v>0</v>
      </c>
      <c r="YN48">
        <v>1</v>
      </c>
      <c r="YO48">
        <v>0</v>
      </c>
      <c r="YP48" s="248">
        <v>2.1831412977599999E-2</v>
      </c>
      <c r="YQ48" s="202">
        <v>42529</v>
      </c>
      <c r="YR48">
        <v>60</v>
      </c>
      <c r="YS48" t="s">
        <v>1181</v>
      </c>
      <c r="YT48">
        <v>4</v>
      </c>
      <c r="YU48">
        <v>1</v>
      </c>
      <c r="YV48">
        <v>5</v>
      </c>
      <c r="YW48" s="138">
        <v>84250</v>
      </c>
      <c r="YX48" s="138">
        <v>105312.5</v>
      </c>
      <c r="YY48" s="196">
        <v>1839.2965433627999</v>
      </c>
      <c r="YZ48" s="196">
        <v>2299.1206792035</v>
      </c>
      <c r="ZA48" s="196">
        <v>-1839.2965433627999</v>
      </c>
      <c r="ZB48" s="196">
        <v>1839.2965433627999</v>
      </c>
      <c r="ZC48" s="196">
        <v>-1839.2965433627999</v>
      </c>
      <c r="ZD48" s="196">
        <v>1839.2965433627999</v>
      </c>
      <c r="ZE48" s="196">
        <v>-1839.2965433627999</v>
      </c>
      <c r="ZF48" s="196">
        <v>1839.2965433627999</v>
      </c>
      <c r="ZG48" s="196">
        <v>-1839.2965433627999</v>
      </c>
      <c r="ZH48" s="196">
        <v>-1839.2965433627999</v>
      </c>
      <c r="ZI48" s="196">
        <v>1839.2965433627999</v>
      </c>
      <c r="ZK48">
        <f t="shared" si="96"/>
        <v>1</v>
      </c>
      <c r="ZL48" s="239">
        <v>1</v>
      </c>
      <c r="ZM48" s="239">
        <v>1</v>
      </c>
      <c r="ZN48" s="239">
        <v>1</v>
      </c>
      <c r="ZO48" s="214">
        <v>-1</v>
      </c>
      <c r="ZP48" s="240">
        <v>21</v>
      </c>
      <c r="ZQ48">
        <f t="shared" si="97"/>
        <v>1</v>
      </c>
      <c r="ZR48">
        <f t="shared" si="98"/>
        <v>-1</v>
      </c>
      <c r="ZS48" s="214">
        <v>-1</v>
      </c>
      <c r="ZT48">
        <f t="shared" si="161"/>
        <v>0</v>
      </c>
      <c r="ZU48">
        <f t="shared" si="158"/>
        <v>1</v>
      </c>
      <c r="ZV48">
        <f t="shared" si="138"/>
        <v>0</v>
      </c>
      <c r="ZW48">
        <f t="shared" si="100"/>
        <v>1</v>
      </c>
      <c r="ZX48" s="248">
        <v>-1.0682492581600001E-2</v>
      </c>
      <c r="ZY48" s="202">
        <v>42529</v>
      </c>
      <c r="ZZ48">
        <v>60</v>
      </c>
      <c r="AAA48" t="str">
        <f t="shared" si="87"/>
        <v>TRUE</v>
      </c>
      <c r="AAB48">
        <f>VLOOKUP($A48,'FuturesInfo (3)'!$A$2:$V$80,22)</f>
        <v>4</v>
      </c>
      <c r="AAC48" s="252">
        <v>2</v>
      </c>
      <c r="AAD48">
        <f t="shared" si="101"/>
        <v>3</v>
      </c>
      <c r="AAE48" s="138">
        <f>VLOOKUP($A48,'FuturesInfo (3)'!$A$2:$O$80,15)*AAB48</f>
        <v>83350</v>
      </c>
      <c r="AAF48" s="138">
        <f>VLOOKUP($A48,'FuturesInfo (3)'!$A$2:$O$80,15)*AAD48</f>
        <v>62512.5</v>
      </c>
      <c r="AAG48" s="196">
        <f t="shared" si="102"/>
        <v>-890.38575667636007</v>
      </c>
      <c r="AAH48" s="196">
        <f t="shared" si="103"/>
        <v>-890.38575667636007</v>
      </c>
      <c r="AAI48" s="196">
        <f t="shared" si="104"/>
        <v>890.38575667636007</v>
      </c>
      <c r="AAJ48" s="196">
        <f t="shared" si="105"/>
        <v>-890.38575667636007</v>
      </c>
      <c r="AAK48" s="196">
        <f t="shared" si="155"/>
        <v>890.38575667636007</v>
      </c>
      <c r="AAL48" s="196">
        <f t="shared" si="107"/>
        <v>-890.38575667636007</v>
      </c>
      <c r="AAM48" s="196">
        <f t="shared" si="139"/>
        <v>-890.38575667636007</v>
      </c>
      <c r="AAN48" s="196">
        <f>IF(IF(sym!$O37=ZS48,1,0)=1,ABS(AAE48*ZX48),-ABS(AAE48*ZX48))</f>
        <v>-890.38575667636007</v>
      </c>
      <c r="AAO48" s="196">
        <f>IF(IF(sym!$N37=ZS48,1,0)=1,ABS(AAE48*ZX48),-ABS(AAE48*ZX48))</f>
        <v>890.38575667636007</v>
      </c>
      <c r="AAP48" s="196">
        <f t="shared" si="148"/>
        <v>-890.38575667636007</v>
      </c>
      <c r="AAQ48" s="196">
        <f t="shared" si="109"/>
        <v>890.38575667636007</v>
      </c>
      <c r="AAS48">
        <f t="shared" si="110"/>
        <v>-1</v>
      </c>
      <c r="AAT48" s="239">
        <v>-1</v>
      </c>
      <c r="AAU48" s="239">
        <v>1</v>
      </c>
      <c r="AAV48" s="239">
        <v>-1</v>
      </c>
      <c r="AAW48" s="214">
        <v>-1</v>
      </c>
      <c r="AAX48" s="240">
        <v>22</v>
      </c>
      <c r="AAY48">
        <f t="shared" si="111"/>
        <v>1</v>
      </c>
      <c r="AAZ48">
        <f t="shared" si="112"/>
        <v>-1</v>
      </c>
      <c r="ABA48" s="214"/>
      <c r="ABB48">
        <f t="shared" si="162"/>
        <v>0</v>
      </c>
      <c r="ABC48">
        <f t="shared" si="159"/>
        <v>0</v>
      </c>
      <c r="ABD48">
        <f t="shared" si="140"/>
        <v>0</v>
      </c>
      <c r="ABE48">
        <f t="shared" si="114"/>
        <v>0</v>
      </c>
      <c r="ABF48" s="248"/>
      <c r="ABG48" s="202">
        <v>42529</v>
      </c>
      <c r="ABH48">
        <v>60</v>
      </c>
      <c r="ABI48" t="str">
        <f t="shared" si="88"/>
        <v>TRUE</v>
      </c>
      <c r="ABJ48">
        <f>VLOOKUP($A48,'FuturesInfo (3)'!$A$2:$V$80,22)</f>
        <v>4</v>
      </c>
      <c r="ABK48" s="252">
        <v>1</v>
      </c>
      <c r="ABL48">
        <f t="shared" si="115"/>
        <v>5</v>
      </c>
      <c r="ABM48" s="138">
        <f>VLOOKUP($A48,'FuturesInfo (3)'!$A$2:$O$80,15)*ABJ48</f>
        <v>83350</v>
      </c>
      <c r="ABN48" s="138">
        <f>VLOOKUP($A48,'FuturesInfo (3)'!$A$2:$O$80,15)*ABL48</f>
        <v>104187.5</v>
      </c>
      <c r="ABO48" s="196">
        <f t="shared" si="116"/>
        <v>0</v>
      </c>
      <c r="ABP48" s="196">
        <f t="shared" si="117"/>
        <v>0</v>
      </c>
      <c r="ABQ48" s="196">
        <f t="shared" si="118"/>
        <v>0</v>
      </c>
      <c r="ABR48" s="196">
        <f t="shared" si="119"/>
        <v>0</v>
      </c>
      <c r="ABS48" s="196">
        <f t="shared" si="156"/>
        <v>0</v>
      </c>
      <c r="ABT48" s="196">
        <f t="shared" si="121"/>
        <v>0</v>
      </c>
      <c r="ABU48" s="196">
        <f t="shared" si="141"/>
        <v>0</v>
      </c>
      <c r="ABV48" s="196">
        <f>IF(IF(sym!$O37=ABA48,1,0)=1,ABS(ABM48*ABF48),-ABS(ABM48*ABF48))</f>
        <v>0</v>
      </c>
      <c r="ABW48" s="196">
        <f>IF(IF(sym!$N37=ABA48,1,0)=1,ABS(ABM48*ABF48),-ABS(ABM48*ABF48))</f>
        <v>0</v>
      </c>
      <c r="ABX48" s="196">
        <f t="shared" si="151"/>
        <v>0</v>
      </c>
      <c r="ABY48" s="196">
        <f t="shared" si="123"/>
        <v>0</v>
      </c>
      <c r="ACA48">
        <f t="shared" si="124"/>
        <v>0</v>
      </c>
      <c r="ACB48" s="239"/>
      <c r="ACC48" s="239"/>
      <c r="ACD48" s="239"/>
      <c r="ACE48" s="214"/>
      <c r="ACF48" s="240"/>
      <c r="ACG48">
        <f t="shared" si="125"/>
        <v>1</v>
      </c>
      <c r="ACH48">
        <f t="shared" si="126"/>
        <v>0</v>
      </c>
      <c r="ACI48" s="214"/>
      <c r="ACJ48">
        <f t="shared" si="163"/>
        <v>1</v>
      </c>
      <c r="ACK48">
        <f t="shared" si="160"/>
        <v>1</v>
      </c>
      <c r="ACL48">
        <f t="shared" si="142"/>
        <v>0</v>
      </c>
      <c r="ACM48">
        <f t="shared" si="128"/>
        <v>1</v>
      </c>
      <c r="ACN48" s="248"/>
      <c r="ACO48" s="202"/>
      <c r="ACP48">
        <v>60</v>
      </c>
      <c r="ACQ48" t="str">
        <f t="shared" si="89"/>
        <v>FALSE</v>
      </c>
      <c r="ACR48">
        <f>VLOOKUP($A48,'FuturesInfo (3)'!$A$2:$V$80,22)</f>
        <v>4</v>
      </c>
      <c r="ACS48" s="252"/>
      <c r="ACT48">
        <f t="shared" si="129"/>
        <v>3</v>
      </c>
      <c r="ACU48" s="138">
        <f>VLOOKUP($A48,'FuturesInfo (3)'!$A$2:$O$80,15)*ACR48</f>
        <v>83350</v>
      </c>
      <c r="ACV48" s="138">
        <f>VLOOKUP($A48,'FuturesInfo (3)'!$A$2:$O$80,15)*ACT48</f>
        <v>62512.5</v>
      </c>
      <c r="ACW48" s="196">
        <f t="shared" si="130"/>
        <v>0</v>
      </c>
      <c r="ACX48" s="196">
        <f t="shared" si="131"/>
        <v>0</v>
      </c>
      <c r="ACY48" s="196">
        <f t="shared" si="132"/>
        <v>0</v>
      </c>
      <c r="ACZ48" s="196">
        <f t="shared" si="133"/>
        <v>0</v>
      </c>
      <c r="ADA48" s="196">
        <f t="shared" si="157"/>
        <v>0</v>
      </c>
      <c r="ADB48" s="196">
        <f t="shared" si="135"/>
        <v>0</v>
      </c>
      <c r="ADC48" s="196">
        <f t="shared" si="143"/>
        <v>0</v>
      </c>
      <c r="ADD48" s="196">
        <f>IF(IF(sym!$O37=ACI48,1,0)=1,ABS(ACU48*ACN48),-ABS(ACU48*ACN48))</f>
        <v>0</v>
      </c>
      <c r="ADE48" s="196">
        <f>IF(IF(sym!$N37=ACI48,1,0)=1,ABS(ACU48*ACN48),-ABS(ACU48*ACN48))</f>
        <v>0</v>
      </c>
      <c r="ADF48" s="196">
        <f t="shared" si="154"/>
        <v>0</v>
      </c>
      <c r="ADG48" s="196">
        <f t="shared" si="137"/>
        <v>0</v>
      </c>
    </row>
    <row r="49" spans="1:787" x14ac:dyDescent="0.25">
      <c r="A49" s="5" t="s">
        <v>362</v>
      </c>
      <c r="B49" s="150" t="str">
        <f>'FuturesInfo (3)'!M37</f>
        <v>@LB</v>
      </c>
      <c r="C49" s="200" t="str">
        <f>VLOOKUP(A49,'FuturesInfo (3)'!$A$2:$K$80,11)</f>
        <v>soft</v>
      </c>
      <c r="F49" s="5" t="e">
        <f>#REF!</f>
        <v>#REF!</v>
      </c>
      <c r="G49" s="5">
        <v>1</v>
      </c>
      <c r="H49">
        <v>1</v>
      </c>
      <c r="I49" s="5">
        <v>1</v>
      </c>
      <c r="J49">
        <f t="shared" si="164"/>
        <v>1</v>
      </c>
      <c r="K49">
        <f t="shared" si="165"/>
        <v>1</v>
      </c>
      <c r="L49" s="185">
        <v>1.6846361186000001E-2</v>
      </c>
      <c r="M49" s="167">
        <v>10</v>
      </c>
      <c r="N49" s="5">
        <v>60</v>
      </c>
      <c r="O49" t="str">
        <f t="shared" si="166"/>
        <v>TRUE</v>
      </c>
      <c r="P49">
        <f>VLOOKUP($A49,'FuturesInfo (3)'!$A$2:$V$80,22)</f>
        <v>3</v>
      </c>
      <c r="Q49">
        <f t="shared" si="76"/>
        <v>3</v>
      </c>
      <c r="R49">
        <f t="shared" si="76"/>
        <v>3</v>
      </c>
      <c r="S49" s="138">
        <f>VLOOKUP($A49,'FuturesInfo (3)'!$A$2:$O$80,15)*Q49</f>
        <v>106326</v>
      </c>
      <c r="T49" s="144">
        <f t="shared" si="167"/>
        <v>1791.2061994626361</v>
      </c>
      <c r="U49" s="144">
        <f t="shared" si="90"/>
        <v>1791.2061994626361</v>
      </c>
      <c r="W49" s="5">
        <f t="shared" si="168"/>
        <v>1</v>
      </c>
      <c r="X49" s="5">
        <v>1</v>
      </c>
      <c r="Y49">
        <v>1</v>
      </c>
      <c r="Z49" s="5">
        <v>1</v>
      </c>
      <c r="AA49">
        <f t="shared" si="144"/>
        <v>1</v>
      </c>
      <c r="AB49">
        <f t="shared" si="169"/>
        <v>1</v>
      </c>
      <c r="AC49" s="5">
        <v>1.4247846255800001E-2</v>
      </c>
      <c r="AD49" s="167">
        <v>10</v>
      </c>
      <c r="AE49" s="5">
        <v>60</v>
      </c>
      <c r="AF49" t="str">
        <f t="shared" si="170"/>
        <v>TRUE</v>
      </c>
      <c r="AG49">
        <f>VLOOKUP($A49,'FuturesInfo (3)'!$A$2:$V$80,22)</f>
        <v>3</v>
      </c>
      <c r="AH49">
        <f t="shared" si="171"/>
        <v>4</v>
      </c>
      <c r="AI49">
        <f t="shared" si="91"/>
        <v>3</v>
      </c>
      <c r="AJ49" s="138">
        <f>VLOOKUP($A49,'FuturesInfo (3)'!$A$2:$O$80,15)*AI49</f>
        <v>106326</v>
      </c>
      <c r="AK49" s="196">
        <f t="shared" si="172"/>
        <v>1514.916500994191</v>
      </c>
      <c r="AL49" s="196">
        <f t="shared" si="93"/>
        <v>1514.916500994191</v>
      </c>
      <c r="AN49" s="5">
        <f t="shared" si="82"/>
        <v>1</v>
      </c>
      <c r="AO49" s="5">
        <v>-1</v>
      </c>
      <c r="AP49">
        <v>1</v>
      </c>
      <c r="AQ49" s="5">
        <v>-1</v>
      </c>
      <c r="AR49">
        <f t="shared" si="145"/>
        <v>1</v>
      </c>
      <c r="AS49">
        <f t="shared" si="83"/>
        <v>0</v>
      </c>
      <c r="AT49" s="5">
        <v>-2.3521724926499999E-2</v>
      </c>
      <c r="AU49" s="167">
        <v>10</v>
      </c>
      <c r="AV49" s="5">
        <v>60</v>
      </c>
      <c r="AW49" t="str">
        <f t="shared" si="84"/>
        <v>TRUE</v>
      </c>
      <c r="AX49">
        <f>VLOOKUP($A49,'FuturesInfo (3)'!$A$2:$V$80,22)</f>
        <v>3</v>
      </c>
      <c r="AY49">
        <f t="shared" si="85"/>
        <v>2</v>
      </c>
      <c r="AZ49">
        <f t="shared" si="94"/>
        <v>3</v>
      </c>
      <c r="BA49" s="138">
        <f>VLOOKUP($A49,'FuturesInfo (3)'!$A$2:$O$80,15)*AZ49</f>
        <v>106326</v>
      </c>
      <c r="BB49" s="196">
        <f t="shared" si="86"/>
        <v>2500.9709245350391</v>
      </c>
      <c r="BC49" s="196">
        <f t="shared" si="95"/>
        <v>-2500.9709245350391</v>
      </c>
      <c r="BE49" s="5">
        <v>-1</v>
      </c>
      <c r="BF49" s="5">
        <v>-1</v>
      </c>
      <c r="BG49">
        <v>1</v>
      </c>
      <c r="BH49" s="5">
        <v>-1</v>
      </c>
      <c r="BI49">
        <v>1</v>
      </c>
      <c r="BJ49">
        <v>0</v>
      </c>
      <c r="BK49" s="5">
        <v>-2.0742723318800001E-2</v>
      </c>
      <c r="BL49" s="167">
        <v>10</v>
      </c>
      <c r="BM49" s="5">
        <v>60</v>
      </c>
      <c r="BN49" t="s">
        <v>1181</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1181</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1181</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1181</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1181</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1181</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1181</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1181</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1181</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1181</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1181</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1181</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1181</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1181</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1181</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1181</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1181</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1181</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1181</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v>1</v>
      </c>
      <c r="UF49" s="242">
        <v>1</v>
      </c>
      <c r="UG49" s="242">
        <v>1</v>
      </c>
      <c r="UH49" s="242">
        <v>1</v>
      </c>
      <c r="UI49" s="214">
        <v>-1</v>
      </c>
      <c r="UJ49" s="240">
        <v>-4</v>
      </c>
      <c r="UK49">
        <v>1</v>
      </c>
      <c r="UL49">
        <v>1</v>
      </c>
      <c r="UM49" s="246">
        <v>1</v>
      </c>
      <c r="UN49">
        <v>1</v>
      </c>
      <c r="UO49">
        <v>0</v>
      </c>
      <c r="UP49">
        <v>1</v>
      </c>
      <c r="UQ49">
        <v>1</v>
      </c>
      <c r="UR49" s="246">
        <v>2.4761904761899999E-2</v>
      </c>
      <c r="US49" s="202">
        <v>42548</v>
      </c>
      <c r="UT49" s="5">
        <v>60</v>
      </c>
      <c r="UU49" t="s">
        <v>1181</v>
      </c>
      <c r="UV49">
        <v>3</v>
      </c>
      <c r="UW49" s="252">
        <v>2</v>
      </c>
      <c r="UX49">
        <v>2</v>
      </c>
      <c r="UY49" s="138">
        <v>106524</v>
      </c>
      <c r="UZ49" s="138">
        <v>71016</v>
      </c>
      <c r="VA49" s="196">
        <v>2637.7371428566357</v>
      </c>
      <c r="VB49" s="196">
        <v>1758.4914285710904</v>
      </c>
      <c r="VC49" s="196">
        <v>-2637.7371428566357</v>
      </c>
      <c r="VD49" s="196">
        <v>2637.7371428566357</v>
      </c>
      <c r="VE49" s="196">
        <v>2637.7371428566357</v>
      </c>
      <c r="VF49" s="196">
        <v>2637.7371428566357</v>
      </c>
      <c r="VG49" s="196">
        <v>2637.7371428566357</v>
      </c>
      <c r="VH49" s="196">
        <v>2637.7371428566357</v>
      </c>
      <c r="VI49" s="196">
        <v>-2637.7371428566357</v>
      </c>
      <c r="VJ49" s="196">
        <v>-2637.7371428566357</v>
      </c>
      <c r="VK49" s="196">
        <v>2637.7371428566357</v>
      </c>
      <c r="VM49">
        <v>1</v>
      </c>
      <c r="VN49" s="242">
        <v>1</v>
      </c>
      <c r="VO49" s="242">
        <v>-1</v>
      </c>
      <c r="VP49" s="242">
        <v>1</v>
      </c>
      <c r="VQ49" s="214">
        <v>-1</v>
      </c>
      <c r="VR49" s="240">
        <v>4</v>
      </c>
      <c r="VS49">
        <v>1</v>
      </c>
      <c r="VT49">
        <v>-1</v>
      </c>
      <c r="VU49" s="246">
        <v>-1</v>
      </c>
      <c r="VV49">
        <v>0</v>
      </c>
      <c r="VW49">
        <v>1</v>
      </c>
      <c r="VX49">
        <v>0</v>
      </c>
      <c r="VY49">
        <v>1</v>
      </c>
      <c r="VZ49" s="246">
        <v>-3.7174721189600001E-3</v>
      </c>
      <c r="WA49" s="202">
        <v>42549</v>
      </c>
      <c r="WB49" s="5">
        <v>60</v>
      </c>
      <c r="WC49" t="s">
        <v>1181</v>
      </c>
      <c r="WD49">
        <v>3</v>
      </c>
      <c r="WE49" s="252">
        <v>2</v>
      </c>
      <c r="WF49">
        <v>3</v>
      </c>
      <c r="WG49" s="138">
        <v>106128</v>
      </c>
      <c r="WH49" s="138">
        <v>106128</v>
      </c>
      <c r="WI49" s="196">
        <v>-394.52788104098687</v>
      </c>
      <c r="WJ49" s="196">
        <v>-394.52788104098687</v>
      </c>
      <c r="WK49" s="196">
        <v>394.52788104098687</v>
      </c>
      <c r="WL49" s="196">
        <v>-394.52788104098687</v>
      </c>
      <c r="WM49" s="196">
        <v>394.52788104098687</v>
      </c>
      <c r="WN49" s="196">
        <v>394.52788104098687</v>
      </c>
      <c r="WO49" s="196">
        <v>-394.52788104098687</v>
      </c>
      <c r="WP49" s="196">
        <v>-394.52788104098687</v>
      </c>
      <c r="WQ49" s="196">
        <v>394.52788104098687</v>
      </c>
      <c r="WR49" s="196">
        <v>-394.52788104098687</v>
      </c>
      <c r="WS49" s="196">
        <v>394.52788104098687</v>
      </c>
      <c r="WU49">
        <v>-1</v>
      </c>
      <c r="WV49" s="242">
        <v>1</v>
      </c>
      <c r="WW49" s="242">
        <v>-1</v>
      </c>
      <c r="WX49" s="242">
        <v>1</v>
      </c>
      <c r="WY49" s="214">
        <v>-1</v>
      </c>
      <c r="WZ49" s="240">
        <v>5</v>
      </c>
      <c r="XA49">
        <v>1</v>
      </c>
      <c r="XB49">
        <v>-1</v>
      </c>
      <c r="XC49">
        <v>-1</v>
      </c>
      <c r="XD49">
        <v>0</v>
      </c>
      <c r="XE49">
        <v>1</v>
      </c>
      <c r="XF49">
        <v>0</v>
      </c>
      <c r="XG49">
        <v>1</v>
      </c>
      <c r="XH49">
        <v>-8.7064676616900004E-3</v>
      </c>
      <c r="XI49" s="202">
        <v>42549</v>
      </c>
      <c r="XJ49" s="5">
        <v>60</v>
      </c>
      <c r="XK49" t="s">
        <v>1181</v>
      </c>
      <c r="XL49">
        <v>3</v>
      </c>
      <c r="XM49" s="252">
        <v>1</v>
      </c>
      <c r="XN49">
        <v>4</v>
      </c>
      <c r="XO49" s="138">
        <v>105204</v>
      </c>
      <c r="XP49" s="138">
        <v>140272</v>
      </c>
      <c r="XQ49" s="196">
        <v>-915.9552238804348</v>
      </c>
      <c r="XR49" s="196">
        <v>-1221.2736318405798</v>
      </c>
      <c r="XS49" s="196">
        <v>915.9552238804348</v>
      </c>
      <c r="XT49" s="196">
        <v>-915.9552238804348</v>
      </c>
      <c r="XU49" s="196">
        <v>915.9552238804348</v>
      </c>
      <c r="XV49" s="196">
        <v>915.9552238804348</v>
      </c>
      <c r="XW49" s="196">
        <v>-915.9552238804348</v>
      </c>
      <c r="XX49" s="196">
        <v>-915.9552238804348</v>
      </c>
      <c r="XY49" s="196">
        <v>915.9552238804348</v>
      </c>
      <c r="XZ49" s="196">
        <v>-915.9552238804348</v>
      </c>
      <c r="YA49" s="196">
        <v>915.9552238804348</v>
      </c>
      <c r="YC49">
        <v>-1</v>
      </c>
      <c r="YD49">
        <v>-1</v>
      </c>
      <c r="YE49">
        <v>-1</v>
      </c>
      <c r="YF49">
        <v>-1</v>
      </c>
      <c r="YG49">
        <v>-1</v>
      </c>
      <c r="YH49">
        <v>6</v>
      </c>
      <c r="YI49">
        <v>1</v>
      </c>
      <c r="YJ49">
        <v>-1</v>
      </c>
      <c r="YK49" s="246">
        <v>1</v>
      </c>
      <c r="YL49">
        <v>0</v>
      </c>
      <c r="YM49">
        <v>0</v>
      </c>
      <c r="YN49">
        <v>1</v>
      </c>
      <c r="YO49">
        <v>0</v>
      </c>
      <c r="YP49" s="246">
        <v>1.2547051442899999E-3</v>
      </c>
      <c r="YQ49" s="202">
        <v>42549</v>
      </c>
      <c r="YR49" s="5">
        <v>60</v>
      </c>
      <c r="YS49" t="s">
        <v>1181</v>
      </c>
      <c r="YT49">
        <v>3</v>
      </c>
      <c r="YU49">
        <v>1</v>
      </c>
      <c r="YV49">
        <v>4</v>
      </c>
      <c r="YW49" s="138">
        <v>105336</v>
      </c>
      <c r="YX49" s="138">
        <v>140448</v>
      </c>
      <c r="YY49" s="196">
        <v>-132.16562107893142</v>
      </c>
      <c r="YZ49" s="196">
        <v>-176.22082810524191</v>
      </c>
      <c r="ZA49" s="196">
        <v>-132.16562107893142</v>
      </c>
      <c r="ZB49" s="196">
        <v>132.16562107893142</v>
      </c>
      <c r="ZC49" s="196">
        <v>-132.16562107893142</v>
      </c>
      <c r="ZD49" s="196">
        <v>-132.16562107893142</v>
      </c>
      <c r="ZE49" s="196">
        <v>-132.16562107893142</v>
      </c>
      <c r="ZF49" s="196">
        <v>132.16562107893142</v>
      </c>
      <c r="ZG49" s="196">
        <v>-132.16562107893142</v>
      </c>
      <c r="ZH49" s="196">
        <v>-132.16562107893142</v>
      </c>
      <c r="ZI49" s="196">
        <v>132.16562107893142</v>
      </c>
      <c r="ZK49">
        <f t="shared" si="96"/>
        <v>1</v>
      </c>
      <c r="ZL49" s="242">
        <v>-1</v>
      </c>
      <c r="ZM49" s="242">
        <v>-1</v>
      </c>
      <c r="ZN49" s="242">
        <v>-1</v>
      </c>
      <c r="ZO49" s="214">
        <v>-1</v>
      </c>
      <c r="ZP49" s="240">
        <v>7</v>
      </c>
      <c r="ZQ49">
        <f t="shared" si="97"/>
        <v>1</v>
      </c>
      <c r="ZR49">
        <f t="shared" si="98"/>
        <v>-1</v>
      </c>
      <c r="ZS49" s="246">
        <v>1</v>
      </c>
      <c r="ZT49">
        <f t="shared" si="161"/>
        <v>0</v>
      </c>
      <c r="ZU49">
        <f t="shared" si="158"/>
        <v>0</v>
      </c>
      <c r="ZV49">
        <f t="shared" si="138"/>
        <v>1</v>
      </c>
      <c r="ZW49">
        <f t="shared" si="100"/>
        <v>0</v>
      </c>
      <c r="ZX49" s="246">
        <v>9.3984962405999992E-3</v>
      </c>
      <c r="ZY49" s="202">
        <v>42549</v>
      </c>
      <c r="ZZ49" s="5">
        <v>60</v>
      </c>
      <c r="AAA49" t="str">
        <f t="shared" si="87"/>
        <v>TRUE</v>
      </c>
      <c r="AAB49">
        <f>VLOOKUP($A49,'FuturesInfo (3)'!$A$2:$V$80,22)</f>
        <v>3</v>
      </c>
      <c r="AAC49" s="252">
        <v>1</v>
      </c>
      <c r="AAD49">
        <f t="shared" si="101"/>
        <v>4</v>
      </c>
      <c r="AAE49" s="138">
        <f>VLOOKUP($A49,'FuturesInfo (3)'!$A$2:$O$80,15)*AAB49</f>
        <v>106326</v>
      </c>
      <c r="AAF49" s="138">
        <f>VLOOKUP($A49,'FuturesInfo (3)'!$A$2:$O$80,15)*AAD49</f>
        <v>141768</v>
      </c>
      <c r="AAG49" s="196">
        <f t="shared" si="102"/>
        <v>-999.30451127803553</v>
      </c>
      <c r="AAH49" s="196">
        <f t="shared" si="103"/>
        <v>999.30451127803553</v>
      </c>
      <c r="AAI49" s="196">
        <f t="shared" si="104"/>
        <v>-999.30451127803553</v>
      </c>
      <c r="AAJ49" s="196">
        <f t="shared" si="105"/>
        <v>999.30451127803553</v>
      </c>
      <c r="AAK49" s="196">
        <f t="shared" si="155"/>
        <v>-999.30451127803553</v>
      </c>
      <c r="AAL49" s="196">
        <f t="shared" si="107"/>
        <v>-999.30451127803553</v>
      </c>
      <c r="AAM49" s="196">
        <f t="shared" si="139"/>
        <v>-999.30451127803553</v>
      </c>
      <c r="AAN49" s="196">
        <f>IF(IF(sym!$O38=ZS49,1,0)=1,ABS(AAE49*ZX49),-ABS(AAE49*ZX49))</f>
        <v>999.30451127803553</v>
      </c>
      <c r="AAO49" s="196">
        <f>IF(IF(sym!$N38=ZS49,1,0)=1,ABS(AAE49*ZX49),-ABS(AAE49*ZX49))</f>
        <v>-999.30451127803553</v>
      </c>
      <c r="AAP49" s="196">
        <f t="shared" si="148"/>
        <v>-999.30451127803553</v>
      </c>
      <c r="AAQ49" s="196">
        <f t="shared" si="109"/>
        <v>999.30451127803553</v>
      </c>
      <c r="AAS49">
        <f t="shared" si="110"/>
        <v>1</v>
      </c>
      <c r="AAT49" s="242">
        <v>1</v>
      </c>
      <c r="AAU49" s="242">
        <v>-1</v>
      </c>
      <c r="AAV49" s="242">
        <v>1</v>
      </c>
      <c r="AAW49" s="214">
        <v>-1</v>
      </c>
      <c r="AAX49" s="240">
        <v>8</v>
      </c>
      <c r="AAY49">
        <f t="shared" si="111"/>
        <v>1</v>
      </c>
      <c r="AAZ49">
        <f t="shared" si="112"/>
        <v>-1</v>
      </c>
      <c r="ABA49" s="246"/>
      <c r="ABB49">
        <f t="shared" si="162"/>
        <v>0</v>
      </c>
      <c r="ABC49">
        <f t="shared" si="159"/>
        <v>0</v>
      </c>
      <c r="ABD49">
        <f t="shared" si="140"/>
        <v>0</v>
      </c>
      <c r="ABE49">
        <f t="shared" si="114"/>
        <v>0</v>
      </c>
      <c r="ABF49" s="246"/>
      <c r="ABG49" s="202">
        <v>42549</v>
      </c>
      <c r="ABH49" s="5">
        <v>60</v>
      </c>
      <c r="ABI49" t="str">
        <f t="shared" si="88"/>
        <v>TRUE</v>
      </c>
      <c r="ABJ49">
        <f>VLOOKUP($A49,'FuturesInfo (3)'!$A$2:$V$80,22)</f>
        <v>3</v>
      </c>
      <c r="ABK49" s="252">
        <v>2</v>
      </c>
      <c r="ABL49">
        <f t="shared" si="115"/>
        <v>2</v>
      </c>
      <c r="ABM49" s="138">
        <f>VLOOKUP($A49,'FuturesInfo (3)'!$A$2:$O$80,15)*ABJ49</f>
        <v>106326</v>
      </c>
      <c r="ABN49" s="138">
        <f>VLOOKUP($A49,'FuturesInfo (3)'!$A$2:$O$80,15)*ABL49</f>
        <v>70884</v>
      </c>
      <c r="ABO49" s="196">
        <f t="shared" si="116"/>
        <v>0</v>
      </c>
      <c r="ABP49" s="196">
        <f t="shared" si="117"/>
        <v>0</v>
      </c>
      <c r="ABQ49" s="196">
        <f t="shared" si="118"/>
        <v>0</v>
      </c>
      <c r="ABR49" s="196">
        <f t="shared" si="119"/>
        <v>0</v>
      </c>
      <c r="ABS49" s="196">
        <f t="shared" si="156"/>
        <v>0</v>
      </c>
      <c r="ABT49" s="196">
        <f t="shared" si="121"/>
        <v>0</v>
      </c>
      <c r="ABU49" s="196">
        <f t="shared" si="141"/>
        <v>0</v>
      </c>
      <c r="ABV49" s="196">
        <f>IF(IF(sym!$O38=ABA49,1,0)=1,ABS(ABM49*ABF49),-ABS(ABM49*ABF49))</f>
        <v>0</v>
      </c>
      <c r="ABW49" s="196">
        <f>IF(IF(sym!$N38=ABA49,1,0)=1,ABS(ABM49*ABF49),-ABS(ABM49*ABF49))</f>
        <v>0</v>
      </c>
      <c r="ABX49" s="196">
        <f t="shared" si="151"/>
        <v>0</v>
      </c>
      <c r="ABY49" s="196">
        <f t="shared" si="123"/>
        <v>0</v>
      </c>
      <c r="ACA49">
        <f t="shared" si="124"/>
        <v>0</v>
      </c>
      <c r="ACB49" s="242"/>
      <c r="ACC49" s="242"/>
      <c r="ACD49" s="242"/>
      <c r="ACE49" s="214"/>
      <c r="ACF49" s="240"/>
      <c r="ACG49">
        <f t="shared" si="125"/>
        <v>1</v>
      </c>
      <c r="ACH49">
        <f t="shared" si="126"/>
        <v>0</v>
      </c>
      <c r="ACI49" s="246"/>
      <c r="ACJ49">
        <f t="shared" si="163"/>
        <v>1</v>
      </c>
      <c r="ACK49">
        <f t="shared" si="160"/>
        <v>1</v>
      </c>
      <c r="ACL49">
        <f t="shared" si="142"/>
        <v>0</v>
      </c>
      <c r="ACM49">
        <f t="shared" si="128"/>
        <v>1</v>
      </c>
      <c r="ACN49" s="246"/>
      <c r="ACO49" s="202"/>
      <c r="ACP49" s="5">
        <v>60</v>
      </c>
      <c r="ACQ49" t="str">
        <f t="shared" si="89"/>
        <v>FALSE</v>
      </c>
      <c r="ACR49">
        <f>VLOOKUP($A49,'FuturesInfo (3)'!$A$2:$V$80,22)</f>
        <v>3</v>
      </c>
      <c r="ACS49" s="252"/>
      <c r="ACT49">
        <f t="shared" si="129"/>
        <v>2</v>
      </c>
      <c r="ACU49" s="138">
        <f>VLOOKUP($A49,'FuturesInfo (3)'!$A$2:$O$80,15)*ACR49</f>
        <v>106326</v>
      </c>
      <c r="ACV49" s="138">
        <f>VLOOKUP($A49,'FuturesInfo (3)'!$A$2:$O$80,15)*ACT49</f>
        <v>70884</v>
      </c>
      <c r="ACW49" s="196">
        <f t="shared" si="130"/>
        <v>0</v>
      </c>
      <c r="ACX49" s="196">
        <f t="shared" si="131"/>
        <v>0</v>
      </c>
      <c r="ACY49" s="196">
        <f t="shared" si="132"/>
        <v>0</v>
      </c>
      <c r="ACZ49" s="196">
        <f t="shared" si="133"/>
        <v>0</v>
      </c>
      <c r="ADA49" s="196">
        <f t="shared" si="157"/>
        <v>0</v>
      </c>
      <c r="ADB49" s="196">
        <f t="shared" si="135"/>
        <v>0</v>
      </c>
      <c r="ADC49" s="196">
        <f t="shared" si="143"/>
        <v>0</v>
      </c>
      <c r="ADD49" s="196">
        <f>IF(IF(sym!$O38=ACI49,1,0)=1,ABS(ACU49*ACN49),-ABS(ACU49*ACN49))</f>
        <v>0</v>
      </c>
      <c r="ADE49" s="196">
        <f>IF(IF(sym!$N38=ACI49,1,0)=1,ABS(ACU49*ACN49),-ABS(ACU49*ACN49))</f>
        <v>0</v>
      </c>
      <c r="ADF49" s="196">
        <f t="shared" si="154"/>
        <v>0</v>
      </c>
      <c r="ADG49" s="196">
        <f t="shared" si="137"/>
        <v>0</v>
      </c>
    </row>
    <row r="50" spans="1:787" x14ac:dyDescent="0.25">
      <c r="A50" s="1" t="s">
        <v>364</v>
      </c>
      <c r="B50" s="150" t="str">
        <f>'FuturesInfo (3)'!M38</f>
        <v>@LE</v>
      </c>
      <c r="C50" s="200" t="str">
        <f>VLOOKUP(A50,'FuturesInfo (3)'!$A$2:$K$80,11)</f>
        <v>meat</v>
      </c>
      <c r="F50" t="e">
        <f>#REF!</f>
        <v>#REF!</v>
      </c>
      <c r="G50">
        <v>-1</v>
      </c>
      <c r="H50">
        <v>1</v>
      </c>
      <c r="I50">
        <v>1</v>
      </c>
      <c r="J50">
        <f t="shared" si="164"/>
        <v>0</v>
      </c>
      <c r="K50">
        <f t="shared" si="165"/>
        <v>1</v>
      </c>
      <c r="L50" s="184">
        <v>1.2749681258E-3</v>
      </c>
      <c r="M50" s="2">
        <v>10</v>
      </c>
      <c r="N50">
        <v>60</v>
      </c>
      <c r="O50" t="str">
        <f t="shared" si="166"/>
        <v>TRUE</v>
      </c>
      <c r="P50">
        <f>VLOOKUP($A50,'FuturesInfo (3)'!$A$2:$V$80,22)</f>
        <v>3</v>
      </c>
      <c r="Q50">
        <f t="shared" si="76"/>
        <v>3</v>
      </c>
      <c r="R50">
        <f t="shared" si="76"/>
        <v>3</v>
      </c>
      <c r="S50" s="138">
        <f>VLOOKUP($A50,'FuturesInfo (3)'!$A$2:$O$80,15)*Q50</f>
        <v>131220</v>
      </c>
      <c r="T50" s="144">
        <f t="shared" si="167"/>
        <v>-167.301317467476</v>
      </c>
      <c r="U50" s="144">
        <f t="shared" si="90"/>
        <v>167.301317467476</v>
      </c>
      <c r="W50">
        <f t="shared" si="168"/>
        <v>-1</v>
      </c>
      <c r="X50">
        <v>-1</v>
      </c>
      <c r="Y50">
        <v>1</v>
      </c>
      <c r="Z50">
        <v>-1</v>
      </c>
      <c r="AA50">
        <f t="shared" si="144"/>
        <v>1</v>
      </c>
      <c r="AB50">
        <f t="shared" si="169"/>
        <v>0</v>
      </c>
      <c r="AC50" s="1">
        <v>-1.0611205432900001E-2</v>
      </c>
      <c r="AD50" s="2">
        <v>10</v>
      </c>
      <c r="AE50">
        <v>60</v>
      </c>
      <c r="AF50" t="str">
        <f t="shared" si="170"/>
        <v>TRUE</v>
      </c>
      <c r="AG50">
        <f>VLOOKUP($A50,'FuturesInfo (3)'!$A$2:$V$80,22)</f>
        <v>3</v>
      </c>
      <c r="AH50">
        <f t="shared" si="171"/>
        <v>2</v>
      </c>
      <c r="AI50">
        <f t="shared" si="91"/>
        <v>3</v>
      </c>
      <c r="AJ50" s="138">
        <f>VLOOKUP($A50,'FuturesInfo (3)'!$A$2:$O$80,15)*AI50</f>
        <v>131220</v>
      </c>
      <c r="AK50" s="196">
        <f t="shared" si="172"/>
        <v>1392.4023769051382</v>
      </c>
      <c r="AL50" s="196">
        <f t="shared" si="93"/>
        <v>-1392.4023769051382</v>
      </c>
      <c r="AN50">
        <f t="shared" si="82"/>
        <v>-1</v>
      </c>
      <c r="AO50">
        <v>-1</v>
      </c>
      <c r="AP50">
        <v>1</v>
      </c>
      <c r="AQ50">
        <v>-1</v>
      </c>
      <c r="AR50">
        <f t="shared" si="145"/>
        <v>1</v>
      </c>
      <c r="AS50">
        <f t="shared" si="83"/>
        <v>0</v>
      </c>
      <c r="AT50" s="1">
        <v>-4.7190047189999999E-3</v>
      </c>
      <c r="AU50" s="2">
        <v>10</v>
      </c>
      <c r="AV50">
        <v>60</v>
      </c>
      <c r="AW50" t="str">
        <f t="shared" si="84"/>
        <v>TRUE</v>
      </c>
      <c r="AX50">
        <f>VLOOKUP($A50,'FuturesInfo (3)'!$A$2:$V$80,22)</f>
        <v>3</v>
      </c>
      <c r="AY50">
        <f t="shared" si="85"/>
        <v>2</v>
      </c>
      <c r="AZ50">
        <f t="shared" si="94"/>
        <v>3</v>
      </c>
      <c r="BA50" s="138">
        <f>VLOOKUP($A50,'FuturesInfo (3)'!$A$2:$O$80,15)*AZ50</f>
        <v>131220</v>
      </c>
      <c r="BB50" s="196">
        <f t="shared" si="86"/>
        <v>619.22779922717996</v>
      </c>
      <c r="BC50" s="196">
        <f t="shared" si="95"/>
        <v>-619.22779922717996</v>
      </c>
      <c r="BE50">
        <v>-1</v>
      </c>
      <c r="BF50">
        <v>-1</v>
      </c>
      <c r="BG50">
        <v>1</v>
      </c>
      <c r="BH50">
        <v>1</v>
      </c>
      <c r="BI50">
        <v>0</v>
      </c>
      <c r="BJ50">
        <v>1</v>
      </c>
      <c r="BK50" s="1">
        <v>2.3491379310300001E-2</v>
      </c>
      <c r="BL50" s="2">
        <v>10</v>
      </c>
      <c r="BM50">
        <v>60</v>
      </c>
      <c r="BN50" t="s">
        <v>1181</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1181</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1181</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1181</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1181</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1181</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1181</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1181</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1181</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1181</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1181</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1181</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1181</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1181</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1181</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1181</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1181</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1181</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1181</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v>-1</v>
      </c>
      <c r="UF50" s="239">
        <v>1</v>
      </c>
      <c r="UG50" s="239">
        <v>1</v>
      </c>
      <c r="UH50" s="239">
        <v>1</v>
      </c>
      <c r="UI50" s="214">
        <v>1</v>
      </c>
      <c r="UJ50" s="240">
        <v>5</v>
      </c>
      <c r="UK50">
        <v>-1</v>
      </c>
      <c r="UL50">
        <v>1</v>
      </c>
      <c r="UM50" s="214">
        <v>1</v>
      </c>
      <c r="UN50">
        <v>1</v>
      </c>
      <c r="UO50">
        <v>1</v>
      </c>
      <c r="UP50">
        <v>0</v>
      </c>
      <c r="UQ50">
        <v>1</v>
      </c>
      <c r="UR50" s="248">
        <v>5.9747731799100002E-3</v>
      </c>
      <c r="US50" s="202">
        <v>42545</v>
      </c>
      <c r="UT50">
        <v>60</v>
      </c>
      <c r="UU50" t="s">
        <v>1181</v>
      </c>
      <c r="UV50">
        <v>3</v>
      </c>
      <c r="UW50" s="252">
        <v>2</v>
      </c>
      <c r="UX50">
        <v>2</v>
      </c>
      <c r="UY50" s="138">
        <v>136380</v>
      </c>
      <c r="UZ50" s="138">
        <v>90920</v>
      </c>
      <c r="VA50" s="196">
        <v>814.83956627612577</v>
      </c>
      <c r="VB50" s="196">
        <v>543.22637751741718</v>
      </c>
      <c r="VC50" s="196">
        <v>814.83956627612577</v>
      </c>
      <c r="VD50" s="196">
        <v>-814.83956627612577</v>
      </c>
      <c r="VE50" s="196">
        <v>814.83956627612577</v>
      </c>
      <c r="VF50" s="196">
        <v>814.83956627612577</v>
      </c>
      <c r="VG50" s="196">
        <v>814.83956627612577</v>
      </c>
      <c r="VH50" s="196">
        <v>814.83956627612577</v>
      </c>
      <c r="VI50" s="196">
        <v>-814.83956627612577</v>
      </c>
      <c r="VJ50" s="196">
        <v>-814.83956627612577</v>
      </c>
      <c r="VK50" s="196">
        <v>814.83956627612577</v>
      </c>
      <c r="VM50">
        <v>1</v>
      </c>
      <c r="VN50" s="239">
        <v>1</v>
      </c>
      <c r="VO50" s="239">
        <v>-1</v>
      </c>
      <c r="VP50" s="239">
        <v>1</v>
      </c>
      <c r="VQ50" s="214">
        <v>1</v>
      </c>
      <c r="VR50" s="240">
        <v>6</v>
      </c>
      <c r="VS50">
        <v>-1</v>
      </c>
      <c r="VT50">
        <v>1</v>
      </c>
      <c r="VU50" s="214">
        <v>-1</v>
      </c>
      <c r="VV50">
        <v>0</v>
      </c>
      <c r="VW50">
        <v>0</v>
      </c>
      <c r="VX50">
        <v>1</v>
      </c>
      <c r="VY50">
        <v>0</v>
      </c>
      <c r="VZ50" s="248">
        <v>-7.4791025076999997E-3</v>
      </c>
      <c r="WA50" s="202">
        <v>42545</v>
      </c>
      <c r="WB50">
        <v>60</v>
      </c>
      <c r="WC50" t="s">
        <v>1181</v>
      </c>
      <c r="WD50">
        <v>3</v>
      </c>
      <c r="WE50" s="252">
        <v>2</v>
      </c>
      <c r="WF50">
        <v>3</v>
      </c>
      <c r="WG50" s="138">
        <v>135360</v>
      </c>
      <c r="WH50" s="138">
        <v>135360</v>
      </c>
      <c r="WI50" s="196">
        <v>-1012.3713154422719</v>
      </c>
      <c r="WJ50" s="196">
        <v>-1012.3713154422719</v>
      </c>
      <c r="WK50" s="196">
        <v>-1012.3713154422719</v>
      </c>
      <c r="WL50" s="196">
        <v>1012.3713154422719</v>
      </c>
      <c r="WM50" s="196">
        <v>-1012.3713154422719</v>
      </c>
      <c r="WN50" s="196">
        <v>1012.3713154422719</v>
      </c>
      <c r="WO50" s="196">
        <v>-1012.3713154422719</v>
      </c>
      <c r="WP50" s="196">
        <v>-1012.3713154422719</v>
      </c>
      <c r="WQ50" s="196">
        <v>1012.3713154422719</v>
      </c>
      <c r="WR50" s="196">
        <v>-1012.3713154422719</v>
      </c>
      <c r="WS50" s="196">
        <v>1012.3713154422719</v>
      </c>
      <c r="WU50">
        <v>-1</v>
      </c>
      <c r="WV50" s="239">
        <v>1</v>
      </c>
      <c r="WW50" s="239">
        <v>-1</v>
      </c>
      <c r="WX50" s="239">
        <v>1</v>
      </c>
      <c r="WY50" s="214">
        <v>1</v>
      </c>
      <c r="WZ50" s="240">
        <v>7</v>
      </c>
      <c r="XA50">
        <v>-1</v>
      </c>
      <c r="XB50">
        <v>1</v>
      </c>
      <c r="XC50">
        <v>-1</v>
      </c>
      <c r="XD50">
        <v>0</v>
      </c>
      <c r="XE50">
        <v>0</v>
      </c>
      <c r="XF50">
        <v>1</v>
      </c>
      <c r="XG50">
        <v>0</v>
      </c>
      <c r="XH50">
        <v>-8.8652482269499996E-3</v>
      </c>
      <c r="XI50" s="202">
        <v>42545</v>
      </c>
      <c r="XJ50">
        <v>60</v>
      </c>
      <c r="XK50" t="s">
        <v>1181</v>
      </c>
      <c r="XL50">
        <v>3</v>
      </c>
      <c r="XM50" s="252">
        <v>1</v>
      </c>
      <c r="XN50">
        <v>4</v>
      </c>
      <c r="XO50" s="138">
        <v>134160</v>
      </c>
      <c r="XP50" s="138">
        <v>178880</v>
      </c>
      <c r="XQ50" s="196">
        <v>-1189.361702127612</v>
      </c>
      <c r="XR50" s="196">
        <v>-1585.815602836816</v>
      </c>
      <c r="XS50" s="196">
        <v>-1189.361702127612</v>
      </c>
      <c r="XT50" s="196">
        <v>1189.361702127612</v>
      </c>
      <c r="XU50" s="196">
        <v>-1189.361702127612</v>
      </c>
      <c r="XV50" s="196">
        <v>1189.361702127612</v>
      </c>
      <c r="XW50" s="196">
        <v>-1189.361702127612</v>
      </c>
      <c r="XX50" s="196">
        <v>-1189.361702127612</v>
      </c>
      <c r="XY50" s="196">
        <v>1189.361702127612</v>
      </c>
      <c r="XZ50" s="196">
        <v>-1189.361702127612</v>
      </c>
      <c r="YA50" s="196">
        <v>1189.361702127612</v>
      </c>
      <c r="YC50">
        <v>-1</v>
      </c>
      <c r="YD50">
        <v>1</v>
      </c>
      <c r="YE50">
        <v>1</v>
      </c>
      <c r="YF50">
        <v>-1</v>
      </c>
      <c r="YG50">
        <v>1</v>
      </c>
      <c r="YH50">
        <v>-4</v>
      </c>
      <c r="YI50">
        <v>-1</v>
      </c>
      <c r="YJ50">
        <v>-1</v>
      </c>
      <c r="YK50" s="214">
        <v>1</v>
      </c>
      <c r="YL50">
        <v>1</v>
      </c>
      <c r="YM50">
        <v>1</v>
      </c>
      <c r="YN50">
        <v>0</v>
      </c>
      <c r="YO50">
        <v>0</v>
      </c>
      <c r="YP50" s="248">
        <v>3.8014311270099998E-3</v>
      </c>
      <c r="YQ50" s="202">
        <v>42551</v>
      </c>
      <c r="YR50">
        <v>60</v>
      </c>
      <c r="YS50" t="s">
        <v>1181</v>
      </c>
      <c r="YT50">
        <v>3</v>
      </c>
      <c r="YU50">
        <v>1</v>
      </c>
      <c r="YV50">
        <v>4</v>
      </c>
      <c r="YW50" s="138">
        <v>134670</v>
      </c>
      <c r="YX50" s="138">
        <v>179560</v>
      </c>
      <c r="YY50" s="196">
        <v>511.93872987443666</v>
      </c>
      <c r="YZ50" s="196">
        <v>682.58497316591559</v>
      </c>
      <c r="ZA50" s="196">
        <v>511.93872987443666</v>
      </c>
      <c r="ZB50" s="196">
        <v>-511.93872987443666</v>
      </c>
      <c r="ZC50" s="196">
        <v>-511.93872987443666</v>
      </c>
      <c r="ZD50" s="196">
        <v>511.93872987443666</v>
      </c>
      <c r="ZE50" s="196">
        <v>-511.93872987443666</v>
      </c>
      <c r="ZF50" s="196">
        <v>511.93872987443666</v>
      </c>
      <c r="ZG50" s="196">
        <v>-511.93872987443666</v>
      </c>
      <c r="ZH50" s="196">
        <v>-511.93872987443666</v>
      </c>
      <c r="ZI50" s="196">
        <v>511.93872987443666</v>
      </c>
      <c r="ZK50">
        <f t="shared" si="96"/>
        <v>1</v>
      </c>
      <c r="ZL50" s="239">
        <v>1</v>
      </c>
      <c r="ZM50" s="239">
        <v>1</v>
      </c>
      <c r="ZN50" s="239">
        <v>1</v>
      </c>
      <c r="ZO50" s="214">
        <v>1</v>
      </c>
      <c r="ZP50" s="240">
        <v>1</v>
      </c>
      <c r="ZQ50">
        <f t="shared" si="97"/>
        <v>-1</v>
      </c>
      <c r="ZR50">
        <f t="shared" si="98"/>
        <v>1</v>
      </c>
      <c r="ZS50" s="214">
        <v>-1</v>
      </c>
      <c r="ZT50">
        <f t="shared" si="161"/>
        <v>0</v>
      </c>
      <c r="ZU50">
        <f t="shared" si="158"/>
        <v>0</v>
      </c>
      <c r="ZV50">
        <f t="shared" si="138"/>
        <v>1</v>
      </c>
      <c r="ZW50">
        <f t="shared" si="100"/>
        <v>0</v>
      </c>
      <c r="ZX50" s="248">
        <v>-2.5618177767899999E-2</v>
      </c>
      <c r="ZY50" s="202">
        <v>42551</v>
      </c>
      <c r="ZZ50">
        <v>60</v>
      </c>
      <c r="AAA50" t="str">
        <f t="shared" si="87"/>
        <v>TRUE</v>
      </c>
      <c r="AAB50">
        <f>VLOOKUP($A50,'FuturesInfo (3)'!$A$2:$V$80,22)</f>
        <v>3</v>
      </c>
      <c r="AAC50" s="252">
        <v>2</v>
      </c>
      <c r="AAD50">
        <f t="shared" si="101"/>
        <v>2</v>
      </c>
      <c r="AAE50" s="138">
        <f>VLOOKUP($A50,'FuturesInfo (3)'!$A$2:$O$80,15)*AAB50</f>
        <v>131220</v>
      </c>
      <c r="AAF50" s="138">
        <f>VLOOKUP($A50,'FuturesInfo (3)'!$A$2:$O$80,15)*AAD50</f>
        <v>87480</v>
      </c>
      <c r="AAG50" s="196">
        <f t="shared" si="102"/>
        <v>-3361.6172867038381</v>
      </c>
      <c r="AAH50" s="196">
        <f t="shared" si="103"/>
        <v>-3361.6172867038381</v>
      </c>
      <c r="AAI50" s="196">
        <f t="shared" si="104"/>
        <v>-3361.6172867038381</v>
      </c>
      <c r="AAJ50" s="196">
        <f t="shared" si="105"/>
        <v>3361.6172867038381</v>
      </c>
      <c r="AAK50" s="196">
        <f t="shared" si="155"/>
        <v>-3361.6172867038381</v>
      </c>
      <c r="AAL50" s="196">
        <f t="shared" si="107"/>
        <v>-3361.6172867038381</v>
      </c>
      <c r="AAM50" s="196">
        <f t="shared" si="139"/>
        <v>-3361.6172867038381</v>
      </c>
      <c r="AAN50" s="196">
        <f>IF(IF(sym!$O39=ZS50,1,0)=1,ABS(AAE50*ZX50),-ABS(AAE50*ZX50))</f>
        <v>-3361.6172867038381</v>
      </c>
      <c r="AAO50" s="196">
        <f>IF(IF(sym!$N39=ZS50,1,0)=1,ABS(AAE50*ZX50),-ABS(AAE50*ZX50))</f>
        <v>3361.6172867038381</v>
      </c>
      <c r="AAP50" s="196">
        <f t="shared" si="148"/>
        <v>-3361.6172867038381</v>
      </c>
      <c r="AAQ50" s="196">
        <f t="shared" si="109"/>
        <v>3361.6172867038381</v>
      </c>
      <c r="AAS50">
        <f t="shared" si="110"/>
        <v>-1</v>
      </c>
      <c r="AAT50" s="239">
        <v>-1</v>
      </c>
      <c r="AAU50" s="239">
        <v>-1</v>
      </c>
      <c r="AAV50" s="239">
        <v>-1</v>
      </c>
      <c r="AAW50" s="214">
        <v>1</v>
      </c>
      <c r="AAX50" s="240">
        <v>-6</v>
      </c>
      <c r="AAY50">
        <f t="shared" si="111"/>
        <v>-1</v>
      </c>
      <c r="AAZ50">
        <f t="shared" si="112"/>
        <v>-1</v>
      </c>
      <c r="ABA50" s="214"/>
      <c r="ABB50">
        <f t="shared" si="162"/>
        <v>0</v>
      </c>
      <c r="ABC50">
        <f t="shared" si="159"/>
        <v>0</v>
      </c>
      <c r="ABD50">
        <f t="shared" si="140"/>
        <v>0</v>
      </c>
      <c r="ABE50">
        <f t="shared" si="114"/>
        <v>0</v>
      </c>
      <c r="ABF50" s="248"/>
      <c r="ABG50" s="202">
        <v>42551</v>
      </c>
      <c r="ABH50">
        <v>60</v>
      </c>
      <c r="ABI50" t="str">
        <f t="shared" si="88"/>
        <v>TRUE</v>
      </c>
      <c r="ABJ50">
        <f>VLOOKUP($A50,'FuturesInfo (3)'!$A$2:$V$80,22)</f>
        <v>3</v>
      </c>
      <c r="ABK50" s="252">
        <v>2</v>
      </c>
      <c r="ABL50">
        <f t="shared" si="115"/>
        <v>2</v>
      </c>
      <c r="ABM50" s="138">
        <f>VLOOKUP($A50,'FuturesInfo (3)'!$A$2:$O$80,15)*ABJ50</f>
        <v>131220</v>
      </c>
      <c r="ABN50" s="138">
        <f>VLOOKUP($A50,'FuturesInfo (3)'!$A$2:$O$80,15)*ABL50</f>
        <v>87480</v>
      </c>
      <c r="ABO50" s="196">
        <f t="shared" si="116"/>
        <v>0</v>
      </c>
      <c r="ABP50" s="196">
        <f t="shared" si="117"/>
        <v>0</v>
      </c>
      <c r="ABQ50" s="196">
        <f t="shared" si="118"/>
        <v>0</v>
      </c>
      <c r="ABR50" s="196">
        <f t="shared" si="119"/>
        <v>0</v>
      </c>
      <c r="ABS50" s="196">
        <f t="shared" si="156"/>
        <v>0</v>
      </c>
      <c r="ABT50" s="196">
        <f t="shared" si="121"/>
        <v>0</v>
      </c>
      <c r="ABU50" s="196">
        <f t="shared" si="141"/>
        <v>0</v>
      </c>
      <c r="ABV50" s="196">
        <f>IF(IF(sym!$O39=ABA50,1,0)=1,ABS(ABM50*ABF50),-ABS(ABM50*ABF50))</f>
        <v>0</v>
      </c>
      <c r="ABW50" s="196">
        <f>IF(IF(sym!$N39=ABA50,1,0)=1,ABS(ABM50*ABF50),-ABS(ABM50*ABF50))</f>
        <v>0</v>
      </c>
      <c r="ABX50" s="196">
        <f t="shared" si="151"/>
        <v>0</v>
      </c>
      <c r="ABY50" s="196">
        <f t="shared" si="123"/>
        <v>0</v>
      </c>
      <c r="ACA50">
        <f t="shared" si="124"/>
        <v>0</v>
      </c>
      <c r="ACB50" s="239"/>
      <c r="ACC50" s="239"/>
      <c r="ACD50" s="239"/>
      <c r="ACE50" s="214"/>
      <c r="ACF50" s="240"/>
      <c r="ACG50">
        <f t="shared" si="125"/>
        <v>1</v>
      </c>
      <c r="ACH50">
        <f t="shared" si="126"/>
        <v>0</v>
      </c>
      <c r="ACI50" s="214"/>
      <c r="ACJ50">
        <f t="shared" si="163"/>
        <v>1</v>
      </c>
      <c r="ACK50">
        <f t="shared" si="160"/>
        <v>1</v>
      </c>
      <c r="ACL50">
        <f t="shared" si="142"/>
        <v>0</v>
      </c>
      <c r="ACM50">
        <f t="shared" si="128"/>
        <v>1</v>
      </c>
      <c r="ACN50" s="248"/>
      <c r="ACO50" s="202"/>
      <c r="ACP50">
        <v>60</v>
      </c>
      <c r="ACQ50" t="str">
        <f t="shared" si="89"/>
        <v>FALSE</v>
      </c>
      <c r="ACR50">
        <f>VLOOKUP($A50,'FuturesInfo (3)'!$A$2:$V$80,22)</f>
        <v>3</v>
      </c>
      <c r="ACS50" s="252"/>
      <c r="ACT50">
        <f t="shared" si="129"/>
        <v>2</v>
      </c>
      <c r="ACU50" s="138">
        <f>VLOOKUP($A50,'FuturesInfo (3)'!$A$2:$O$80,15)*ACR50</f>
        <v>131220</v>
      </c>
      <c r="ACV50" s="138">
        <f>VLOOKUP($A50,'FuturesInfo (3)'!$A$2:$O$80,15)*ACT50</f>
        <v>87480</v>
      </c>
      <c r="ACW50" s="196">
        <f t="shared" si="130"/>
        <v>0</v>
      </c>
      <c r="ACX50" s="196">
        <f t="shared" si="131"/>
        <v>0</v>
      </c>
      <c r="ACY50" s="196">
        <f t="shared" si="132"/>
        <v>0</v>
      </c>
      <c r="ACZ50" s="196">
        <f t="shared" si="133"/>
        <v>0</v>
      </c>
      <c r="ADA50" s="196">
        <f t="shared" si="157"/>
        <v>0</v>
      </c>
      <c r="ADB50" s="196">
        <f t="shared" si="135"/>
        <v>0</v>
      </c>
      <c r="ADC50" s="196">
        <f t="shared" si="143"/>
        <v>0</v>
      </c>
      <c r="ADD50" s="196">
        <f>IF(IF(sym!$O39=ACI50,1,0)=1,ABS(ACU50*ACN50),-ABS(ACU50*ACN50))</f>
        <v>0</v>
      </c>
      <c r="ADE50" s="196">
        <f>IF(IF(sym!$N39=ACI50,1,0)=1,ABS(ACU50*ACN50),-ABS(ACU50*ACN50))</f>
        <v>0</v>
      </c>
      <c r="ADF50" s="196">
        <f t="shared" si="154"/>
        <v>0</v>
      </c>
      <c r="ADG50" s="196">
        <f t="shared" si="137"/>
        <v>0</v>
      </c>
    </row>
    <row r="51" spans="1:787" x14ac:dyDescent="0.25">
      <c r="A51" s="1" t="s">
        <v>366</v>
      </c>
      <c r="B51" s="150" t="str">
        <f>'FuturesInfo (3)'!M39</f>
        <v>EB</v>
      </c>
      <c r="C51" s="200" t="str">
        <f>VLOOKUP(A51,'FuturesInfo (3)'!$A$2:$K$80,11)</f>
        <v>energy</v>
      </c>
      <c r="F51" t="e">
        <f>#REF!</f>
        <v>#REF!</v>
      </c>
      <c r="G51">
        <v>-1</v>
      </c>
      <c r="H51">
        <v>-1</v>
      </c>
      <c r="I51">
        <v>-1</v>
      </c>
      <c r="J51">
        <f t="shared" si="164"/>
        <v>1</v>
      </c>
      <c r="K51">
        <f t="shared" si="165"/>
        <v>1</v>
      </c>
      <c r="L51" s="184">
        <v>-7.9936051159099995E-3</v>
      </c>
      <c r="M51" s="2">
        <v>10</v>
      </c>
      <c r="N51">
        <v>60</v>
      </c>
      <c r="O51" t="str">
        <f t="shared" si="166"/>
        <v>TRUE</v>
      </c>
      <c r="P51">
        <f>VLOOKUP($A51,'FuturesInfo (3)'!$A$2:$V$80,22)</f>
        <v>2</v>
      </c>
      <c r="Q51">
        <f t="shared" si="76"/>
        <v>2</v>
      </c>
      <c r="R51">
        <f t="shared" si="76"/>
        <v>2</v>
      </c>
      <c r="S51" s="138">
        <f>VLOOKUP($A51,'FuturesInfo (3)'!$A$2:$O$80,15)*Q51</f>
        <v>96380</v>
      </c>
      <c r="T51" s="144">
        <f t="shared" si="167"/>
        <v>770.42366107140572</v>
      </c>
      <c r="U51" s="144">
        <f t="shared" si="90"/>
        <v>770.42366107140572</v>
      </c>
      <c r="W51">
        <f t="shared" si="168"/>
        <v>-1</v>
      </c>
      <c r="X51">
        <v>-1</v>
      </c>
      <c r="Y51">
        <v>-1</v>
      </c>
      <c r="Z51">
        <v>1</v>
      </c>
      <c r="AA51">
        <f t="shared" si="144"/>
        <v>0</v>
      </c>
      <c r="AB51">
        <f t="shared" si="169"/>
        <v>0</v>
      </c>
      <c r="AC51" s="1">
        <v>1.8331990330399998E-2</v>
      </c>
      <c r="AD51" s="2">
        <v>10</v>
      </c>
      <c r="AE51">
        <v>60</v>
      </c>
      <c r="AF51" t="str">
        <f t="shared" si="170"/>
        <v>TRUE</v>
      </c>
      <c r="AG51">
        <f>VLOOKUP($A51,'FuturesInfo (3)'!$A$2:$V$80,22)</f>
        <v>2</v>
      </c>
      <c r="AH51">
        <f t="shared" si="171"/>
        <v>3</v>
      </c>
      <c r="AI51">
        <f t="shared" si="91"/>
        <v>2</v>
      </c>
      <c r="AJ51" s="138">
        <f>VLOOKUP($A51,'FuturesInfo (3)'!$A$2:$O$80,15)*AI51</f>
        <v>96380</v>
      </c>
      <c r="AK51" s="196">
        <f t="shared" si="172"/>
        <v>-1766.8372280439519</v>
      </c>
      <c r="AL51" s="196">
        <f t="shared" si="93"/>
        <v>-1766.8372280439519</v>
      </c>
      <c r="AN51">
        <f t="shared" si="82"/>
        <v>-1</v>
      </c>
      <c r="AO51">
        <v>1</v>
      </c>
      <c r="AP51">
        <v>-1</v>
      </c>
      <c r="AQ51">
        <v>1</v>
      </c>
      <c r="AR51">
        <f t="shared" si="145"/>
        <v>1</v>
      </c>
      <c r="AS51">
        <f t="shared" si="83"/>
        <v>0</v>
      </c>
      <c r="AT51" s="1">
        <v>1.7606330366000001E-2</v>
      </c>
      <c r="AU51" s="2">
        <v>10</v>
      </c>
      <c r="AV51">
        <v>60</v>
      </c>
      <c r="AW51" t="str">
        <f t="shared" si="84"/>
        <v>TRUE</v>
      </c>
      <c r="AX51">
        <f>VLOOKUP($A51,'FuturesInfo (3)'!$A$2:$V$80,22)</f>
        <v>2</v>
      </c>
      <c r="AY51">
        <f t="shared" si="85"/>
        <v>2</v>
      </c>
      <c r="AZ51">
        <f t="shared" si="94"/>
        <v>2</v>
      </c>
      <c r="BA51" s="138">
        <f>VLOOKUP($A51,'FuturesInfo (3)'!$A$2:$O$80,15)*AZ51</f>
        <v>96380</v>
      </c>
      <c r="BB51" s="196">
        <f t="shared" si="86"/>
        <v>1696.89812067508</v>
      </c>
      <c r="BC51" s="196">
        <f t="shared" si="95"/>
        <v>-1696.89812067508</v>
      </c>
      <c r="BE51">
        <v>1</v>
      </c>
      <c r="BF51">
        <v>1</v>
      </c>
      <c r="BG51">
        <v>-1</v>
      </c>
      <c r="BH51">
        <v>1</v>
      </c>
      <c r="BI51">
        <v>1</v>
      </c>
      <c r="BJ51">
        <v>0</v>
      </c>
      <c r="BK51" s="1">
        <v>2.0800933125999999E-2</v>
      </c>
      <c r="BL51" s="2">
        <v>10</v>
      </c>
      <c r="BM51">
        <v>60</v>
      </c>
      <c r="BN51" t="s">
        <v>1181</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1181</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1181</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1181</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1181</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1181</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1181</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1181</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1181</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1181</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1181</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1181</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1181</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1181</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1181</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1181</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1181</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1181</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1181</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v>-1</v>
      </c>
      <c r="UF51" s="239">
        <v>-1</v>
      </c>
      <c r="UG51" s="239">
        <v>-1</v>
      </c>
      <c r="UH51" s="239">
        <v>-1</v>
      </c>
      <c r="UI51" s="214">
        <v>-1</v>
      </c>
      <c r="UJ51" s="240">
        <v>5</v>
      </c>
      <c r="UK51">
        <v>1</v>
      </c>
      <c r="UL51">
        <v>-1</v>
      </c>
      <c r="UM51" s="214">
        <v>-1</v>
      </c>
      <c r="UN51">
        <v>1</v>
      </c>
      <c r="UO51">
        <v>1</v>
      </c>
      <c r="UP51">
        <v>0</v>
      </c>
      <c r="UQ51">
        <v>1</v>
      </c>
      <c r="UR51" s="248">
        <v>-4.0634674922599999E-2</v>
      </c>
      <c r="US51" s="202">
        <v>42548</v>
      </c>
      <c r="UT51">
        <v>60</v>
      </c>
      <c r="UU51" t="s">
        <v>1181</v>
      </c>
      <c r="UV51">
        <v>2</v>
      </c>
      <c r="UW51" s="252">
        <v>2</v>
      </c>
      <c r="UX51">
        <v>2</v>
      </c>
      <c r="UY51" s="138">
        <v>99160</v>
      </c>
      <c r="UZ51" s="138">
        <v>99160</v>
      </c>
      <c r="VA51" s="196">
        <v>4029.3343653250158</v>
      </c>
      <c r="VB51" s="196">
        <v>4029.3343653250158</v>
      </c>
      <c r="VC51" s="196">
        <v>4029.3343653250158</v>
      </c>
      <c r="VD51" s="196">
        <v>-4029.3343653250158</v>
      </c>
      <c r="VE51" s="196">
        <v>4029.3343653250158</v>
      </c>
      <c r="VF51" s="196">
        <v>4029.3343653250158</v>
      </c>
      <c r="VG51" s="196">
        <v>4029.3343653250158</v>
      </c>
      <c r="VH51" s="196">
        <v>-4029.3343653250158</v>
      </c>
      <c r="VI51" s="196">
        <v>4029.3343653250158</v>
      </c>
      <c r="VJ51" s="196">
        <v>-4029.3343653250158</v>
      </c>
      <c r="VK51" s="196">
        <v>4029.3343653250158</v>
      </c>
      <c r="VM51">
        <v>-1</v>
      </c>
      <c r="VN51" s="239">
        <v>1</v>
      </c>
      <c r="VO51" s="239">
        <v>1</v>
      </c>
      <c r="VP51" s="239">
        <v>1</v>
      </c>
      <c r="VQ51" s="214">
        <v>1</v>
      </c>
      <c r="VR51" s="240">
        <v>4</v>
      </c>
      <c r="VS51">
        <v>-1</v>
      </c>
      <c r="VT51">
        <v>1</v>
      </c>
      <c r="VU51" s="214">
        <v>1</v>
      </c>
      <c r="VV51">
        <v>1</v>
      </c>
      <c r="VW51">
        <v>1</v>
      </c>
      <c r="VX51">
        <v>0</v>
      </c>
      <c r="VY51">
        <v>1</v>
      </c>
      <c r="VZ51" s="248">
        <v>1.7749092376E-2</v>
      </c>
      <c r="WA51" s="202">
        <v>42550</v>
      </c>
      <c r="WB51">
        <v>60</v>
      </c>
      <c r="WC51" t="s">
        <v>1181</v>
      </c>
      <c r="WD51">
        <v>2</v>
      </c>
      <c r="WE51" s="252">
        <v>2</v>
      </c>
      <c r="WF51">
        <v>2</v>
      </c>
      <c r="WG51" s="138">
        <v>100920</v>
      </c>
      <c r="WH51" s="138">
        <v>100920</v>
      </c>
      <c r="WI51" s="196">
        <v>1791.2384025859199</v>
      </c>
      <c r="WJ51" s="196">
        <v>1791.2384025859199</v>
      </c>
      <c r="WK51" s="196">
        <v>1791.2384025859199</v>
      </c>
      <c r="WL51" s="196">
        <v>-1791.2384025859199</v>
      </c>
      <c r="WM51" s="196">
        <v>1791.2384025859199</v>
      </c>
      <c r="WN51" s="196">
        <v>1791.2384025859199</v>
      </c>
      <c r="WO51" s="196">
        <v>1791.2384025859199</v>
      </c>
      <c r="WP51" s="196">
        <v>1791.2384025859199</v>
      </c>
      <c r="WQ51" s="196">
        <v>-1791.2384025859199</v>
      </c>
      <c r="WR51" s="196">
        <v>-1791.2384025859199</v>
      </c>
      <c r="WS51" s="196">
        <v>1791.2384025859199</v>
      </c>
      <c r="WU51">
        <v>1</v>
      </c>
      <c r="WV51" s="239">
        <v>1</v>
      </c>
      <c r="WW51" s="239">
        <v>1</v>
      </c>
      <c r="WX51" s="239">
        <v>1</v>
      </c>
      <c r="WY51" s="214">
        <v>1</v>
      </c>
      <c r="WZ51" s="240">
        <v>5</v>
      </c>
      <c r="XA51">
        <v>-1</v>
      </c>
      <c r="XB51">
        <v>1</v>
      </c>
      <c r="XC51">
        <v>-1</v>
      </c>
      <c r="XD51">
        <v>0</v>
      </c>
      <c r="XE51">
        <v>0</v>
      </c>
      <c r="XF51">
        <v>1</v>
      </c>
      <c r="XG51">
        <v>0</v>
      </c>
      <c r="XH51">
        <v>-4.61751882679E-2</v>
      </c>
      <c r="XI51" s="202">
        <v>42550</v>
      </c>
      <c r="XJ51">
        <v>60</v>
      </c>
      <c r="XK51" t="s">
        <v>1181</v>
      </c>
      <c r="XL51">
        <v>2</v>
      </c>
      <c r="XM51" s="252">
        <v>1</v>
      </c>
      <c r="XN51">
        <v>3</v>
      </c>
      <c r="XO51" s="138">
        <v>96260</v>
      </c>
      <c r="XP51" s="138">
        <v>144390</v>
      </c>
      <c r="XQ51" s="196">
        <v>-4444.8236226680538</v>
      </c>
      <c r="XR51" s="196">
        <v>-6667.2354340020811</v>
      </c>
      <c r="XS51" s="196">
        <v>-4444.8236226680538</v>
      </c>
      <c r="XT51" s="196">
        <v>4444.8236226680538</v>
      </c>
      <c r="XU51" s="196">
        <v>-4444.8236226680538</v>
      </c>
      <c r="XV51" s="196">
        <v>-4444.8236226680538</v>
      </c>
      <c r="XW51" s="196">
        <v>-4444.8236226680538</v>
      </c>
      <c r="XX51" s="196">
        <v>-4444.8236226680538</v>
      </c>
      <c r="XY51" s="196">
        <v>4444.8236226680538</v>
      </c>
      <c r="XZ51" s="196">
        <v>-4444.8236226680538</v>
      </c>
      <c r="YA51" s="196">
        <v>4444.8236226680538</v>
      </c>
      <c r="YC51">
        <v>-1</v>
      </c>
      <c r="YD51">
        <v>-1</v>
      </c>
      <c r="YE51">
        <v>-1</v>
      </c>
      <c r="YF51">
        <v>-1</v>
      </c>
      <c r="YG51">
        <v>1</v>
      </c>
      <c r="YH51">
        <v>6</v>
      </c>
      <c r="YI51">
        <v>-1</v>
      </c>
      <c r="YJ51">
        <v>1</v>
      </c>
      <c r="YK51" s="214">
        <v>1</v>
      </c>
      <c r="YL51">
        <v>0</v>
      </c>
      <c r="YM51">
        <v>1</v>
      </c>
      <c r="YN51">
        <v>0</v>
      </c>
      <c r="YO51">
        <v>1</v>
      </c>
      <c r="YP51" s="248">
        <v>8.5185954706000003E-3</v>
      </c>
      <c r="YQ51" s="202">
        <v>42550</v>
      </c>
      <c r="YR51">
        <v>60</v>
      </c>
      <c r="YS51" t="s">
        <v>1181</v>
      </c>
      <c r="YT51">
        <v>2</v>
      </c>
      <c r="YU51">
        <v>1</v>
      </c>
      <c r="YV51">
        <v>3</v>
      </c>
      <c r="YW51" s="138">
        <v>97080</v>
      </c>
      <c r="YX51" s="138">
        <v>145620</v>
      </c>
      <c r="YY51" s="196">
        <v>-826.985248285848</v>
      </c>
      <c r="YZ51" s="196">
        <v>-1240.4778724287721</v>
      </c>
      <c r="ZA51" s="196">
        <v>826.985248285848</v>
      </c>
      <c r="ZB51" s="196">
        <v>-826.985248285848</v>
      </c>
      <c r="ZC51" s="196">
        <v>826.985248285848</v>
      </c>
      <c r="ZD51" s="196">
        <v>-826.985248285848</v>
      </c>
      <c r="ZE51" s="196">
        <v>-826.985248285848</v>
      </c>
      <c r="ZF51" s="196">
        <v>826.985248285848</v>
      </c>
      <c r="ZG51" s="196">
        <v>-826.985248285848</v>
      </c>
      <c r="ZH51" s="196">
        <v>-826.985248285848</v>
      </c>
      <c r="ZI51" s="196">
        <v>826.985248285848</v>
      </c>
      <c r="ZK51">
        <f t="shared" si="96"/>
        <v>1</v>
      </c>
      <c r="ZL51" s="239">
        <v>1</v>
      </c>
      <c r="ZM51" s="239">
        <v>1</v>
      </c>
      <c r="ZN51" s="239">
        <v>-1</v>
      </c>
      <c r="ZO51" s="214">
        <v>1</v>
      </c>
      <c r="ZP51" s="240">
        <v>7</v>
      </c>
      <c r="ZQ51">
        <f t="shared" si="97"/>
        <v>-1</v>
      </c>
      <c r="ZR51">
        <f t="shared" si="98"/>
        <v>1</v>
      </c>
      <c r="ZS51" s="214">
        <v>-1</v>
      </c>
      <c r="ZT51">
        <f t="shared" si="161"/>
        <v>0</v>
      </c>
      <c r="ZU51">
        <f t="shared" si="158"/>
        <v>0</v>
      </c>
      <c r="ZV51">
        <f t="shared" si="138"/>
        <v>1</v>
      </c>
      <c r="ZW51">
        <f t="shared" si="100"/>
        <v>0</v>
      </c>
      <c r="ZX51" s="248">
        <v>-7.2105480016500002E-3</v>
      </c>
      <c r="ZY51" s="202">
        <v>42550</v>
      </c>
      <c r="ZZ51">
        <v>60</v>
      </c>
      <c r="AAA51" t="str">
        <f t="shared" si="87"/>
        <v>TRUE</v>
      </c>
      <c r="AAB51">
        <f>VLOOKUP($A51,'FuturesInfo (3)'!$A$2:$V$80,22)</f>
        <v>2</v>
      </c>
      <c r="AAC51" s="252">
        <v>1</v>
      </c>
      <c r="AAD51">
        <f t="shared" si="101"/>
        <v>3</v>
      </c>
      <c r="AAE51" s="138">
        <f>VLOOKUP($A51,'FuturesInfo (3)'!$A$2:$O$80,15)*AAB51</f>
        <v>96380</v>
      </c>
      <c r="AAF51" s="138">
        <f>VLOOKUP($A51,'FuturesInfo (3)'!$A$2:$O$80,15)*AAD51</f>
        <v>144570</v>
      </c>
      <c r="AAG51" s="196">
        <f t="shared" si="102"/>
        <v>-694.95261639902708</v>
      </c>
      <c r="AAH51" s="196">
        <f t="shared" si="103"/>
        <v>-694.95261639902708</v>
      </c>
      <c r="AAI51" s="196">
        <f t="shared" si="104"/>
        <v>-694.95261639902708</v>
      </c>
      <c r="AAJ51" s="196">
        <f t="shared" si="105"/>
        <v>694.95261639902708</v>
      </c>
      <c r="AAK51" s="196">
        <f t="shared" si="155"/>
        <v>-694.95261639902708</v>
      </c>
      <c r="AAL51" s="196">
        <f t="shared" si="107"/>
        <v>-694.95261639902708</v>
      </c>
      <c r="AAM51" s="196">
        <f t="shared" si="139"/>
        <v>694.95261639902708</v>
      </c>
      <c r="AAN51" s="196">
        <f>IF(IF(sym!$O40=ZS51,1,0)=1,ABS(AAE51*ZX51),-ABS(AAE51*ZX51))</f>
        <v>-694.95261639902708</v>
      </c>
      <c r="AAO51" s="196">
        <f>IF(IF(sym!$N40=ZS51,1,0)=1,ABS(AAE51*ZX51),-ABS(AAE51*ZX51))</f>
        <v>694.95261639902708</v>
      </c>
      <c r="AAP51" s="196">
        <f t="shared" si="148"/>
        <v>-694.95261639902708</v>
      </c>
      <c r="AAQ51" s="196">
        <f t="shared" si="109"/>
        <v>694.95261639902708</v>
      </c>
      <c r="AAS51">
        <f t="shared" si="110"/>
        <v>-1</v>
      </c>
      <c r="AAT51" s="239">
        <v>-1</v>
      </c>
      <c r="AAU51" s="239">
        <v>-1</v>
      </c>
      <c r="AAV51" s="239">
        <v>-1</v>
      </c>
      <c r="AAW51" s="214">
        <v>-1</v>
      </c>
      <c r="AAX51" s="240">
        <v>8</v>
      </c>
      <c r="AAY51">
        <f t="shared" si="111"/>
        <v>1</v>
      </c>
      <c r="AAZ51">
        <f t="shared" si="112"/>
        <v>-1</v>
      </c>
      <c r="ABA51" s="214"/>
      <c r="ABB51">
        <f t="shared" si="162"/>
        <v>0</v>
      </c>
      <c r="ABC51">
        <f t="shared" si="159"/>
        <v>0</v>
      </c>
      <c r="ABD51">
        <f t="shared" si="140"/>
        <v>0</v>
      </c>
      <c r="ABE51">
        <f t="shared" si="114"/>
        <v>0</v>
      </c>
      <c r="ABF51" s="248"/>
      <c r="ABG51" s="202">
        <v>42550</v>
      </c>
      <c r="ABH51">
        <v>60</v>
      </c>
      <c r="ABI51" t="str">
        <f t="shared" si="88"/>
        <v>TRUE</v>
      </c>
      <c r="ABJ51">
        <f>VLOOKUP($A51,'FuturesInfo (3)'!$A$2:$V$80,22)</f>
        <v>2</v>
      </c>
      <c r="ABK51" s="252">
        <v>1</v>
      </c>
      <c r="ABL51">
        <f t="shared" si="115"/>
        <v>3</v>
      </c>
      <c r="ABM51" s="138">
        <f>VLOOKUP($A51,'FuturesInfo (3)'!$A$2:$O$80,15)*ABJ51</f>
        <v>96380</v>
      </c>
      <c r="ABN51" s="138">
        <f>VLOOKUP($A51,'FuturesInfo (3)'!$A$2:$O$80,15)*ABL51</f>
        <v>144570</v>
      </c>
      <c r="ABO51" s="196">
        <f t="shared" si="116"/>
        <v>0</v>
      </c>
      <c r="ABP51" s="196">
        <f t="shared" si="117"/>
        <v>0</v>
      </c>
      <c r="ABQ51" s="196">
        <f t="shared" si="118"/>
        <v>0</v>
      </c>
      <c r="ABR51" s="196">
        <f t="shared" si="119"/>
        <v>0</v>
      </c>
      <c r="ABS51" s="196">
        <f t="shared" si="156"/>
        <v>0</v>
      </c>
      <c r="ABT51" s="196">
        <f t="shared" si="121"/>
        <v>0</v>
      </c>
      <c r="ABU51" s="196">
        <f t="shared" si="141"/>
        <v>0</v>
      </c>
      <c r="ABV51" s="196">
        <f>IF(IF(sym!$O40=ABA51,1,0)=1,ABS(ABM51*ABF51),-ABS(ABM51*ABF51))</f>
        <v>0</v>
      </c>
      <c r="ABW51" s="196">
        <f>IF(IF(sym!$N40=ABA51,1,0)=1,ABS(ABM51*ABF51),-ABS(ABM51*ABF51))</f>
        <v>0</v>
      </c>
      <c r="ABX51" s="196">
        <f t="shared" si="151"/>
        <v>0</v>
      </c>
      <c r="ABY51" s="196">
        <f t="shared" si="123"/>
        <v>0</v>
      </c>
      <c r="ACA51">
        <f t="shared" si="124"/>
        <v>0</v>
      </c>
      <c r="ACB51" s="239"/>
      <c r="ACC51" s="239"/>
      <c r="ACD51" s="239"/>
      <c r="ACE51" s="214"/>
      <c r="ACF51" s="240"/>
      <c r="ACG51">
        <f t="shared" si="125"/>
        <v>1</v>
      </c>
      <c r="ACH51">
        <f t="shared" si="126"/>
        <v>0</v>
      </c>
      <c r="ACI51" s="214"/>
      <c r="ACJ51">
        <f t="shared" si="163"/>
        <v>1</v>
      </c>
      <c r="ACK51">
        <f t="shared" si="160"/>
        <v>1</v>
      </c>
      <c r="ACL51">
        <f t="shared" si="142"/>
        <v>0</v>
      </c>
      <c r="ACM51">
        <f t="shared" si="128"/>
        <v>1</v>
      </c>
      <c r="ACN51" s="248"/>
      <c r="ACO51" s="202"/>
      <c r="ACP51">
        <v>60</v>
      </c>
      <c r="ACQ51" t="str">
        <f t="shared" si="89"/>
        <v>FALSE</v>
      </c>
      <c r="ACR51">
        <f>VLOOKUP($A51,'FuturesInfo (3)'!$A$2:$V$80,22)</f>
        <v>2</v>
      </c>
      <c r="ACS51" s="252"/>
      <c r="ACT51">
        <f t="shared" si="129"/>
        <v>2</v>
      </c>
      <c r="ACU51" s="138">
        <f>VLOOKUP($A51,'FuturesInfo (3)'!$A$2:$O$80,15)*ACR51</f>
        <v>96380</v>
      </c>
      <c r="ACV51" s="138">
        <f>VLOOKUP($A51,'FuturesInfo (3)'!$A$2:$O$80,15)*ACT51</f>
        <v>96380</v>
      </c>
      <c r="ACW51" s="196">
        <f t="shared" si="130"/>
        <v>0</v>
      </c>
      <c r="ACX51" s="196">
        <f t="shared" si="131"/>
        <v>0</v>
      </c>
      <c r="ACY51" s="196">
        <f t="shared" si="132"/>
        <v>0</v>
      </c>
      <c r="ACZ51" s="196">
        <f t="shared" si="133"/>
        <v>0</v>
      </c>
      <c r="ADA51" s="196">
        <f t="shared" si="157"/>
        <v>0</v>
      </c>
      <c r="ADB51" s="196">
        <f t="shared" si="135"/>
        <v>0</v>
      </c>
      <c r="ADC51" s="196">
        <f t="shared" si="143"/>
        <v>0</v>
      </c>
      <c r="ADD51" s="196">
        <f>IF(IF(sym!$O40=ACI51,1,0)=1,ABS(ACU51*ACN51),-ABS(ACU51*ACN51))</f>
        <v>0</v>
      </c>
      <c r="ADE51" s="196">
        <f>IF(IF(sym!$N40=ACI51,1,0)=1,ABS(ACU51*ACN51),-ABS(ACU51*ACN51))</f>
        <v>0</v>
      </c>
      <c r="ADF51" s="196">
        <f t="shared" si="154"/>
        <v>0</v>
      </c>
      <c r="ADG51" s="196">
        <f t="shared" si="137"/>
        <v>0</v>
      </c>
    </row>
    <row r="52" spans="1:787" x14ac:dyDescent="0.25">
      <c r="A52" s="1" t="s">
        <v>368</v>
      </c>
      <c r="B52" s="150" t="s">
        <v>1114</v>
      </c>
      <c r="C52" s="200" t="str">
        <f>VLOOKUP(A52,'FuturesInfo (3)'!$A$2:$K$80,11)</f>
        <v>energy</v>
      </c>
      <c r="F52" t="e">
        <f>#REF!</f>
        <v>#REF!</v>
      </c>
      <c r="G52">
        <v>1</v>
      </c>
      <c r="H52">
        <v>-1</v>
      </c>
      <c r="I52">
        <v>-1</v>
      </c>
      <c r="J52">
        <f t="shared" si="164"/>
        <v>0</v>
      </c>
      <c r="K52">
        <f t="shared" si="165"/>
        <v>1</v>
      </c>
      <c r="L52" s="184">
        <v>-1.4452473596399999E-2</v>
      </c>
      <c r="M52" s="2">
        <v>10</v>
      </c>
      <c r="N52">
        <v>60</v>
      </c>
      <c r="O52" t="str">
        <f t="shared" si="166"/>
        <v>TRUE</v>
      </c>
      <c r="P52">
        <f>VLOOKUP($A52,'FuturesInfo (3)'!$A$2:$V$80,22)</f>
        <v>2</v>
      </c>
      <c r="Q52">
        <f t="shared" si="76"/>
        <v>2</v>
      </c>
      <c r="R52">
        <f t="shared" si="76"/>
        <v>2</v>
      </c>
      <c r="S52" s="138">
        <f>VLOOKUP($A52,'FuturesInfo (3)'!$A$2:$O$80,15)*Q52</f>
        <v>83050</v>
      </c>
      <c r="T52" s="144">
        <f t="shared" si="167"/>
        <v>-1200.2779321810199</v>
      </c>
      <c r="U52" s="144">
        <f t="shared" si="90"/>
        <v>1200.2779321810199</v>
      </c>
      <c r="W52">
        <f t="shared" si="168"/>
        <v>1</v>
      </c>
      <c r="X52">
        <v>-1</v>
      </c>
      <c r="Y52">
        <v>-1</v>
      </c>
      <c r="Z52">
        <v>1</v>
      </c>
      <c r="AA52">
        <f t="shared" si="144"/>
        <v>0</v>
      </c>
      <c r="AB52">
        <f t="shared" si="169"/>
        <v>0</v>
      </c>
      <c r="AC52" s="1">
        <v>5.6401579244200004E-3</v>
      </c>
      <c r="AD52" s="2">
        <v>10</v>
      </c>
      <c r="AE52">
        <v>60</v>
      </c>
      <c r="AF52" t="str">
        <f t="shared" si="170"/>
        <v>TRUE</v>
      </c>
      <c r="AG52">
        <f>VLOOKUP($A52,'FuturesInfo (3)'!$A$2:$V$80,22)</f>
        <v>2</v>
      </c>
      <c r="AH52">
        <f t="shared" si="171"/>
        <v>3</v>
      </c>
      <c r="AI52">
        <f t="shared" si="91"/>
        <v>2</v>
      </c>
      <c r="AJ52" s="138">
        <f>VLOOKUP($A52,'FuturesInfo (3)'!$A$2:$O$80,15)*AI52</f>
        <v>83050</v>
      </c>
      <c r="AK52" s="196">
        <f t="shared" si="172"/>
        <v>-468.41511562308102</v>
      </c>
      <c r="AL52" s="196">
        <f t="shared" si="93"/>
        <v>-468.41511562308102</v>
      </c>
      <c r="AN52">
        <f t="shared" si="82"/>
        <v>-1</v>
      </c>
      <c r="AO52">
        <v>-1</v>
      </c>
      <c r="AP52">
        <v>1</v>
      </c>
      <c r="AQ52">
        <v>1</v>
      </c>
      <c r="AR52">
        <f t="shared" si="145"/>
        <v>0</v>
      </c>
      <c r="AS52">
        <f t="shared" si="83"/>
        <v>1</v>
      </c>
      <c r="AT52" s="1">
        <v>2.41166573191E-2</v>
      </c>
      <c r="AU52" s="2">
        <v>10</v>
      </c>
      <c r="AV52">
        <v>60</v>
      </c>
      <c r="AW52" t="str">
        <f t="shared" si="84"/>
        <v>TRUE</v>
      </c>
      <c r="AX52">
        <f>VLOOKUP($A52,'FuturesInfo (3)'!$A$2:$V$80,22)</f>
        <v>2</v>
      </c>
      <c r="AY52">
        <f t="shared" si="85"/>
        <v>2</v>
      </c>
      <c r="AZ52">
        <f t="shared" si="94"/>
        <v>2</v>
      </c>
      <c r="BA52" s="138">
        <f>VLOOKUP($A52,'FuturesInfo (3)'!$A$2:$O$80,15)*AZ52</f>
        <v>83050</v>
      </c>
      <c r="BB52" s="196">
        <f t="shared" si="86"/>
        <v>-2002.8883903512549</v>
      </c>
      <c r="BC52" s="196">
        <f t="shared" si="95"/>
        <v>2002.8883903512549</v>
      </c>
      <c r="BE52">
        <v>-1</v>
      </c>
      <c r="BF52">
        <v>1</v>
      </c>
      <c r="BG52">
        <v>1</v>
      </c>
      <c r="BH52">
        <v>1</v>
      </c>
      <c r="BI52">
        <v>1</v>
      </c>
      <c r="BJ52">
        <v>1</v>
      </c>
      <c r="BK52" s="1">
        <v>1.7524644030700001E-2</v>
      </c>
      <c r="BL52" s="2">
        <v>10</v>
      </c>
      <c r="BM52">
        <v>60</v>
      </c>
      <c r="BN52" t="s">
        <v>1181</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1181</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1181</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1181</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1181</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1181</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1181</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1181</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1181</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1181</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1181</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1181</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1181</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1181</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1181</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1181</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1181</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1181</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1181</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v>1</v>
      </c>
      <c r="UF52" s="239">
        <v>1</v>
      </c>
      <c r="UG52" s="239">
        <v>-1</v>
      </c>
      <c r="UH52" s="239">
        <v>1</v>
      </c>
      <c r="UI52" s="214">
        <v>1</v>
      </c>
      <c r="UJ52" s="240">
        <v>5</v>
      </c>
      <c r="UK52">
        <v>-1</v>
      </c>
      <c r="UL52">
        <v>1</v>
      </c>
      <c r="UM52" s="214">
        <v>-1</v>
      </c>
      <c r="UN52">
        <v>0</v>
      </c>
      <c r="UO52">
        <v>0</v>
      </c>
      <c r="UP52">
        <v>1</v>
      </c>
      <c r="UQ52">
        <v>0</v>
      </c>
      <c r="UR52" s="248">
        <v>-3.9637599093999998E-2</v>
      </c>
      <c r="US52" s="202">
        <v>42548</v>
      </c>
      <c r="UT52">
        <v>60</v>
      </c>
      <c r="UU52" t="s">
        <v>1181</v>
      </c>
      <c r="UV52">
        <v>2</v>
      </c>
      <c r="UW52" s="252">
        <v>2</v>
      </c>
      <c r="UX52">
        <v>2</v>
      </c>
      <c r="UY52" s="138">
        <v>84800</v>
      </c>
      <c r="UZ52" s="138">
        <v>84800</v>
      </c>
      <c r="VA52" s="196">
        <v>-3361.2684031711997</v>
      </c>
      <c r="VB52" s="196">
        <v>-3361.2684031711997</v>
      </c>
      <c r="VC52" s="196">
        <v>-3361.2684031711997</v>
      </c>
      <c r="VD52" s="196">
        <v>3361.2684031711997</v>
      </c>
      <c r="VE52" s="196">
        <v>-3361.2684031711997</v>
      </c>
      <c r="VF52" s="196">
        <v>3361.2684031711997</v>
      </c>
      <c r="VG52" s="196">
        <v>-3361.2684031711997</v>
      </c>
      <c r="VH52" s="196">
        <v>-3361.2684031711997</v>
      </c>
      <c r="VI52" s="196">
        <v>3361.2684031711997</v>
      </c>
      <c r="VJ52" s="196">
        <v>-3361.2684031711997</v>
      </c>
      <c r="VK52" s="196">
        <v>3361.2684031711997</v>
      </c>
      <c r="VM52">
        <v>-1</v>
      </c>
      <c r="VN52" s="239">
        <v>-1</v>
      </c>
      <c r="VO52" s="239">
        <v>1</v>
      </c>
      <c r="VP52" s="239">
        <v>-1</v>
      </c>
      <c r="VQ52" s="214">
        <v>1</v>
      </c>
      <c r="VR52" s="240">
        <v>-4</v>
      </c>
      <c r="VS52">
        <v>-1</v>
      </c>
      <c r="VT52">
        <v>-1</v>
      </c>
      <c r="VU52" s="214">
        <v>-1</v>
      </c>
      <c r="VV52">
        <v>1</v>
      </c>
      <c r="VW52">
        <v>0</v>
      </c>
      <c r="VX52">
        <v>1</v>
      </c>
      <c r="VY52">
        <v>1</v>
      </c>
      <c r="VZ52" s="248">
        <v>-2.35849056604E-3</v>
      </c>
      <c r="WA52" s="202">
        <v>42550</v>
      </c>
      <c r="WB52">
        <v>60</v>
      </c>
      <c r="WC52" t="s">
        <v>1181</v>
      </c>
      <c r="WD52">
        <v>2</v>
      </c>
      <c r="WE52" s="252">
        <v>2</v>
      </c>
      <c r="WF52">
        <v>2</v>
      </c>
      <c r="WG52" s="138">
        <v>84600</v>
      </c>
      <c r="WH52" s="138">
        <v>84600</v>
      </c>
      <c r="WI52" s="196">
        <v>199.528301886984</v>
      </c>
      <c r="WJ52" s="196">
        <v>199.528301886984</v>
      </c>
      <c r="WK52" s="196">
        <v>-199.528301886984</v>
      </c>
      <c r="WL52" s="196">
        <v>199.528301886984</v>
      </c>
      <c r="WM52" s="196">
        <v>199.528301886984</v>
      </c>
      <c r="WN52" s="196">
        <v>-199.528301886984</v>
      </c>
      <c r="WO52" s="196">
        <v>199.528301886984</v>
      </c>
      <c r="WP52" s="196">
        <v>-199.528301886984</v>
      </c>
      <c r="WQ52" s="196">
        <v>199.528301886984</v>
      </c>
      <c r="WR52" s="196">
        <v>-199.528301886984</v>
      </c>
      <c r="WS52" s="196">
        <v>199.528301886984</v>
      </c>
      <c r="WU52">
        <v>-1</v>
      </c>
      <c r="WV52" s="239">
        <v>-1</v>
      </c>
      <c r="WW52" s="239">
        <v>1</v>
      </c>
      <c r="WX52" s="239">
        <v>-1</v>
      </c>
      <c r="WY52" s="214">
        <v>1</v>
      </c>
      <c r="WZ52" s="240">
        <v>-5</v>
      </c>
      <c r="XA52">
        <v>-1</v>
      </c>
      <c r="XB52">
        <v>-1</v>
      </c>
      <c r="XC52">
        <v>1</v>
      </c>
      <c r="XD52">
        <v>0</v>
      </c>
      <c r="XE52">
        <v>1</v>
      </c>
      <c r="XF52">
        <v>0</v>
      </c>
      <c r="XG52">
        <v>0</v>
      </c>
      <c r="XH52">
        <v>2.36406619385E-3</v>
      </c>
      <c r="XI52" s="202">
        <v>42550</v>
      </c>
      <c r="XJ52">
        <v>60</v>
      </c>
      <c r="XK52" t="s">
        <v>1181</v>
      </c>
      <c r="XL52">
        <v>2</v>
      </c>
      <c r="XM52" s="252">
        <v>1</v>
      </c>
      <c r="XN52">
        <v>3</v>
      </c>
      <c r="XO52" s="138">
        <v>84800</v>
      </c>
      <c r="XP52" s="138">
        <v>127200</v>
      </c>
      <c r="XQ52" s="196">
        <v>-200.47281323848</v>
      </c>
      <c r="XR52" s="196">
        <v>-300.70921985772003</v>
      </c>
      <c r="XS52" s="196">
        <v>200.47281323848</v>
      </c>
      <c r="XT52" s="196">
        <v>-200.47281323848</v>
      </c>
      <c r="XU52" s="196">
        <v>-200.47281323848</v>
      </c>
      <c r="XV52" s="196">
        <v>200.47281323848</v>
      </c>
      <c r="XW52" s="196">
        <v>-200.47281323848</v>
      </c>
      <c r="XX52" s="196">
        <v>200.47281323848</v>
      </c>
      <c r="XY52" s="196">
        <v>-200.47281323848</v>
      </c>
      <c r="XZ52" s="196">
        <v>-200.47281323848</v>
      </c>
      <c r="YA52" s="196">
        <v>200.47281323848</v>
      </c>
      <c r="YC52">
        <v>1</v>
      </c>
      <c r="YD52">
        <v>1</v>
      </c>
      <c r="YE52">
        <v>1</v>
      </c>
      <c r="YF52">
        <v>-1</v>
      </c>
      <c r="YG52">
        <v>1</v>
      </c>
      <c r="YH52">
        <v>-6</v>
      </c>
      <c r="YI52">
        <v>-1</v>
      </c>
      <c r="YJ52">
        <v>-1</v>
      </c>
      <c r="YK52" s="214">
        <v>-1</v>
      </c>
      <c r="YL52">
        <v>0</v>
      </c>
      <c r="YM52">
        <v>0</v>
      </c>
      <c r="YN52">
        <v>1</v>
      </c>
      <c r="YO52">
        <v>1</v>
      </c>
      <c r="YP52" s="248">
        <v>-2.2995283018900001E-2</v>
      </c>
      <c r="YQ52" s="202">
        <v>42550</v>
      </c>
      <c r="YR52">
        <v>60</v>
      </c>
      <c r="YS52" t="s">
        <v>1181</v>
      </c>
      <c r="YT52">
        <v>2</v>
      </c>
      <c r="YU52">
        <v>1</v>
      </c>
      <c r="YV52">
        <v>3</v>
      </c>
      <c r="YW52" s="138">
        <v>82850</v>
      </c>
      <c r="YX52" s="138">
        <v>124275</v>
      </c>
      <c r="YY52" s="196">
        <v>-1905.1591981158651</v>
      </c>
      <c r="YZ52" s="196">
        <v>-2857.7387971737976</v>
      </c>
      <c r="ZA52" s="196">
        <v>-1905.1591981158651</v>
      </c>
      <c r="ZB52" s="196">
        <v>1905.1591981158651</v>
      </c>
      <c r="ZC52" s="196">
        <v>1905.1591981158651</v>
      </c>
      <c r="ZD52" s="196">
        <v>-1905.1591981158651</v>
      </c>
      <c r="ZE52" s="196">
        <v>1905.1591981158651</v>
      </c>
      <c r="ZF52" s="196">
        <v>-1905.1591981158651</v>
      </c>
      <c r="ZG52" s="196">
        <v>1905.1591981158651</v>
      </c>
      <c r="ZH52" s="196">
        <v>-1905.1591981158651</v>
      </c>
      <c r="ZI52" s="196">
        <v>1905.1591981158651</v>
      </c>
      <c r="ZK52">
        <f t="shared" si="96"/>
        <v>-1</v>
      </c>
      <c r="ZL52" s="239">
        <v>1</v>
      </c>
      <c r="ZM52" s="239">
        <v>1</v>
      </c>
      <c r="ZN52" s="239">
        <v>-1</v>
      </c>
      <c r="ZO52" s="214">
        <v>1</v>
      </c>
      <c r="ZP52" s="240">
        <v>-7</v>
      </c>
      <c r="ZQ52">
        <f t="shared" si="97"/>
        <v>-1</v>
      </c>
      <c r="ZR52">
        <f t="shared" si="98"/>
        <v>-1</v>
      </c>
      <c r="ZS52" s="214">
        <v>1</v>
      </c>
      <c r="ZT52">
        <f t="shared" si="161"/>
        <v>1</v>
      </c>
      <c r="ZU52">
        <f t="shared" si="158"/>
        <v>1</v>
      </c>
      <c r="ZV52">
        <f t="shared" si="138"/>
        <v>0</v>
      </c>
      <c r="ZW52">
        <f t="shared" si="100"/>
        <v>0</v>
      </c>
      <c r="ZX52" s="248">
        <v>2.4140012069999999E-3</v>
      </c>
      <c r="ZY52" s="202">
        <v>42550</v>
      </c>
      <c r="ZZ52">
        <v>60</v>
      </c>
      <c r="AAA52" t="str">
        <f t="shared" si="87"/>
        <v>TRUE</v>
      </c>
      <c r="AAB52">
        <f>VLOOKUP($A52,'FuturesInfo (3)'!$A$2:$V$80,22)</f>
        <v>2</v>
      </c>
      <c r="AAC52" s="252">
        <v>1</v>
      </c>
      <c r="AAD52">
        <f t="shared" si="101"/>
        <v>3</v>
      </c>
      <c r="AAE52" s="138">
        <f>VLOOKUP($A52,'FuturesInfo (3)'!$A$2:$O$80,15)*AAB52</f>
        <v>83050</v>
      </c>
      <c r="AAF52" s="138">
        <f>VLOOKUP($A52,'FuturesInfo (3)'!$A$2:$O$80,15)*AAD52</f>
        <v>124575</v>
      </c>
      <c r="AAG52" s="196">
        <f t="shared" si="102"/>
        <v>200.48280024134999</v>
      </c>
      <c r="AAH52" s="196">
        <f t="shared" si="103"/>
        <v>-200.48280024134999</v>
      </c>
      <c r="AAI52" s="196">
        <f t="shared" si="104"/>
        <v>200.48280024134999</v>
      </c>
      <c r="AAJ52" s="196">
        <f t="shared" si="105"/>
        <v>-200.48280024134999</v>
      </c>
      <c r="AAK52" s="196">
        <f t="shared" si="155"/>
        <v>-200.48280024134999</v>
      </c>
      <c r="AAL52" s="196">
        <f t="shared" si="107"/>
        <v>200.48280024134999</v>
      </c>
      <c r="AAM52" s="196">
        <f t="shared" si="139"/>
        <v>-200.48280024134999</v>
      </c>
      <c r="AAN52" s="196">
        <f>IF(IF(sym!$O41=ZS52,1,0)=1,ABS(AAE52*ZX52),-ABS(AAE52*ZX52))</f>
        <v>200.48280024134999</v>
      </c>
      <c r="AAO52" s="196">
        <f>IF(IF(sym!$N41=ZS52,1,0)=1,ABS(AAE52*ZX52),-ABS(AAE52*ZX52))</f>
        <v>-200.48280024134999</v>
      </c>
      <c r="AAP52" s="196">
        <f t="shared" si="148"/>
        <v>-200.48280024134999</v>
      </c>
      <c r="AAQ52" s="196">
        <f t="shared" si="109"/>
        <v>200.48280024134999</v>
      </c>
      <c r="AAS52">
        <f t="shared" si="110"/>
        <v>1</v>
      </c>
      <c r="AAT52" s="239">
        <v>1</v>
      </c>
      <c r="AAU52" s="239">
        <v>1</v>
      </c>
      <c r="AAV52" s="239">
        <v>-1</v>
      </c>
      <c r="AAW52" s="214">
        <v>1</v>
      </c>
      <c r="AAX52" s="240">
        <v>-8</v>
      </c>
      <c r="AAY52">
        <f t="shared" si="111"/>
        <v>-1</v>
      </c>
      <c r="AAZ52">
        <f t="shared" si="112"/>
        <v>-1</v>
      </c>
      <c r="ABA52" s="214"/>
      <c r="ABB52">
        <f t="shared" si="162"/>
        <v>0</v>
      </c>
      <c r="ABC52">
        <f t="shared" si="159"/>
        <v>0</v>
      </c>
      <c r="ABD52">
        <f t="shared" si="140"/>
        <v>0</v>
      </c>
      <c r="ABE52">
        <f t="shared" si="114"/>
        <v>0</v>
      </c>
      <c r="ABF52" s="248"/>
      <c r="ABG52" s="202">
        <v>42550</v>
      </c>
      <c r="ABH52">
        <v>60</v>
      </c>
      <c r="ABI52" t="str">
        <f t="shared" si="88"/>
        <v>TRUE</v>
      </c>
      <c r="ABJ52">
        <f>VLOOKUP($A52,'FuturesInfo (3)'!$A$2:$V$80,22)</f>
        <v>2</v>
      </c>
      <c r="ABK52" s="252">
        <v>1</v>
      </c>
      <c r="ABL52">
        <f t="shared" si="115"/>
        <v>3</v>
      </c>
      <c r="ABM52" s="138">
        <f>VLOOKUP($A52,'FuturesInfo (3)'!$A$2:$O$80,15)*ABJ52</f>
        <v>83050</v>
      </c>
      <c r="ABN52" s="138">
        <f>VLOOKUP($A52,'FuturesInfo (3)'!$A$2:$O$80,15)*ABL52</f>
        <v>124575</v>
      </c>
      <c r="ABO52" s="196">
        <f t="shared" si="116"/>
        <v>0</v>
      </c>
      <c r="ABP52" s="196">
        <f t="shared" si="117"/>
        <v>0</v>
      </c>
      <c r="ABQ52" s="196">
        <f t="shared" si="118"/>
        <v>0</v>
      </c>
      <c r="ABR52" s="196">
        <f t="shared" si="119"/>
        <v>0</v>
      </c>
      <c r="ABS52" s="196">
        <f t="shared" si="156"/>
        <v>0</v>
      </c>
      <c r="ABT52" s="196">
        <f t="shared" si="121"/>
        <v>0</v>
      </c>
      <c r="ABU52" s="196">
        <f t="shared" si="141"/>
        <v>0</v>
      </c>
      <c r="ABV52" s="196">
        <f>IF(IF(sym!$O41=ABA52,1,0)=1,ABS(ABM52*ABF52),-ABS(ABM52*ABF52))</f>
        <v>0</v>
      </c>
      <c r="ABW52" s="196">
        <f>IF(IF(sym!$N41=ABA52,1,0)=1,ABS(ABM52*ABF52),-ABS(ABM52*ABF52))</f>
        <v>0</v>
      </c>
      <c r="ABX52" s="196">
        <f t="shared" si="151"/>
        <v>0</v>
      </c>
      <c r="ABY52" s="196">
        <f t="shared" si="123"/>
        <v>0</v>
      </c>
      <c r="ACA52">
        <f t="shared" si="124"/>
        <v>0</v>
      </c>
      <c r="ACB52" s="239"/>
      <c r="ACC52" s="239"/>
      <c r="ACD52" s="239"/>
      <c r="ACE52" s="214"/>
      <c r="ACF52" s="240"/>
      <c r="ACG52">
        <f t="shared" si="125"/>
        <v>1</v>
      </c>
      <c r="ACH52">
        <f t="shared" si="126"/>
        <v>0</v>
      </c>
      <c r="ACI52" s="214"/>
      <c r="ACJ52">
        <f t="shared" si="163"/>
        <v>1</v>
      </c>
      <c r="ACK52">
        <f t="shared" si="160"/>
        <v>1</v>
      </c>
      <c r="ACL52">
        <f t="shared" si="142"/>
        <v>0</v>
      </c>
      <c r="ACM52">
        <f t="shared" si="128"/>
        <v>1</v>
      </c>
      <c r="ACN52" s="248"/>
      <c r="ACO52" s="202"/>
      <c r="ACP52">
        <v>60</v>
      </c>
      <c r="ACQ52" t="str">
        <f t="shared" si="89"/>
        <v>FALSE</v>
      </c>
      <c r="ACR52">
        <f>VLOOKUP($A52,'FuturesInfo (3)'!$A$2:$V$80,22)</f>
        <v>2</v>
      </c>
      <c r="ACS52" s="252"/>
      <c r="ACT52">
        <f t="shared" si="129"/>
        <v>2</v>
      </c>
      <c r="ACU52" s="138">
        <f>VLOOKUP($A52,'FuturesInfo (3)'!$A$2:$O$80,15)*ACR52</f>
        <v>83050</v>
      </c>
      <c r="ACV52" s="138">
        <f>VLOOKUP($A52,'FuturesInfo (3)'!$A$2:$O$80,15)*ACT52</f>
        <v>83050</v>
      </c>
      <c r="ACW52" s="196">
        <f t="shared" si="130"/>
        <v>0</v>
      </c>
      <c r="ACX52" s="196">
        <f t="shared" si="131"/>
        <v>0</v>
      </c>
      <c r="ACY52" s="196">
        <f t="shared" si="132"/>
        <v>0</v>
      </c>
      <c r="ACZ52" s="196">
        <f t="shared" si="133"/>
        <v>0</v>
      </c>
      <c r="ADA52" s="196">
        <f t="shared" si="157"/>
        <v>0</v>
      </c>
      <c r="ADB52" s="196">
        <f t="shared" si="135"/>
        <v>0</v>
      </c>
      <c r="ADC52" s="196">
        <f t="shared" si="143"/>
        <v>0</v>
      </c>
      <c r="ADD52" s="196">
        <f>IF(IF(sym!$O41=ACI52,1,0)=1,ABS(ACU52*ACN52),-ABS(ACU52*ACN52))</f>
        <v>0</v>
      </c>
      <c r="ADE52" s="196">
        <f>IF(IF(sym!$N41=ACI52,1,0)=1,ABS(ACU52*ACN52),-ABS(ACU52*ACN52))</f>
        <v>0</v>
      </c>
      <c r="ADF52" s="196">
        <f t="shared" si="154"/>
        <v>0</v>
      </c>
      <c r="ADG52" s="196">
        <f t="shared" si="137"/>
        <v>0</v>
      </c>
    </row>
    <row r="53" spans="1:787" x14ac:dyDescent="0.25">
      <c r="A53" s="1" t="s">
        <v>370</v>
      </c>
      <c r="B53" s="150" t="str">
        <f>'FuturesInfo (3)'!M41</f>
        <v>@HE</v>
      </c>
      <c r="C53" s="200" t="str">
        <f>VLOOKUP(A53,'FuturesInfo (3)'!$A$2:$K$80,11)</f>
        <v>meat</v>
      </c>
      <c r="F53" t="e">
        <f>#REF!</f>
        <v>#REF!</v>
      </c>
      <c r="G53">
        <v>1</v>
      </c>
      <c r="H53">
        <v>-1</v>
      </c>
      <c r="I53">
        <v>1</v>
      </c>
      <c r="J53">
        <f t="shared" si="164"/>
        <v>1</v>
      </c>
      <c r="K53">
        <f t="shared" si="165"/>
        <v>0</v>
      </c>
      <c r="L53" s="184">
        <v>1.8058022498500002E-2</v>
      </c>
      <c r="M53" s="2">
        <v>10</v>
      </c>
      <c r="N53">
        <v>60</v>
      </c>
      <c r="O53" t="str">
        <f t="shared" si="166"/>
        <v>TRUE</v>
      </c>
      <c r="P53">
        <f>VLOOKUP($A53,'FuturesInfo (3)'!$A$2:$V$80,22)</f>
        <v>4</v>
      </c>
      <c r="Q53">
        <f t="shared" si="76"/>
        <v>4</v>
      </c>
      <c r="R53">
        <f t="shared" si="76"/>
        <v>4</v>
      </c>
      <c r="S53" s="138">
        <f>VLOOKUP($A53,'FuturesInfo (3)'!$A$2:$O$80,15)*Q53</f>
        <v>125359.99999999999</v>
      </c>
      <c r="T53" s="144">
        <f t="shared" si="167"/>
        <v>2263.7537004119599</v>
      </c>
      <c r="U53" s="144">
        <f t="shared" si="90"/>
        <v>-2263.7537004119599</v>
      </c>
      <c r="W53">
        <f t="shared" si="168"/>
        <v>1</v>
      </c>
      <c r="X53">
        <v>1</v>
      </c>
      <c r="Y53">
        <v>-1</v>
      </c>
      <c r="Z53">
        <v>1</v>
      </c>
      <c r="AA53">
        <f t="shared" si="144"/>
        <v>1</v>
      </c>
      <c r="AB53">
        <f t="shared" si="169"/>
        <v>0</v>
      </c>
      <c r="AC53" s="1">
        <v>9.5958127362599996E-3</v>
      </c>
      <c r="AD53" s="2">
        <v>10</v>
      </c>
      <c r="AE53">
        <v>60</v>
      </c>
      <c r="AF53" t="str">
        <f t="shared" si="170"/>
        <v>TRUE</v>
      </c>
      <c r="AG53">
        <f>VLOOKUP($A53,'FuturesInfo (3)'!$A$2:$V$80,22)</f>
        <v>4</v>
      </c>
      <c r="AH53">
        <f t="shared" si="171"/>
        <v>3</v>
      </c>
      <c r="AI53">
        <f t="shared" si="91"/>
        <v>4</v>
      </c>
      <c r="AJ53" s="138">
        <f>VLOOKUP($A53,'FuturesInfo (3)'!$A$2:$O$80,15)*AI53</f>
        <v>125359.99999999999</v>
      </c>
      <c r="AK53" s="196">
        <f t="shared" si="172"/>
        <v>1202.9310846175533</v>
      </c>
      <c r="AL53" s="196">
        <f t="shared" si="93"/>
        <v>-1202.9310846175533</v>
      </c>
      <c r="AN53">
        <f t="shared" si="82"/>
        <v>1</v>
      </c>
      <c r="AO53">
        <v>1</v>
      </c>
      <c r="AP53">
        <v>-1</v>
      </c>
      <c r="AQ53">
        <v>-1</v>
      </c>
      <c r="AR53">
        <f t="shared" si="145"/>
        <v>0</v>
      </c>
      <c r="AS53">
        <f t="shared" si="83"/>
        <v>1</v>
      </c>
      <c r="AT53" s="1">
        <v>-6.0483870967699997E-3</v>
      </c>
      <c r="AU53" s="2">
        <v>10</v>
      </c>
      <c r="AV53">
        <v>60</v>
      </c>
      <c r="AW53" t="str">
        <f t="shared" si="84"/>
        <v>TRUE</v>
      </c>
      <c r="AX53">
        <f>VLOOKUP($A53,'FuturesInfo (3)'!$A$2:$V$80,22)</f>
        <v>4</v>
      </c>
      <c r="AY53">
        <f t="shared" si="85"/>
        <v>3</v>
      </c>
      <c r="AZ53">
        <f t="shared" si="94"/>
        <v>4</v>
      </c>
      <c r="BA53" s="138">
        <f>VLOOKUP($A53,'FuturesInfo (3)'!$A$2:$O$80,15)*AZ53</f>
        <v>125359.99999999999</v>
      </c>
      <c r="BB53" s="196">
        <f t="shared" si="86"/>
        <v>-758.22580645108712</v>
      </c>
      <c r="BC53" s="196">
        <f t="shared" si="95"/>
        <v>758.22580645108712</v>
      </c>
      <c r="BE53">
        <v>1</v>
      </c>
      <c r="BF53">
        <v>1</v>
      </c>
      <c r="BG53">
        <v>-1</v>
      </c>
      <c r="BH53">
        <v>1</v>
      </c>
      <c r="BI53">
        <v>1</v>
      </c>
      <c r="BJ53">
        <v>0</v>
      </c>
      <c r="BK53" s="1">
        <v>8.6931323793899996E-3</v>
      </c>
      <c r="BL53" s="2">
        <v>10</v>
      </c>
      <c r="BM53">
        <v>60</v>
      </c>
      <c r="BN53" t="s">
        <v>1181</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1181</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1181</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1181</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1181</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1181</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1181</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1181</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1181</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1181</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1181</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1181</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1181</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1181</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1181</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1181</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1181</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1181</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1181</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v>1</v>
      </c>
      <c r="UF53" s="239">
        <v>-1</v>
      </c>
      <c r="UG53" s="239">
        <v>1</v>
      </c>
      <c r="UH53" s="239">
        <v>-1</v>
      </c>
      <c r="UI53" s="214">
        <v>-1</v>
      </c>
      <c r="UJ53" s="240">
        <v>9</v>
      </c>
      <c r="UK53">
        <v>1</v>
      </c>
      <c r="UL53">
        <v>-1</v>
      </c>
      <c r="UM53" s="214">
        <v>-1</v>
      </c>
      <c r="UN53">
        <v>1</v>
      </c>
      <c r="UO53">
        <v>1</v>
      </c>
      <c r="UP53">
        <v>0</v>
      </c>
      <c r="UQ53">
        <v>1</v>
      </c>
      <c r="UR53" s="248">
        <v>-8.3382966051199995E-3</v>
      </c>
      <c r="US53" s="202">
        <v>42541</v>
      </c>
      <c r="UT53">
        <v>60</v>
      </c>
      <c r="UU53" t="s">
        <v>1181</v>
      </c>
      <c r="UV53">
        <v>4</v>
      </c>
      <c r="UW53" s="252">
        <v>2</v>
      </c>
      <c r="UX53">
        <v>3</v>
      </c>
      <c r="UY53" s="138">
        <v>133200</v>
      </c>
      <c r="UZ53" s="138">
        <v>99900</v>
      </c>
      <c r="VA53" s="196">
        <v>1110.6611078019839</v>
      </c>
      <c r="VB53" s="196">
        <v>832.99583085148799</v>
      </c>
      <c r="VC53" s="196">
        <v>1110.6611078019839</v>
      </c>
      <c r="VD53" s="196">
        <v>-1110.6611078019839</v>
      </c>
      <c r="VE53" s="196">
        <v>1110.6611078019839</v>
      </c>
      <c r="VF53" s="196">
        <v>-1110.6611078019839</v>
      </c>
      <c r="VG53" s="196">
        <v>1110.6611078019839</v>
      </c>
      <c r="VH53" s="196">
        <v>-1110.6611078019839</v>
      </c>
      <c r="VI53" s="196">
        <v>1110.6611078019839</v>
      </c>
      <c r="VJ53" s="196">
        <v>-1110.6611078019839</v>
      </c>
      <c r="VK53" s="196">
        <v>1110.6611078019839</v>
      </c>
      <c r="VM53">
        <v>-1</v>
      </c>
      <c r="VN53" s="239">
        <v>-1</v>
      </c>
      <c r="VO53" s="239">
        <v>1</v>
      </c>
      <c r="VP53" s="239">
        <v>-1</v>
      </c>
      <c r="VQ53" s="214">
        <v>-1</v>
      </c>
      <c r="VR53" s="240">
        <v>10</v>
      </c>
      <c r="VS53">
        <v>1</v>
      </c>
      <c r="VT53">
        <v>-1</v>
      </c>
      <c r="VU53" s="214">
        <v>-1</v>
      </c>
      <c r="VV53">
        <v>1</v>
      </c>
      <c r="VW53">
        <v>1</v>
      </c>
      <c r="VX53">
        <v>0</v>
      </c>
      <c r="VY53">
        <v>1</v>
      </c>
      <c r="VZ53" s="248">
        <v>-3.1531531531499998E-2</v>
      </c>
      <c r="WA53" s="202">
        <v>42541</v>
      </c>
      <c r="WB53">
        <v>60</v>
      </c>
      <c r="WC53" t="s">
        <v>1181</v>
      </c>
      <c r="WD53">
        <v>4</v>
      </c>
      <c r="WE53" s="252">
        <v>2</v>
      </c>
      <c r="WF53">
        <v>4</v>
      </c>
      <c r="WG53" s="138">
        <v>129000</v>
      </c>
      <c r="WH53" s="138">
        <v>129000</v>
      </c>
      <c r="WI53" s="196">
        <v>4067.5675675634998</v>
      </c>
      <c r="WJ53" s="196">
        <v>4067.5675675634998</v>
      </c>
      <c r="WK53" s="196">
        <v>4067.5675675634998</v>
      </c>
      <c r="WL53" s="196">
        <v>-4067.5675675634998</v>
      </c>
      <c r="WM53" s="196">
        <v>4067.5675675634998</v>
      </c>
      <c r="WN53" s="196">
        <v>-4067.5675675634998</v>
      </c>
      <c r="WO53" s="196">
        <v>4067.5675675634998</v>
      </c>
      <c r="WP53" s="196">
        <v>-4067.5675675634998</v>
      </c>
      <c r="WQ53" s="196">
        <v>4067.5675675634998</v>
      </c>
      <c r="WR53" s="196">
        <v>-4067.5675675634998</v>
      </c>
      <c r="WS53" s="196">
        <v>4067.5675675634998</v>
      </c>
      <c r="WU53">
        <v>-1</v>
      </c>
      <c r="WV53" s="239">
        <v>-1</v>
      </c>
      <c r="WW53" s="239">
        <v>1</v>
      </c>
      <c r="WX53" s="239">
        <v>-1</v>
      </c>
      <c r="WY53" s="214">
        <v>-1</v>
      </c>
      <c r="WZ53" s="240">
        <v>11</v>
      </c>
      <c r="XA53">
        <v>1</v>
      </c>
      <c r="XB53">
        <v>-1</v>
      </c>
      <c r="XC53">
        <v>-1</v>
      </c>
      <c r="XD53">
        <v>1</v>
      </c>
      <c r="XE53">
        <v>1</v>
      </c>
      <c r="XF53">
        <v>0</v>
      </c>
      <c r="XG53">
        <v>1</v>
      </c>
      <c r="XH53">
        <v>-6.2015503876E-3</v>
      </c>
      <c r="XI53" s="202">
        <v>42541</v>
      </c>
      <c r="XJ53">
        <v>60</v>
      </c>
      <c r="XK53" t="s">
        <v>1181</v>
      </c>
      <c r="XL53">
        <v>4</v>
      </c>
      <c r="XM53" s="252">
        <v>1</v>
      </c>
      <c r="XN53">
        <v>5</v>
      </c>
      <c r="XO53" s="138">
        <v>128200</v>
      </c>
      <c r="XP53" s="138">
        <v>160250</v>
      </c>
      <c r="XQ53" s="196">
        <v>795.03875969032003</v>
      </c>
      <c r="XR53" s="196">
        <v>993.79844961289996</v>
      </c>
      <c r="XS53" s="196">
        <v>795.03875969032003</v>
      </c>
      <c r="XT53" s="196">
        <v>-795.03875969032003</v>
      </c>
      <c r="XU53" s="196">
        <v>795.03875969032003</v>
      </c>
      <c r="XV53" s="196">
        <v>-795.03875969032003</v>
      </c>
      <c r="XW53" s="196">
        <v>795.03875969032003</v>
      </c>
      <c r="XX53" s="196">
        <v>-795.03875969032003</v>
      </c>
      <c r="XY53" s="196">
        <v>795.03875969032003</v>
      </c>
      <c r="XZ53" s="196">
        <v>-795.03875969032003</v>
      </c>
      <c r="YA53" s="196">
        <v>795.03875969032003</v>
      </c>
      <c r="YC53">
        <v>-1</v>
      </c>
      <c r="YD53">
        <v>1</v>
      </c>
      <c r="YE53">
        <v>1</v>
      </c>
      <c r="YF53">
        <v>-1</v>
      </c>
      <c r="YG53">
        <v>-1</v>
      </c>
      <c r="YH53">
        <v>12</v>
      </c>
      <c r="YI53">
        <v>1</v>
      </c>
      <c r="YJ53">
        <v>-1</v>
      </c>
      <c r="YK53" s="214">
        <v>-1</v>
      </c>
      <c r="YL53">
        <v>0</v>
      </c>
      <c r="YM53">
        <v>1</v>
      </c>
      <c r="YN53">
        <v>0</v>
      </c>
      <c r="YO53">
        <v>1</v>
      </c>
      <c r="YP53" s="248">
        <v>-1.6224648986000002E-2</v>
      </c>
      <c r="YQ53" s="202">
        <v>42541</v>
      </c>
      <c r="YR53">
        <v>60</v>
      </c>
      <c r="YS53" t="s">
        <v>1181</v>
      </c>
      <c r="YT53">
        <v>4</v>
      </c>
      <c r="YU53">
        <v>1</v>
      </c>
      <c r="YV53">
        <v>5</v>
      </c>
      <c r="YW53" s="138">
        <v>126120</v>
      </c>
      <c r="YX53" s="138">
        <v>157650</v>
      </c>
      <c r="YY53" s="196">
        <v>-2046.2527301143202</v>
      </c>
      <c r="YZ53" s="196">
        <v>-2557.8159126429005</v>
      </c>
      <c r="ZA53" s="196">
        <v>2046.2527301143202</v>
      </c>
      <c r="ZB53" s="196">
        <v>-2046.2527301143202</v>
      </c>
      <c r="ZC53" s="196">
        <v>2046.2527301143202</v>
      </c>
      <c r="ZD53" s="196">
        <v>-2046.2527301143202</v>
      </c>
      <c r="ZE53" s="196">
        <v>2046.2527301143202</v>
      </c>
      <c r="ZF53" s="196">
        <v>-2046.2527301143202</v>
      </c>
      <c r="ZG53" s="196">
        <v>2046.2527301143202</v>
      </c>
      <c r="ZH53" s="196">
        <v>-2046.2527301143202</v>
      </c>
      <c r="ZI53" s="196">
        <v>2046.2527301143202</v>
      </c>
      <c r="ZK53">
        <f t="shared" si="96"/>
        <v>-1</v>
      </c>
      <c r="ZL53" s="239">
        <v>-1</v>
      </c>
      <c r="ZM53" s="239">
        <v>1</v>
      </c>
      <c r="ZN53" s="239">
        <v>-1</v>
      </c>
      <c r="ZO53" s="214">
        <v>-1</v>
      </c>
      <c r="ZP53" s="240">
        <v>13</v>
      </c>
      <c r="ZQ53">
        <f t="shared" si="97"/>
        <v>1</v>
      </c>
      <c r="ZR53">
        <f t="shared" si="98"/>
        <v>-1</v>
      </c>
      <c r="ZS53" s="214">
        <v>-1</v>
      </c>
      <c r="ZT53">
        <f t="shared" si="161"/>
        <v>1</v>
      </c>
      <c r="ZU53">
        <f t="shared" si="158"/>
        <v>1</v>
      </c>
      <c r="ZV53">
        <f t="shared" si="138"/>
        <v>0</v>
      </c>
      <c r="ZW53">
        <f t="shared" si="100"/>
        <v>1</v>
      </c>
      <c r="ZX53" s="248">
        <v>-6.0260069774800001E-3</v>
      </c>
      <c r="ZY53" s="202">
        <v>42541</v>
      </c>
      <c r="ZZ53">
        <v>60</v>
      </c>
      <c r="AAA53" t="str">
        <f t="shared" si="87"/>
        <v>TRUE</v>
      </c>
      <c r="AAB53">
        <f>VLOOKUP($A53,'FuturesInfo (3)'!$A$2:$V$80,22)</f>
        <v>4</v>
      </c>
      <c r="AAC53" s="252">
        <v>2</v>
      </c>
      <c r="AAD53">
        <f t="shared" si="101"/>
        <v>3</v>
      </c>
      <c r="AAE53" s="138">
        <f>VLOOKUP($A53,'FuturesInfo (3)'!$A$2:$O$80,15)*AAB53</f>
        <v>125359.99999999999</v>
      </c>
      <c r="AAF53" s="138">
        <f>VLOOKUP($A53,'FuturesInfo (3)'!$A$2:$O$80,15)*AAD53</f>
        <v>94019.999999999985</v>
      </c>
      <c r="AAG53" s="196">
        <f t="shared" si="102"/>
        <v>755.42023469689275</v>
      </c>
      <c r="AAH53" s="196">
        <f t="shared" si="103"/>
        <v>755.42023469689275</v>
      </c>
      <c r="AAI53" s="196">
        <f t="shared" si="104"/>
        <v>755.42023469689275</v>
      </c>
      <c r="AAJ53" s="196">
        <f t="shared" si="105"/>
        <v>-755.42023469689275</v>
      </c>
      <c r="AAK53" s="196">
        <f t="shared" si="155"/>
        <v>755.42023469689275</v>
      </c>
      <c r="AAL53" s="196">
        <f t="shared" si="107"/>
        <v>-755.42023469689275</v>
      </c>
      <c r="AAM53" s="196">
        <f t="shared" si="139"/>
        <v>755.42023469689275</v>
      </c>
      <c r="AAN53" s="196">
        <f>IF(IF(sym!$O42=ZS53,1,0)=1,ABS(AAE53*ZX53),-ABS(AAE53*ZX53))</f>
        <v>-755.42023469689275</v>
      </c>
      <c r="AAO53" s="196">
        <f>IF(IF(sym!$N42=ZS53,1,0)=1,ABS(AAE53*ZX53),-ABS(AAE53*ZX53))</f>
        <v>755.42023469689275</v>
      </c>
      <c r="AAP53" s="196">
        <f t="shared" si="148"/>
        <v>-755.42023469689275</v>
      </c>
      <c r="AAQ53" s="196">
        <f t="shared" si="109"/>
        <v>755.42023469689275</v>
      </c>
      <c r="AAS53">
        <f t="shared" si="110"/>
        <v>-1</v>
      </c>
      <c r="AAT53" s="239">
        <v>-1</v>
      </c>
      <c r="AAU53" s="239">
        <v>1</v>
      </c>
      <c r="AAV53" s="239">
        <v>-1</v>
      </c>
      <c r="AAW53" s="214">
        <v>-1</v>
      </c>
      <c r="AAX53" s="240">
        <v>14</v>
      </c>
      <c r="AAY53">
        <f t="shared" si="111"/>
        <v>1</v>
      </c>
      <c r="AAZ53">
        <f t="shared" si="112"/>
        <v>-1</v>
      </c>
      <c r="ABA53" s="214"/>
      <c r="ABB53">
        <f t="shared" si="162"/>
        <v>0</v>
      </c>
      <c r="ABC53">
        <f t="shared" si="159"/>
        <v>0</v>
      </c>
      <c r="ABD53">
        <f t="shared" si="140"/>
        <v>0</v>
      </c>
      <c r="ABE53">
        <f t="shared" si="114"/>
        <v>0</v>
      </c>
      <c r="ABF53" s="248"/>
      <c r="ABG53" s="202">
        <v>42541</v>
      </c>
      <c r="ABH53">
        <v>60</v>
      </c>
      <c r="ABI53" t="str">
        <f t="shared" si="88"/>
        <v>TRUE</v>
      </c>
      <c r="ABJ53">
        <f>VLOOKUP($A53,'FuturesInfo (3)'!$A$2:$V$80,22)</f>
        <v>4</v>
      </c>
      <c r="ABK53" s="252">
        <v>2</v>
      </c>
      <c r="ABL53">
        <f t="shared" si="115"/>
        <v>3</v>
      </c>
      <c r="ABM53" s="138">
        <f>VLOOKUP($A53,'FuturesInfo (3)'!$A$2:$O$80,15)*ABJ53</f>
        <v>125359.99999999999</v>
      </c>
      <c r="ABN53" s="138">
        <f>VLOOKUP($A53,'FuturesInfo (3)'!$A$2:$O$80,15)*ABL53</f>
        <v>94019.999999999985</v>
      </c>
      <c r="ABO53" s="196">
        <f t="shared" si="116"/>
        <v>0</v>
      </c>
      <c r="ABP53" s="196">
        <f t="shared" si="117"/>
        <v>0</v>
      </c>
      <c r="ABQ53" s="196">
        <f t="shared" si="118"/>
        <v>0</v>
      </c>
      <c r="ABR53" s="196">
        <f t="shared" si="119"/>
        <v>0</v>
      </c>
      <c r="ABS53" s="196">
        <f t="shared" si="156"/>
        <v>0</v>
      </c>
      <c r="ABT53" s="196">
        <f t="shared" si="121"/>
        <v>0</v>
      </c>
      <c r="ABU53" s="196">
        <f t="shared" si="141"/>
        <v>0</v>
      </c>
      <c r="ABV53" s="196">
        <f>IF(IF(sym!$O42=ABA53,1,0)=1,ABS(ABM53*ABF53),-ABS(ABM53*ABF53))</f>
        <v>0</v>
      </c>
      <c r="ABW53" s="196">
        <f>IF(IF(sym!$N42=ABA53,1,0)=1,ABS(ABM53*ABF53),-ABS(ABM53*ABF53))</f>
        <v>0</v>
      </c>
      <c r="ABX53" s="196">
        <f t="shared" si="151"/>
        <v>0</v>
      </c>
      <c r="ABY53" s="196">
        <f t="shared" si="123"/>
        <v>0</v>
      </c>
      <c r="ACA53">
        <f t="shared" si="124"/>
        <v>0</v>
      </c>
      <c r="ACB53" s="239"/>
      <c r="ACC53" s="239"/>
      <c r="ACD53" s="239"/>
      <c r="ACE53" s="214"/>
      <c r="ACF53" s="240"/>
      <c r="ACG53">
        <f t="shared" si="125"/>
        <v>1</v>
      </c>
      <c r="ACH53">
        <f t="shared" si="126"/>
        <v>0</v>
      </c>
      <c r="ACI53" s="214"/>
      <c r="ACJ53">
        <f t="shared" si="163"/>
        <v>1</v>
      </c>
      <c r="ACK53">
        <f t="shared" si="160"/>
        <v>1</v>
      </c>
      <c r="ACL53">
        <f t="shared" si="142"/>
        <v>0</v>
      </c>
      <c r="ACM53">
        <f t="shared" si="128"/>
        <v>1</v>
      </c>
      <c r="ACN53" s="248"/>
      <c r="ACO53" s="202"/>
      <c r="ACP53">
        <v>60</v>
      </c>
      <c r="ACQ53" t="str">
        <f t="shared" si="89"/>
        <v>FALSE</v>
      </c>
      <c r="ACR53">
        <f>VLOOKUP($A53,'FuturesInfo (3)'!$A$2:$V$80,22)</f>
        <v>4</v>
      </c>
      <c r="ACS53" s="252"/>
      <c r="ACT53">
        <f t="shared" si="129"/>
        <v>3</v>
      </c>
      <c r="ACU53" s="138">
        <f>VLOOKUP($A53,'FuturesInfo (3)'!$A$2:$O$80,15)*ACR53</f>
        <v>125359.99999999999</v>
      </c>
      <c r="ACV53" s="138">
        <f>VLOOKUP($A53,'FuturesInfo (3)'!$A$2:$O$80,15)*ACT53</f>
        <v>94019.999999999985</v>
      </c>
      <c r="ACW53" s="196">
        <f t="shared" si="130"/>
        <v>0</v>
      </c>
      <c r="ACX53" s="196">
        <f t="shared" si="131"/>
        <v>0</v>
      </c>
      <c r="ACY53" s="196">
        <f t="shared" si="132"/>
        <v>0</v>
      </c>
      <c r="ACZ53" s="196">
        <f t="shared" si="133"/>
        <v>0</v>
      </c>
      <c r="ADA53" s="196">
        <f t="shared" si="157"/>
        <v>0</v>
      </c>
      <c r="ADB53" s="196">
        <f t="shared" si="135"/>
        <v>0</v>
      </c>
      <c r="ADC53" s="196">
        <f t="shared" si="143"/>
        <v>0</v>
      </c>
      <c r="ADD53" s="196">
        <f>IF(IF(sym!$O42=ACI53,1,0)=1,ABS(ACU53*ACN53),-ABS(ACU53*ACN53))</f>
        <v>0</v>
      </c>
      <c r="ADE53" s="196">
        <f>IF(IF(sym!$N42=ACI53,1,0)=1,ABS(ACU53*ACN53),-ABS(ACU53*ACN53))</f>
        <v>0</v>
      </c>
      <c r="ADF53" s="196">
        <f t="shared" si="154"/>
        <v>0</v>
      </c>
      <c r="ADG53" s="196">
        <f t="shared" si="137"/>
        <v>0</v>
      </c>
    </row>
    <row r="54" spans="1:787" x14ac:dyDescent="0.25">
      <c r="A54" s="1" t="s">
        <v>515</v>
      </c>
      <c r="B54" s="150" t="str">
        <f>'FuturesInfo (3)'!M42</f>
        <v>LRC</v>
      </c>
      <c r="C54" s="200" t="str">
        <f>VLOOKUP(A54,'FuturesInfo (3)'!$A$2:$K$80,11)</f>
        <v>soft</v>
      </c>
      <c r="F54" t="e">
        <f>#REF!</f>
        <v>#REF!</v>
      </c>
      <c r="G54">
        <v>1</v>
      </c>
      <c r="H54">
        <v>-1</v>
      </c>
      <c r="I54">
        <v>1</v>
      </c>
      <c r="J54">
        <f t="shared" si="164"/>
        <v>1</v>
      </c>
      <c r="K54">
        <f t="shared" si="165"/>
        <v>0</v>
      </c>
      <c r="L54" s="184">
        <v>5.5147058823500003E-3</v>
      </c>
      <c r="M54" s="2">
        <v>10</v>
      </c>
      <c r="N54">
        <v>60</v>
      </c>
      <c r="O54" t="str">
        <f t="shared" si="166"/>
        <v>TRUE</v>
      </c>
      <c r="P54">
        <f>VLOOKUP($A54,'FuturesInfo (3)'!$A$2:$V$80,22)</f>
        <v>7</v>
      </c>
      <c r="Q54">
        <f t="shared" si="76"/>
        <v>7</v>
      </c>
      <c r="R54">
        <f t="shared" si="76"/>
        <v>7</v>
      </c>
      <c r="S54" s="138">
        <f>VLOOKUP($A54,'FuturesInfo (3)'!$A$2:$O$80,15)*Q54</f>
        <v>128030</v>
      </c>
      <c r="T54" s="144">
        <f t="shared" si="167"/>
        <v>706.04779411727054</v>
      </c>
      <c r="U54" s="144">
        <f t="shared" si="90"/>
        <v>-706.04779411727054</v>
      </c>
      <c r="W54">
        <f t="shared" si="168"/>
        <v>1</v>
      </c>
      <c r="X54">
        <v>-1</v>
      </c>
      <c r="Y54">
        <v>-1</v>
      </c>
      <c r="Z54">
        <v>1</v>
      </c>
      <c r="AA54">
        <f t="shared" si="144"/>
        <v>0</v>
      </c>
      <c r="AB54">
        <f t="shared" si="169"/>
        <v>0</v>
      </c>
      <c r="AC54" s="1">
        <v>1.4625228519199999E-2</v>
      </c>
      <c r="AD54" s="2">
        <v>10</v>
      </c>
      <c r="AE54">
        <v>60</v>
      </c>
      <c r="AF54" t="str">
        <f t="shared" si="170"/>
        <v>TRUE</v>
      </c>
      <c r="AG54">
        <f>VLOOKUP($A54,'FuturesInfo (3)'!$A$2:$V$80,22)</f>
        <v>7</v>
      </c>
      <c r="AH54">
        <f t="shared" si="171"/>
        <v>9</v>
      </c>
      <c r="AI54">
        <f t="shared" si="91"/>
        <v>7</v>
      </c>
      <c r="AJ54" s="138">
        <f>VLOOKUP($A54,'FuturesInfo (3)'!$A$2:$O$80,15)*AI54</f>
        <v>128030</v>
      </c>
      <c r="AK54" s="196">
        <f t="shared" si="172"/>
        <v>-1872.468007313176</v>
      </c>
      <c r="AL54" s="196">
        <f t="shared" si="93"/>
        <v>-1872.468007313176</v>
      </c>
      <c r="AN54">
        <f t="shared" si="82"/>
        <v>-1</v>
      </c>
      <c r="AO54">
        <v>1</v>
      </c>
      <c r="AP54">
        <v>-1</v>
      </c>
      <c r="AQ54">
        <v>1</v>
      </c>
      <c r="AR54">
        <f t="shared" si="145"/>
        <v>1</v>
      </c>
      <c r="AS54">
        <f t="shared" si="83"/>
        <v>0</v>
      </c>
      <c r="AT54" s="1">
        <v>1.4414414414400001E-2</v>
      </c>
      <c r="AU54" s="2">
        <v>10</v>
      </c>
      <c r="AV54">
        <v>60</v>
      </c>
      <c r="AW54" t="str">
        <f t="shared" si="84"/>
        <v>TRUE</v>
      </c>
      <c r="AX54">
        <f>VLOOKUP($A54,'FuturesInfo (3)'!$A$2:$V$80,22)</f>
        <v>7</v>
      </c>
      <c r="AY54">
        <f t="shared" si="85"/>
        <v>5</v>
      </c>
      <c r="AZ54">
        <f t="shared" si="94"/>
        <v>7</v>
      </c>
      <c r="BA54" s="138">
        <f>VLOOKUP($A54,'FuturesInfo (3)'!$A$2:$O$80,15)*AZ54</f>
        <v>128030</v>
      </c>
      <c r="BB54" s="196">
        <f t="shared" si="86"/>
        <v>1845.4774774756322</v>
      </c>
      <c r="BC54" s="196">
        <f t="shared" si="95"/>
        <v>-1845.4774774756322</v>
      </c>
      <c r="BE54">
        <v>1</v>
      </c>
      <c r="BF54">
        <v>1</v>
      </c>
      <c r="BG54">
        <v>-1</v>
      </c>
      <c r="BH54">
        <v>1</v>
      </c>
      <c r="BI54">
        <v>1</v>
      </c>
      <c r="BJ54">
        <v>0</v>
      </c>
      <c r="BK54" s="1">
        <v>4.7365304914200003E-3</v>
      </c>
      <c r="BL54" s="2">
        <v>10</v>
      </c>
      <c r="BM54">
        <v>60</v>
      </c>
      <c r="BN54" t="s">
        <v>1181</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1181</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1181</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1181</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1181</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1181</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1181</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1181</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1181</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1181</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1181</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1181</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1181</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1181</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1181</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1181</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1181</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1181</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1181</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v>1</v>
      </c>
      <c r="UF54" s="239">
        <v>1</v>
      </c>
      <c r="UG54" s="239">
        <v>1</v>
      </c>
      <c r="UH54" s="239">
        <v>1</v>
      </c>
      <c r="UI54" s="214">
        <v>-1</v>
      </c>
      <c r="UJ54" s="240">
        <v>-5</v>
      </c>
      <c r="UK54">
        <v>1</v>
      </c>
      <c r="UL54">
        <v>1</v>
      </c>
      <c r="UM54" s="214">
        <v>-1</v>
      </c>
      <c r="UN54">
        <v>0</v>
      </c>
      <c r="UO54">
        <v>1</v>
      </c>
      <c r="UP54">
        <v>0</v>
      </c>
      <c r="UQ54">
        <v>0</v>
      </c>
      <c r="UR54" s="248">
        <v>-5.0904977375600003E-3</v>
      </c>
      <c r="US54" s="202">
        <v>42548</v>
      </c>
      <c r="UT54">
        <v>60</v>
      </c>
      <c r="UU54" t="s">
        <v>1181</v>
      </c>
      <c r="UV54">
        <v>6</v>
      </c>
      <c r="UW54" s="252">
        <v>1</v>
      </c>
      <c r="UX54">
        <v>8</v>
      </c>
      <c r="UY54" s="138">
        <v>105540</v>
      </c>
      <c r="UZ54" s="138">
        <v>140720</v>
      </c>
      <c r="VA54" s="196">
        <v>-537.25113122208245</v>
      </c>
      <c r="VB54" s="196">
        <v>-716.33484162944319</v>
      </c>
      <c r="VC54" s="196">
        <v>537.25113122208245</v>
      </c>
      <c r="VD54" s="196">
        <v>-537.25113122208245</v>
      </c>
      <c r="VE54" s="196">
        <v>-537.25113122208245</v>
      </c>
      <c r="VF54" s="196">
        <v>-537.25113122208245</v>
      </c>
      <c r="VG54" s="196">
        <v>-537.25113122208245</v>
      </c>
      <c r="VH54" s="196">
        <v>-537.25113122208245</v>
      </c>
      <c r="VI54" s="196">
        <v>537.25113122208245</v>
      </c>
      <c r="VJ54" s="196">
        <v>-537.25113122208245</v>
      </c>
      <c r="VK54" s="196">
        <v>537.25113122208245</v>
      </c>
      <c r="VM54">
        <v>-1</v>
      </c>
      <c r="VN54" s="239">
        <v>1</v>
      </c>
      <c r="VO54" s="239">
        <v>-1</v>
      </c>
      <c r="VP54" s="239">
        <v>1</v>
      </c>
      <c r="VQ54" s="214">
        <v>1</v>
      </c>
      <c r="VR54" s="240">
        <v>-6</v>
      </c>
      <c r="VS54">
        <v>-1</v>
      </c>
      <c r="VT54">
        <v>-1</v>
      </c>
      <c r="VU54" s="214">
        <v>-1</v>
      </c>
      <c r="VV54">
        <v>0</v>
      </c>
      <c r="VW54">
        <v>0</v>
      </c>
      <c r="VX54">
        <v>1</v>
      </c>
      <c r="VY54">
        <v>1</v>
      </c>
      <c r="VZ54" s="248">
        <v>-5.6850483229099998E-3</v>
      </c>
      <c r="WA54" s="202">
        <v>42548</v>
      </c>
      <c r="WB54">
        <v>60</v>
      </c>
      <c r="WC54" t="s">
        <v>1181</v>
      </c>
      <c r="WD54">
        <v>7</v>
      </c>
      <c r="WE54" s="252">
        <v>2</v>
      </c>
      <c r="WF54">
        <v>7</v>
      </c>
      <c r="WG54" s="138">
        <v>122430</v>
      </c>
      <c r="WH54" s="138">
        <v>122430</v>
      </c>
      <c r="WI54" s="196">
        <v>-696.02046617387123</v>
      </c>
      <c r="WJ54" s="196">
        <v>-696.02046617387123</v>
      </c>
      <c r="WK54" s="196">
        <v>-696.02046617387123</v>
      </c>
      <c r="WL54" s="196">
        <v>696.02046617387123</v>
      </c>
      <c r="WM54" s="196">
        <v>696.02046617387123</v>
      </c>
      <c r="WN54" s="196">
        <v>696.02046617387123</v>
      </c>
      <c r="WO54" s="196">
        <v>-696.02046617387123</v>
      </c>
      <c r="WP54" s="196">
        <v>-696.02046617387123</v>
      </c>
      <c r="WQ54" s="196">
        <v>696.02046617387123</v>
      </c>
      <c r="WR54" s="196">
        <v>-696.02046617387123</v>
      </c>
      <c r="WS54" s="196">
        <v>696.02046617387123</v>
      </c>
      <c r="WU54">
        <v>-1</v>
      </c>
      <c r="WV54" s="239">
        <v>1</v>
      </c>
      <c r="WW54" s="239">
        <v>-1</v>
      </c>
      <c r="WX54" s="239">
        <v>1</v>
      </c>
      <c r="WY54" s="214">
        <v>1</v>
      </c>
      <c r="WZ54" s="240">
        <v>-7</v>
      </c>
      <c r="XA54">
        <v>-1</v>
      </c>
      <c r="XB54">
        <v>-1</v>
      </c>
      <c r="XC54">
        <v>1</v>
      </c>
      <c r="XD54">
        <v>1</v>
      </c>
      <c r="XE54">
        <v>1</v>
      </c>
      <c r="XF54">
        <v>0</v>
      </c>
      <c r="XG54">
        <v>0</v>
      </c>
      <c r="XH54">
        <v>7.4328187535699997E-3</v>
      </c>
      <c r="XI54" s="202">
        <v>42548</v>
      </c>
      <c r="XJ54">
        <v>60</v>
      </c>
      <c r="XK54" t="s">
        <v>1181</v>
      </c>
      <c r="XL54">
        <v>7</v>
      </c>
      <c r="XM54" s="252">
        <v>1</v>
      </c>
      <c r="XN54">
        <v>9</v>
      </c>
      <c r="XO54" s="138">
        <v>123340</v>
      </c>
      <c r="XP54" s="138">
        <v>158580</v>
      </c>
      <c r="XQ54" s="196">
        <v>916.76386506532378</v>
      </c>
      <c r="XR54" s="196">
        <v>1178.6963979411305</v>
      </c>
      <c r="XS54" s="196">
        <v>916.76386506532378</v>
      </c>
      <c r="XT54" s="196">
        <v>-916.76386506532378</v>
      </c>
      <c r="XU54" s="196">
        <v>-916.76386506532378</v>
      </c>
      <c r="XV54" s="196">
        <v>-916.76386506532378</v>
      </c>
      <c r="XW54" s="196">
        <v>916.76386506532378</v>
      </c>
      <c r="XX54" s="196">
        <v>916.76386506532378</v>
      </c>
      <c r="XY54" s="196">
        <v>-916.76386506532378</v>
      </c>
      <c r="XZ54" s="196">
        <v>-916.76386506532378</v>
      </c>
      <c r="YA54" s="196">
        <v>916.76386506532378</v>
      </c>
      <c r="YC54">
        <v>1</v>
      </c>
      <c r="YD54">
        <v>1</v>
      </c>
      <c r="YE54">
        <v>-1</v>
      </c>
      <c r="YF54">
        <v>1</v>
      </c>
      <c r="YG54">
        <v>1</v>
      </c>
      <c r="YH54">
        <v>-8</v>
      </c>
      <c r="YI54">
        <v>-1</v>
      </c>
      <c r="YJ54">
        <v>-1</v>
      </c>
      <c r="YK54" s="214">
        <v>1</v>
      </c>
      <c r="YL54">
        <v>1</v>
      </c>
      <c r="YM54">
        <v>1</v>
      </c>
      <c r="YN54">
        <v>0</v>
      </c>
      <c r="YO54">
        <v>0</v>
      </c>
      <c r="YP54" s="248">
        <v>1.9863791146399998E-2</v>
      </c>
      <c r="YQ54" s="202">
        <v>42548</v>
      </c>
      <c r="YR54">
        <v>60</v>
      </c>
      <c r="YS54" t="s">
        <v>1181</v>
      </c>
      <c r="YT54">
        <v>7</v>
      </c>
      <c r="YU54">
        <v>1</v>
      </c>
      <c r="YV54">
        <v>9</v>
      </c>
      <c r="YW54" s="138">
        <v>125790</v>
      </c>
      <c r="YX54" s="138">
        <v>161730</v>
      </c>
      <c r="YY54" s="196">
        <v>2498.6662883056556</v>
      </c>
      <c r="YZ54" s="196">
        <v>3212.5709421072715</v>
      </c>
      <c r="ZA54" s="196">
        <v>2498.6662883056556</v>
      </c>
      <c r="ZB54" s="196">
        <v>-2498.6662883056556</v>
      </c>
      <c r="ZC54" s="196">
        <v>-2498.6662883056556</v>
      </c>
      <c r="ZD54" s="196">
        <v>-2498.6662883056556</v>
      </c>
      <c r="ZE54" s="196">
        <v>2498.6662883056556</v>
      </c>
      <c r="ZF54" s="196">
        <v>2498.6662883056556</v>
      </c>
      <c r="ZG54" s="196">
        <v>-2498.6662883056556</v>
      </c>
      <c r="ZH54" s="196">
        <v>-2498.6662883056556</v>
      </c>
      <c r="ZI54" s="196">
        <v>2498.6662883056556</v>
      </c>
      <c r="ZK54">
        <f t="shared" si="96"/>
        <v>1</v>
      </c>
      <c r="ZL54" s="239">
        <v>-1</v>
      </c>
      <c r="ZM54" s="239">
        <v>-1</v>
      </c>
      <c r="ZN54" s="239">
        <v>1</v>
      </c>
      <c r="ZO54" s="214">
        <v>1</v>
      </c>
      <c r="ZP54" s="240">
        <v>-9</v>
      </c>
      <c r="ZQ54">
        <f t="shared" si="97"/>
        <v>-1</v>
      </c>
      <c r="ZR54">
        <f t="shared" si="98"/>
        <v>-1</v>
      </c>
      <c r="ZS54" s="214">
        <v>1</v>
      </c>
      <c r="ZT54">
        <f t="shared" si="161"/>
        <v>0</v>
      </c>
      <c r="ZU54">
        <f t="shared" si="158"/>
        <v>1</v>
      </c>
      <c r="ZV54">
        <f t="shared" si="138"/>
        <v>0</v>
      </c>
      <c r="ZW54">
        <f t="shared" si="100"/>
        <v>0</v>
      </c>
      <c r="ZX54" s="248">
        <v>1.7807456872599998E-2</v>
      </c>
      <c r="ZY54" s="202">
        <v>42548</v>
      </c>
      <c r="ZZ54">
        <v>60</v>
      </c>
      <c r="AAA54" t="str">
        <f t="shared" si="87"/>
        <v>TRUE</v>
      </c>
      <c r="AAB54">
        <f>VLOOKUP($A54,'FuturesInfo (3)'!$A$2:$V$80,22)</f>
        <v>7</v>
      </c>
      <c r="AAC54" s="252">
        <v>1</v>
      </c>
      <c r="AAD54">
        <f t="shared" si="101"/>
        <v>9</v>
      </c>
      <c r="AAE54" s="138">
        <f>VLOOKUP($A54,'FuturesInfo (3)'!$A$2:$O$80,15)*AAB54</f>
        <v>128030</v>
      </c>
      <c r="AAF54" s="138">
        <f>VLOOKUP($A54,'FuturesInfo (3)'!$A$2:$O$80,15)*AAD54</f>
        <v>164610</v>
      </c>
      <c r="AAG54" s="196">
        <f t="shared" si="102"/>
        <v>-2279.8887033989777</v>
      </c>
      <c r="AAH54" s="196">
        <f t="shared" si="103"/>
        <v>2279.8887033989777</v>
      </c>
      <c r="AAI54" s="196">
        <f t="shared" si="104"/>
        <v>2279.8887033989777</v>
      </c>
      <c r="AAJ54" s="196">
        <f t="shared" si="105"/>
        <v>-2279.8887033989777</v>
      </c>
      <c r="AAK54" s="196">
        <f t="shared" si="155"/>
        <v>-2279.8887033989777</v>
      </c>
      <c r="AAL54" s="196">
        <f t="shared" si="107"/>
        <v>-2279.8887033989777</v>
      </c>
      <c r="AAM54" s="196">
        <f t="shared" si="139"/>
        <v>2279.8887033989777</v>
      </c>
      <c r="AAN54" s="196">
        <f>IF(IF(sym!$O43=ZS54,1,0)=1,ABS(AAE54*ZX54),-ABS(AAE54*ZX54))</f>
        <v>2279.8887033989777</v>
      </c>
      <c r="AAO54" s="196">
        <f>IF(IF(sym!$N43=ZS54,1,0)=1,ABS(AAE54*ZX54),-ABS(AAE54*ZX54))</f>
        <v>-2279.8887033989777</v>
      </c>
      <c r="AAP54" s="196">
        <f t="shared" si="148"/>
        <v>-2279.8887033989777</v>
      </c>
      <c r="AAQ54" s="196">
        <f t="shared" si="109"/>
        <v>2279.8887033989777</v>
      </c>
      <c r="AAS54">
        <f t="shared" si="110"/>
        <v>1</v>
      </c>
      <c r="AAT54" s="239">
        <v>-1</v>
      </c>
      <c r="AAU54" s="239">
        <v>-1</v>
      </c>
      <c r="AAV54" s="239">
        <v>1</v>
      </c>
      <c r="AAW54" s="214">
        <v>-1</v>
      </c>
      <c r="AAX54" s="240">
        <v>-10</v>
      </c>
      <c r="AAY54">
        <f t="shared" si="111"/>
        <v>1</v>
      </c>
      <c r="AAZ54">
        <f t="shared" si="112"/>
        <v>1</v>
      </c>
      <c r="ABA54" s="214"/>
      <c r="ABB54">
        <f t="shared" si="162"/>
        <v>0</v>
      </c>
      <c r="ABC54">
        <f t="shared" si="159"/>
        <v>0</v>
      </c>
      <c r="ABD54">
        <f t="shared" si="140"/>
        <v>0</v>
      </c>
      <c r="ABE54">
        <f t="shared" si="114"/>
        <v>0</v>
      </c>
      <c r="ABF54" s="248"/>
      <c r="ABG54" s="202">
        <v>42548</v>
      </c>
      <c r="ABH54">
        <v>60</v>
      </c>
      <c r="ABI54" t="str">
        <f t="shared" si="88"/>
        <v>TRUE</v>
      </c>
      <c r="ABJ54">
        <f>VLOOKUP($A54,'FuturesInfo (3)'!$A$2:$V$80,22)</f>
        <v>7</v>
      </c>
      <c r="ABK54" s="252">
        <v>1</v>
      </c>
      <c r="ABL54">
        <f t="shared" si="115"/>
        <v>9</v>
      </c>
      <c r="ABM54" s="138">
        <f>VLOOKUP($A54,'FuturesInfo (3)'!$A$2:$O$80,15)*ABJ54</f>
        <v>128030</v>
      </c>
      <c r="ABN54" s="138">
        <f>VLOOKUP($A54,'FuturesInfo (3)'!$A$2:$O$80,15)*ABL54</f>
        <v>164610</v>
      </c>
      <c r="ABO54" s="196">
        <f t="shared" si="116"/>
        <v>0</v>
      </c>
      <c r="ABP54" s="196">
        <f t="shared" si="117"/>
        <v>0</v>
      </c>
      <c r="ABQ54" s="196">
        <f t="shared" si="118"/>
        <v>0</v>
      </c>
      <c r="ABR54" s="196">
        <f t="shared" si="119"/>
        <v>0</v>
      </c>
      <c r="ABS54" s="196">
        <f t="shared" si="156"/>
        <v>0</v>
      </c>
      <c r="ABT54" s="196">
        <f t="shared" si="121"/>
        <v>0</v>
      </c>
      <c r="ABU54" s="196">
        <f t="shared" si="141"/>
        <v>0</v>
      </c>
      <c r="ABV54" s="196">
        <f>IF(IF(sym!$O43=ABA54,1,0)=1,ABS(ABM54*ABF54),-ABS(ABM54*ABF54))</f>
        <v>0</v>
      </c>
      <c r="ABW54" s="196">
        <f>IF(IF(sym!$N43=ABA54,1,0)=1,ABS(ABM54*ABF54),-ABS(ABM54*ABF54))</f>
        <v>0</v>
      </c>
      <c r="ABX54" s="196">
        <f t="shared" si="151"/>
        <v>0</v>
      </c>
      <c r="ABY54" s="196">
        <f t="shared" si="123"/>
        <v>0</v>
      </c>
      <c r="ACA54">
        <f t="shared" si="124"/>
        <v>0</v>
      </c>
      <c r="ACB54" s="239"/>
      <c r="ACC54" s="239"/>
      <c r="ACD54" s="239"/>
      <c r="ACE54" s="214"/>
      <c r="ACF54" s="240"/>
      <c r="ACG54">
        <f t="shared" si="125"/>
        <v>1</v>
      </c>
      <c r="ACH54">
        <f t="shared" si="126"/>
        <v>0</v>
      </c>
      <c r="ACI54" s="214"/>
      <c r="ACJ54">
        <f t="shared" si="163"/>
        <v>1</v>
      </c>
      <c r="ACK54">
        <f t="shared" si="160"/>
        <v>1</v>
      </c>
      <c r="ACL54">
        <f t="shared" si="142"/>
        <v>0</v>
      </c>
      <c r="ACM54">
        <f t="shared" si="128"/>
        <v>1</v>
      </c>
      <c r="ACN54" s="248"/>
      <c r="ACO54" s="202"/>
      <c r="ACP54">
        <v>60</v>
      </c>
      <c r="ACQ54" t="str">
        <f t="shared" si="89"/>
        <v>FALSE</v>
      </c>
      <c r="ACR54">
        <f>VLOOKUP($A54,'FuturesInfo (3)'!$A$2:$V$80,22)</f>
        <v>7</v>
      </c>
      <c r="ACS54" s="252"/>
      <c r="ACT54">
        <f t="shared" si="129"/>
        <v>5</v>
      </c>
      <c r="ACU54" s="138">
        <f>VLOOKUP($A54,'FuturesInfo (3)'!$A$2:$O$80,15)*ACR54</f>
        <v>128030</v>
      </c>
      <c r="ACV54" s="138">
        <f>VLOOKUP($A54,'FuturesInfo (3)'!$A$2:$O$80,15)*ACT54</f>
        <v>91450</v>
      </c>
      <c r="ACW54" s="196">
        <f t="shared" si="130"/>
        <v>0</v>
      </c>
      <c r="ACX54" s="196">
        <f t="shared" si="131"/>
        <v>0</v>
      </c>
      <c r="ACY54" s="196">
        <f t="shared" si="132"/>
        <v>0</v>
      </c>
      <c r="ACZ54" s="196">
        <f t="shared" si="133"/>
        <v>0</v>
      </c>
      <c r="ADA54" s="196">
        <f t="shared" si="157"/>
        <v>0</v>
      </c>
      <c r="ADB54" s="196">
        <f t="shared" si="135"/>
        <v>0</v>
      </c>
      <c r="ADC54" s="196">
        <f t="shared" si="143"/>
        <v>0</v>
      </c>
      <c r="ADD54" s="196">
        <f>IF(IF(sym!$O43=ACI54,1,0)=1,ABS(ACU54*ACN54),-ABS(ACU54*ACN54))</f>
        <v>0</v>
      </c>
      <c r="ADE54" s="196">
        <f>IF(IF(sym!$N43=ACI54,1,0)=1,ABS(ACU54*ACN54),-ABS(ACU54*ACN54))</f>
        <v>0</v>
      </c>
      <c r="ADF54" s="196">
        <f t="shared" si="154"/>
        <v>0</v>
      </c>
      <c r="ADG54" s="196">
        <f t="shared" si="137"/>
        <v>0</v>
      </c>
    </row>
    <row r="55" spans="1:787" x14ac:dyDescent="0.25">
      <c r="A55" s="1" t="s">
        <v>997</v>
      </c>
      <c r="B55" s="150" t="str">
        <f>'FuturesInfo (3)'!M43</f>
        <v>QW</v>
      </c>
      <c r="C55" s="200" t="str">
        <f>VLOOKUP(A55,'FuturesInfo (3)'!$A$2:$K$80,11)</f>
        <v>soft</v>
      </c>
      <c r="F55" t="e">
        <f>#REF!</f>
        <v>#REF!</v>
      </c>
      <c r="G55">
        <v>-1</v>
      </c>
      <c r="H55">
        <v>1</v>
      </c>
      <c r="I55">
        <v>1</v>
      </c>
      <c r="J55">
        <f t="shared" si="164"/>
        <v>0</v>
      </c>
      <c r="K55">
        <f t="shared" si="165"/>
        <v>1</v>
      </c>
      <c r="L55" s="184">
        <v>2.52627324171E-2</v>
      </c>
      <c r="M55" s="2">
        <v>10</v>
      </c>
      <c r="N55">
        <v>60</v>
      </c>
      <c r="O55" t="str">
        <f t="shared" si="166"/>
        <v>TRUE</v>
      </c>
      <c r="P55">
        <f>VLOOKUP($A55,'FuturesInfo (3)'!$A$2:$V$80,22)</f>
        <v>4</v>
      </c>
      <c r="Q55">
        <f t="shared" si="76"/>
        <v>4</v>
      </c>
      <c r="R55">
        <f t="shared" si="76"/>
        <v>4</v>
      </c>
      <c r="S55" s="138">
        <f>VLOOKUP($A55,'FuturesInfo (3)'!$A$2:$O$80,15)*Q55</f>
        <v>111259.99999999999</v>
      </c>
      <c r="T55" s="144">
        <f t="shared" si="167"/>
        <v>-2810.7316087265458</v>
      </c>
      <c r="U55" s="144">
        <f t="shared" si="90"/>
        <v>2810.7316087265458</v>
      </c>
      <c r="W55">
        <f t="shared" si="168"/>
        <v>-1</v>
      </c>
      <c r="X55">
        <v>1</v>
      </c>
      <c r="Y55">
        <v>1</v>
      </c>
      <c r="Z55">
        <v>1</v>
      </c>
      <c r="AA55">
        <f t="shared" si="144"/>
        <v>1</v>
      </c>
      <c r="AB55">
        <f t="shared" si="169"/>
        <v>1</v>
      </c>
      <c r="AC55" s="1">
        <v>7.8848807411799999E-4</v>
      </c>
      <c r="AD55" s="2">
        <v>10</v>
      </c>
      <c r="AE55">
        <v>60</v>
      </c>
      <c r="AF55" t="str">
        <f t="shared" si="170"/>
        <v>TRUE</v>
      </c>
      <c r="AG55">
        <f>VLOOKUP($A55,'FuturesInfo (3)'!$A$2:$V$80,22)</f>
        <v>4</v>
      </c>
      <c r="AH55">
        <f t="shared" si="171"/>
        <v>5</v>
      </c>
      <c r="AI55">
        <f t="shared" si="91"/>
        <v>4</v>
      </c>
      <c r="AJ55" s="138">
        <f>VLOOKUP($A55,'FuturesInfo (3)'!$A$2:$O$80,15)*AI55</f>
        <v>111259.99999999999</v>
      </c>
      <c r="AK55" s="196">
        <f t="shared" si="172"/>
        <v>87.727183126368672</v>
      </c>
      <c r="AL55" s="196">
        <f t="shared" si="93"/>
        <v>87.727183126368672</v>
      </c>
      <c r="AN55">
        <f t="shared" si="82"/>
        <v>1</v>
      </c>
      <c r="AO55">
        <v>1</v>
      </c>
      <c r="AP55">
        <v>1</v>
      </c>
      <c r="AQ55">
        <v>1</v>
      </c>
      <c r="AR55">
        <f t="shared" si="145"/>
        <v>1</v>
      </c>
      <c r="AS55">
        <f t="shared" si="83"/>
        <v>1</v>
      </c>
      <c r="AT55" s="1">
        <v>1.22119361828E-2</v>
      </c>
      <c r="AU55" s="2">
        <v>10</v>
      </c>
      <c r="AV55">
        <v>60</v>
      </c>
      <c r="AW55" t="str">
        <f t="shared" si="84"/>
        <v>TRUE</v>
      </c>
      <c r="AX55">
        <f>VLOOKUP($A55,'FuturesInfo (3)'!$A$2:$V$80,22)</f>
        <v>4</v>
      </c>
      <c r="AY55">
        <f t="shared" si="85"/>
        <v>5</v>
      </c>
      <c r="AZ55">
        <f t="shared" si="94"/>
        <v>4</v>
      </c>
      <c r="BA55" s="138">
        <f>VLOOKUP($A55,'FuturesInfo (3)'!$A$2:$O$80,15)*AZ55</f>
        <v>111259.99999999999</v>
      </c>
      <c r="BB55" s="196">
        <f t="shared" si="86"/>
        <v>1358.7000196983279</v>
      </c>
      <c r="BC55" s="196">
        <f t="shared" si="95"/>
        <v>1358.7000196983279</v>
      </c>
      <c r="BE55">
        <v>1</v>
      </c>
      <c r="BF55">
        <v>1</v>
      </c>
      <c r="BG55">
        <v>1</v>
      </c>
      <c r="BH55">
        <v>1</v>
      </c>
      <c r="BI55">
        <v>1</v>
      </c>
      <c r="BJ55">
        <v>1</v>
      </c>
      <c r="BK55" s="1">
        <v>2.68534734384E-2</v>
      </c>
      <c r="BL55" s="2">
        <v>10</v>
      </c>
      <c r="BM55">
        <v>60</v>
      </c>
      <c r="BN55" t="s">
        <v>1181</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1181</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1181</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1181</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1181</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1181</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1181</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1181</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1181</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1181</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1181</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1181</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1181</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1181</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1181</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1181</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1181</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1181</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1181</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v>1</v>
      </c>
      <c r="UF55" s="239">
        <v>1</v>
      </c>
      <c r="UG55" s="239">
        <v>1</v>
      </c>
      <c r="UH55" s="239">
        <v>1</v>
      </c>
      <c r="UI55" s="214">
        <v>-1</v>
      </c>
      <c r="UJ55" s="240">
        <v>26</v>
      </c>
      <c r="UK55">
        <v>1</v>
      </c>
      <c r="UL55">
        <v>-1</v>
      </c>
      <c r="UM55" s="214">
        <v>1</v>
      </c>
      <c r="UN55">
        <v>1</v>
      </c>
      <c r="UO55">
        <v>0</v>
      </c>
      <c r="UP55">
        <v>1</v>
      </c>
      <c r="UQ55">
        <v>0</v>
      </c>
      <c r="UR55" s="248">
        <v>5.6737588652500002E-3</v>
      </c>
      <c r="US55" s="202">
        <v>42516</v>
      </c>
      <c r="UT55">
        <v>60</v>
      </c>
      <c r="UU55" t="s">
        <v>1181</v>
      </c>
      <c r="UV55">
        <v>4</v>
      </c>
      <c r="UW55" s="252">
        <v>1</v>
      </c>
      <c r="UX55">
        <v>5</v>
      </c>
      <c r="UY55" s="138">
        <v>113440.00000000001</v>
      </c>
      <c r="UZ55" s="138">
        <v>141800.00000000003</v>
      </c>
      <c r="VA55" s="196">
        <v>643.63120567396015</v>
      </c>
      <c r="VB55" s="196">
        <v>804.53900709245022</v>
      </c>
      <c r="VC55" s="196">
        <v>-643.63120567396015</v>
      </c>
      <c r="VD55" s="196">
        <v>643.63120567396015</v>
      </c>
      <c r="VE55" s="196">
        <v>-643.63120567396015</v>
      </c>
      <c r="VF55" s="196">
        <v>643.63120567396015</v>
      </c>
      <c r="VG55" s="196">
        <v>643.63120567396015</v>
      </c>
      <c r="VH55" s="196">
        <v>643.63120567396015</v>
      </c>
      <c r="VI55" s="196">
        <v>-643.63120567396015</v>
      </c>
      <c r="VJ55" s="196">
        <v>-643.63120567396015</v>
      </c>
      <c r="VK55" s="196">
        <v>643.63120567396015</v>
      </c>
      <c r="VM55">
        <v>1</v>
      </c>
      <c r="VN55" s="239">
        <v>1</v>
      </c>
      <c r="VO55" s="239">
        <v>-1</v>
      </c>
      <c r="VP55" s="239">
        <v>1</v>
      </c>
      <c r="VQ55" s="214">
        <v>-1</v>
      </c>
      <c r="VR55" s="240">
        <v>27</v>
      </c>
      <c r="VS55">
        <v>1</v>
      </c>
      <c r="VT55">
        <v>-1</v>
      </c>
      <c r="VU55" s="214">
        <v>-1</v>
      </c>
      <c r="VV55">
        <v>0</v>
      </c>
      <c r="VW55">
        <v>1</v>
      </c>
      <c r="VX55">
        <v>0</v>
      </c>
      <c r="VY55">
        <v>1</v>
      </c>
      <c r="VZ55" s="248">
        <v>-1.2870239774299999E-2</v>
      </c>
      <c r="WA55" s="202">
        <v>42516</v>
      </c>
      <c r="WB55">
        <v>60</v>
      </c>
      <c r="WC55" t="s">
        <v>1181</v>
      </c>
      <c r="WD55">
        <v>4</v>
      </c>
      <c r="WE55" s="252">
        <v>2</v>
      </c>
      <c r="WF55">
        <v>4</v>
      </c>
      <c r="WG55" s="138">
        <v>111980</v>
      </c>
      <c r="WH55" s="138">
        <v>111980</v>
      </c>
      <c r="WI55" s="196">
        <v>-1441.2094499261138</v>
      </c>
      <c r="WJ55" s="196">
        <v>-1441.2094499261138</v>
      </c>
      <c r="WK55" s="196">
        <v>1441.2094499261138</v>
      </c>
      <c r="WL55" s="196">
        <v>-1441.2094499261138</v>
      </c>
      <c r="WM55" s="196">
        <v>1441.2094499261138</v>
      </c>
      <c r="WN55" s="196">
        <v>1441.2094499261138</v>
      </c>
      <c r="WO55" s="196">
        <v>-1441.2094499261138</v>
      </c>
      <c r="WP55" s="196">
        <v>-1441.2094499261138</v>
      </c>
      <c r="WQ55" s="196">
        <v>1441.2094499261138</v>
      </c>
      <c r="WR55" s="196">
        <v>-1441.2094499261138</v>
      </c>
      <c r="WS55" s="196">
        <v>1441.2094499261138</v>
      </c>
      <c r="WU55">
        <v>-1</v>
      </c>
      <c r="WV55" s="239">
        <v>1</v>
      </c>
      <c r="WW55" s="239">
        <v>-1</v>
      </c>
      <c r="WX55" s="239">
        <v>1</v>
      </c>
      <c r="WY55" s="214">
        <v>-1</v>
      </c>
      <c r="WZ55" s="240">
        <v>28</v>
      </c>
      <c r="XA55">
        <v>1</v>
      </c>
      <c r="XB55">
        <v>-1</v>
      </c>
      <c r="XC55">
        <v>-1</v>
      </c>
      <c r="XD55">
        <v>0</v>
      </c>
      <c r="XE55">
        <v>1</v>
      </c>
      <c r="XF55">
        <v>0</v>
      </c>
      <c r="XG55">
        <v>1</v>
      </c>
      <c r="XH55">
        <v>-2.9112341489599999E-2</v>
      </c>
      <c r="XI55" s="202">
        <v>42516</v>
      </c>
      <c r="XJ55">
        <v>60</v>
      </c>
      <c r="XK55" t="s">
        <v>1181</v>
      </c>
      <c r="XL55">
        <v>4</v>
      </c>
      <c r="XM55" s="252">
        <v>1</v>
      </c>
      <c r="XN55">
        <v>5</v>
      </c>
      <c r="XO55" s="138">
        <v>108720</v>
      </c>
      <c r="XP55" s="138">
        <v>135900</v>
      </c>
      <c r="XQ55" s="196">
        <v>-3165.0937667493117</v>
      </c>
      <c r="XR55" s="196">
        <v>-3956.3672084366399</v>
      </c>
      <c r="XS55" s="196">
        <v>3165.0937667493117</v>
      </c>
      <c r="XT55" s="196">
        <v>-3165.0937667493117</v>
      </c>
      <c r="XU55" s="196">
        <v>3165.0937667493117</v>
      </c>
      <c r="XV55" s="196">
        <v>3165.0937667493117</v>
      </c>
      <c r="XW55" s="196">
        <v>-3165.0937667493117</v>
      </c>
      <c r="XX55" s="196">
        <v>-3165.0937667493117</v>
      </c>
      <c r="XY55" s="196">
        <v>3165.0937667493117</v>
      </c>
      <c r="XZ55" s="196">
        <v>-3165.0937667493117</v>
      </c>
      <c r="YA55" s="196">
        <v>3165.0937667493117</v>
      </c>
      <c r="YC55">
        <v>-1</v>
      </c>
      <c r="YD55">
        <v>-1</v>
      </c>
      <c r="YE55">
        <v>1</v>
      </c>
      <c r="YF55">
        <v>-1</v>
      </c>
      <c r="YG55">
        <v>-1</v>
      </c>
      <c r="YH55">
        <v>-6</v>
      </c>
      <c r="YI55">
        <v>1</v>
      </c>
      <c r="YJ55">
        <v>1</v>
      </c>
      <c r="YK55" s="214">
        <v>-1</v>
      </c>
      <c r="YL55">
        <v>1</v>
      </c>
      <c r="YM55">
        <v>1</v>
      </c>
      <c r="YN55">
        <v>0</v>
      </c>
      <c r="YO55">
        <v>0</v>
      </c>
      <c r="YP55" s="248">
        <v>-5.15084621045E-3</v>
      </c>
      <c r="YQ55" s="202">
        <v>42550</v>
      </c>
      <c r="YR55">
        <v>60</v>
      </c>
      <c r="YS55" t="s">
        <v>1181</v>
      </c>
      <c r="YT55">
        <v>4</v>
      </c>
      <c r="YU55">
        <v>1</v>
      </c>
      <c r="YV55">
        <v>5</v>
      </c>
      <c r="YW55" s="138">
        <v>108159.99999999999</v>
      </c>
      <c r="YX55" s="138">
        <v>135199.99999999997</v>
      </c>
      <c r="YY55" s="196">
        <v>557.11552612227194</v>
      </c>
      <c r="YZ55" s="196">
        <v>696.39440765283985</v>
      </c>
      <c r="ZA55" s="196">
        <v>557.11552612227194</v>
      </c>
      <c r="ZB55" s="196">
        <v>-557.11552612227194</v>
      </c>
      <c r="ZC55" s="196">
        <v>-557.11552612227194</v>
      </c>
      <c r="ZD55" s="196">
        <v>-557.11552612227194</v>
      </c>
      <c r="ZE55" s="196">
        <v>557.11552612227194</v>
      </c>
      <c r="ZF55" s="196">
        <v>-557.11552612227194</v>
      </c>
      <c r="ZG55" s="196">
        <v>557.11552612227194</v>
      </c>
      <c r="ZH55" s="196">
        <v>-557.11552612227194</v>
      </c>
      <c r="ZI55" s="196">
        <v>557.11552612227194</v>
      </c>
      <c r="ZK55">
        <f t="shared" si="96"/>
        <v>-1</v>
      </c>
      <c r="ZL55" s="239">
        <v>-1</v>
      </c>
      <c r="ZM55" s="239">
        <v>1</v>
      </c>
      <c r="ZN55" s="239">
        <v>-1</v>
      </c>
      <c r="ZO55" s="214">
        <v>-1</v>
      </c>
      <c r="ZP55" s="240">
        <v>7</v>
      </c>
      <c r="ZQ55">
        <f t="shared" si="97"/>
        <v>1</v>
      </c>
      <c r="ZR55">
        <f t="shared" si="98"/>
        <v>-1</v>
      </c>
      <c r="ZS55" s="214">
        <v>1</v>
      </c>
      <c r="ZT55">
        <f t="shared" si="161"/>
        <v>0</v>
      </c>
      <c r="ZU55">
        <f t="shared" si="158"/>
        <v>0</v>
      </c>
      <c r="ZV55">
        <f t="shared" si="138"/>
        <v>1</v>
      </c>
      <c r="ZW55">
        <f t="shared" si="100"/>
        <v>0</v>
      </c>
      <c r="ZX55" s="248">
        <v>2.86612426036E-2</v>
      </c>
      <c r="ZY55" s="202">
        <v>42550</v>
      </c>
      <c r="ZZ55">
        <v>60</v>
      </c>
      <c r="AAA55" t="str">
        <f t="shared" si="87"/>
        <v>TRUE</v>
      </c>
      <c r="AAB55">
        <f>VLOOKUP($A55,'FuturesInfo (3)'!$A$2:$V$80,22)</f>
        <v>4</v>
      </c>
      <c r="AAC55" s="252">
        <v>2</v>
      </c>
      <c r="AAD55">
        <f t="shared" si="101"/>
        <v>3</v>
      </c>
      <c r="AAE55" s="138">
        <f>VLOOKUP($A55,'FuturesInfo (3)'!$A$2:$O$80,15)*AAB55</f>
        <v>111259.99999999999</v>
      </c>
      <c r="AAF55" s="138">
        <f>VLOOKUP($A55,'FuturesInfo (3)'!$A$2:$O$80,15)*AAD55</f>
        <v>83444.999999999985</v>
      </c>
      <c r="AAG55" s="196">
        <f t="shared" si="102"/>
        <v>-3188.8498520765356</v>
      </c>
      <c r="AAH55" s="196">
        <f t="shared" si="103"/>
        <v>-3188.8498520765356</v>
      </c>
      <c r="AAI55" s="196">
        <f t="shared" si="104"/>
        <v>-3188.8498520765356</v>
      </c>
      <c r="AAJ55" s="196">
        <f t="shared" si="105"/>
        <v>3188.8498520765356</v>
      </c>
      <c r="AAK55" s="196">
        <f t="shared" si="155"/>
        <v>-3188.8498520765356</v>
      </c>
      <c r="AAL55" s="196">
        <f t="shared" si="107"/>
        <v>3188.8498520765356</v>
      </c>
      <c r="AAM55" s="196">
        <f t="shared" si="139"/>
        <v>-3188.8498520765356</v>
      </c>
      <c r="AAN55" s="196">
        <f>IF(IF(sym!$O44=ZS55,1,0)=1,ABS(AAE55*ZX55),-ABS(AAE55*ZX55))</f>
        <v>3188.8498520765356</v>
      </c>
      <c r="AAO55" s="196">
        <f>IF(IF(sym!$N44=ZS55,1,0)=1,ABS(AAE55*ZX55),-ABS(AAE55*ZX55))</f>
        <v>-3188.8498520765356</v>
      </c>
      <c r="AAP55" s="196">
        <f t="shared" si="148"/>
        <v>-3188.8498520765356</v>
      </c>
      <c r="AAQ55" s="196">
        <f t="shared" si="109"/>
        <v>3188.8498520765356</v>
      </c>
      <c r="AAS55">
        <f t="shared" si="110"/>
        <v>1</v>
      </c>
      <c r="AAT55" s="239">
        <v>-1</v>
      </c>
      <c r="AAU55" s="239">
        <v>-1</v>
      </c>
      <c r="AAV55" s="239">
        <v>1</v>
      </c>
      <c r="AAW55" s="214">
        <v>-1</v>
      </c>
      <c r="AAX55" s="240">
        <v>-8</v>
      </c>
      <c r="AAY55">
        <f t="shared" si="111"/>
        <v>1</v>
      </c>
      <c r="AAZ55">
        <f t="shared" si="112"/>
        <v>1</v>
      </c>
      <c r="ABA55" s="214"/>
      <c r="ABB55">
        <f t="shared" si="162"/>
        <v>0</v>
      </c>
      <c r="ABC55">
        <f t="shared" si="159"/>
        <v>0</v>
      </c>
      <c r="ABD55">
        <f t="shared" si="140"/>
        <v>0</v>
      </c>
      <c r="ABE55">
        <f t="shared" si="114"/>
        <v>0</v>
      </c>
      <c r="ABF55" s="248"/>
      <c r="ABG55" s="202">
        <v>42550</v>
      </c>
      <c r="ABH55">
        <v>60</v>
      </c>
      <c r="ABI55" t="str">
        <f t="shared" si="88"/>
        <v>TRUE</v>
      </c>
      <c r="ABJ55">
        <f>VLOOKUP($A55,'FuturesInfo (3)'!$A$2:$V$80,22)</f>
        <v>4</v>
      </c>
      <c r="ABK55" s="252">
        <v>1</v>
      </c>
      <c r="ABL55">
        <f t="shared" si="115"/>
        <v>5</v>
      </c>
      <c r="ABM55" s="138">
        <f>VLOOKUP($A55,'FuturesInfo (3)'!$A$2:$O$80,15)*ABJ55</f>
        <v>111259.99999999999</v>
      </c>
      <c r="ABN55" s="138">
        <f>VLOOKUP($A55,'FuturesInfo (3)'!$A$2:$O$80,15)*ABL55</f>
        <v>139074.99999999997</v>
      </c>
      <c r="ABO55" s="196">
        <f t="shared" si="116"/>
        <v>0</v>
      </c>
      <c r="ABP55" s="196">
        <f t="shared" si="117"/>
        <v>0</v>
      </c>
      <c r="ABQ55" s="196">
        <f t="shared" si="118"/>
        <v>0</v>
      </c>
      <c r="ABR55" s="196">
        <f t="shared" si="119"/>
        <v>0</v>
      </c>
      <c r="ABS55" s="196">
        <f t="shared" si="156"/>
        <v>0</v>
      </c>
      <c r="ABT55" s="196">
        <f t="shared" si="121"/>
        <v>0</v>
      </c>
      <c r="ABU55" s="196">
        <f t="shared" si="141"/>
        <v>0</v>
      </c>
      <c r="ABV55" s="196">
        <f>IF(IF(sym!$O44=ABA55,1,0)=1,ABS(ABM55*ABF55),-ABS(ABM55*ABF55))</f>
        <v>0</v>
      </c>
      <c r="ABW55" s="196">
        <f>IF(IF(sym!$N44=ABA55,1,0)=1,ABS(ABM55*ABF55),-ABS(ABM55*ABF55))</f>
        <v>0</v>
      </c>
      <c r="ABX55" s="196">
        <f t="shared" si="151"/>
        <v>0</v>
      </c>
      <c r="ABY55" s="196">
        <f t="shared" si="123"/>
        <v>0</v>
      </c>
      <c r="ACA55">
        <f t="shared" si="124"/>
        <v>0</v>
      </c>
      <c r="ACB55" s="239"/>
      <c r="ACC55" s="239"/>
      <c r="ACD55" s="239"/>
      <c r="ACE55" s="214"/>
      <c r="ACF55" s="240"/>
      <c r="ACG55">
        <f t="shared" si="125"/>
        <v>1</v>
      </c>
      <c r="ACH55">
        <f t="shared" si="126"/>
        <v>0</v>
      </c>
      <c r="ACI55" s="214"/>
      <c r="ACJ55">
        <f t="shared" si="163"/>
        <v>1</v>
      </c>
      <c r="ACK55">
        <f t="shared" si="160"/>
        <v>1</v>
      </c>
      <c r="ACL55">
        <f t="shared" si="142"/>
        <v>0</v>
      </c>
      <c r="ACM55">
        <f t="shared" si="128"/>
        <v>1</v>
      </c>
      <c r="ACN55" s="248"/>
      <c r="ACO55" s="202"/>
      <c r="ACP55">
        <v>60</v>
      </c>
      <c r="ACQ55" t="str">
        <f t="shared" si="89"/>
        <v>FALSE</v>
      </c>
      <c r="ACR55">
        <f>VLOOKUP($A55,'FuturesInfo (3)'!$A$2:$V$80,22)</f>
        <v>4</v>
      </c>
      <c r="ACS55" s="252"/>
      <c r="ACT55">
        <f t="shared" si="129"/>
        <v>3</v>
      </c>
      <c r="ACU55" s="138">
        <f>VLOOKUP($A55,'FuturesInfo (3)'!$A$2:$O$80,15)*ACR55</f>
        <v>111259.99999999999</v>
      </c>
      <c r="ACV55" s="138">
        <f>VLOOKUP($A55,'FuturesInfo (3)'!$A$2:$O$80,15)*ACT55</f>
        <v>83444.999999999985</v>
      </c>
      <c r="ACW55" s="196">
        <f t="shared" si="130"/>
        <v>0</v>
      </c>
      <c r="ACX55" s="196">
        <f t="shared" si="131"/>
        <v>0</v>
      </c>
      <c r="ACY55" s="196">
        <f t="shared" si="132"/>
        <v>0</v>
      </c>
      <c r="ACZ55" s="196">
        <f t="shared" si="133"/>
        <v>0</v>
      </c>
      <c r="ADA55" s="196">
        <f t="shared" si="157"/>
        <v>0</v>
      </c>
      <c r="ADB55" s="196">
        <f t="shared" si="135"/>
        <v>0</v>
      </c>
      <c r="ADC55" s="196">
        <f t="shared" si="143"/>
        <v>0</v>
      </c>
      <c r="ADD55" s="196">
        <f>IF(IF(sym!$O44=ACI55,1,0)=1,ABS(ACU55*ACN55),-ABS(ACU55*ACN55))</f>
        <v>0</v>
      </c>
      <c r="ADE55" s="196">
        <f>IF(IF(sym!$N44=ACI55,1,0)=1,ABS(ACU55*ACN55),-ABS(ACU55*ACN55))</f>
        <v>0</v>
      </c>
      <c r="ADF55" s="196">
        <f t="shared" si="154"/>
        <v>0</v>
      </c>
      <c r="ADG55" s="196">
        <f t="shared" si="137"/>
        <v>0</v>
      </c>
    </row>
    <row r="56" spans="1:787" x14ac:dyDescent="0.25">
      <c r="A56" s="1" t="s">
        <v>998</v>
      </c>
      <c r="B56" s="150" t="str">
        <f>'FuturesInfo (3)'!M44</f>
        <v>@MME</v>
      </c>
      <c r="C56" s="200" t="str">
        <f>VLOOKUP(A56,'FuturesInfo (3)'!$A$2:$K$80,11)</f>
        <v>index</v>
      </c>
      <c r="F56" t="e">
        <f>#REF!</f>
        <v>#REF!</v>
      </c>
      <c r="G56">
        <v>1</v>
      </c>
      <c r="H56">
        <v>-1</v>
      </c>
      <c r="I56">
        <v>1</v>
      </c>
      <c r="J56">
        <f t="shared" si="164"/>
        <v>1</v>
      </c>
      <c r="K56">
        <f t="shared" si="165"/>
        <v>0</v>
      </c>
      <c r="L56" s="184">
        <v>1.51459179904E-2</v>
      </c>
      <c r="M56" s="2">
        <v>10</v>
      </c>
      <c r="N56">
        <v>60</v>
      </c>
      <c r="O56" t="str">
        <f t="shared" si="166"/>
        <v>TRUE</v>
      </c>
      <c r="P56">
        <f>VLOOKUP($A56,'FuturesInfo (3)'!$A$2:$V$80,22)</f>
        <v>3</v>
      </c>
      <c r="Q56">
        <f t="shared" si="76"/>
        <v>3</v>
      </c>
      <c r="R56">
        <f t="shared" si="76"/>
        <v>3</v>
      </c>
      <c r="S56" s="138">
        <f>VLOOKUP($A56,'FuturesInfo (3)'!$A$2:$O$80,15)*Q56</f>
        <v>126930</v>
      </c>
      <c r="T56" s="144">
        <f t="shared" si="167"/>
        <v>1922.471370521472</v>
      </c>
      <c r="U56" s="144">
        <f t="shared" si="90"/>
        <v>-1922.471370521472</v>
      </c>
      <c r="W56">
        <f t="shared" si="168"/>
        <v>1</v>
      </c>
      <c r="X56">
        <v>1</v>
      </c>
      <c r="Y56">
        <v>-1</v>
      </c>
      <c r="Z56">
        <v>1</v>
      </c>
      <c r="AA56">
        <f t="shared" si="144"/>
        <v>1</v>
      </c>
      <c r="AB56">
        <f t="shared" si="169"/>
        <v>0</v>
      </c>
      <c r="AC56" s="1">
        <v>1.00679281902E-2</v>
      </c>
      <c r="AD56" s="2">
        <v>10</v>
      </c>
      <c r="AE56">
        <v>60</v>
      </c>
      <c r="AF56" t="str">
        <f t="shared" si="170"/>
        <v>TRUE</v>
      </c>
      <c r="AG56">
        <f>VLOOKUP($A56,'FuturesInfo (3)'!$A$2:$V$80,22)</f>
        <v>3</v>
      </c>
      <c r="AH56">
        <f t="shared" si="171"/>
        <v>2</v>
      </c>
      <c r="AI56">
        <f t="shared" si="91"/>
        <v>3</v>
      </c>
      <c r="AJ56" s="138">
        <f>VLOOKUP($A56,'FuturesInfo (3)'!$A$2:$O$80,15)*AI56</f>
        <v>126930</v>
      </c>
      <c r="AK56" s="196">
        <f t="shared" si="172"/>
        <v>1277.9221251820861</v>
      </c>
      <c r="AL56" s="196">
        <f t="shared" si="93"/>
        <v>-1277.9221251820861</v>
      </c>
      <c r="AN56">
        <f t="shared" si="82"/>
        <v>1</v>
      </c>
      <c r="AO56">
        <v>1</v>
      </c>
      <c r="AP56">
        <v>-1</v>
      </c>
      <c r="AQ56">
        <v>1</v>
      </c>
      <c r="AR56">
        <f t="shared" si="145"/>
        <v>1</v>
      </c>
      <c r="AS56">
        <f t="shared" si="83"/>
        <v>0</v>
      </c>
      <c r="AT56" s="1">
        <v>9.7273928185399993E-3</v>
      </c>
      <c r="AU56" s="2">
        <v>10</v>
      </c>
      <c r="AV56">
        <v>60</v>
      </c>
      <c r="AW56" t="str">
        <f t="shared" si="84"/>
        <v>TRUE</v>
      </c>
      <c r="AX56">
        <f>VLOOKUP($A56,'FuturesInfo (3)'!$A$2:$V$80,22)</f>
        <v>3</v>
      </c>
      <c r="AY56">
        <f t="shared" si="85"/>
        <v>2</v>
      </c>
      <c r="AZ56">
        <f t="shared" si="94"/>
        <v>3</v>
      </c>
      <c r="BA56" s="138">
        <f>VLOOKUP($A56,'FuturesInfo (3)'!$A$2:$O$80,15)*AZ56</f>
        <v>126930</v>
      </c>
      <c r="BB56" s="196">
        <f t="shared" si="86"/>
        <v>1234.6979704572821</v>
      </c>
      <c r="BC56" s="196">
        <f t="shared" si="95"/>
        <v>-1234.6979704572821</v>
      </c>
      <c r="BE56">
        <v>1</v>
      </c>
      <c r="BF56">
        <v>1</v>
      </c>
      <c r="BG56">
        <v>-1</v>
      </c>
      <c r="BH56">
        <v>1</v>
      </c>
      <c r="BI56">
        <v>1</v>
      </c>
      <c r="BJ56">
        <v>0</v>
      </c>
      <c r="BK56" s="1">
        <v>6.6603235014300001E-3</v>
      </c>
      <c r="BL56" s="2">
        <v>10</v>
      </c>
      <c r="BM56">
        <v>60</v>
      </c>
      <c r="BN56" t="s">
        <v>1181</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1181</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1181</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1181</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1181</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1181</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1181</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1181</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1181</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1181</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1181</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1181</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1181</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1181</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1181</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1181</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1181</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1181</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1181</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v>1</v>
      </c>
      <c r="UF56" s="239">
        <v>1</v>
      </c>
      <c r="UG56" s="239">
        <v>-1</v>
      </c>
      <c r="UH56" s="239">
        <v>1</v>
      </c>
      <c r="UI56" s="214">
        <v>-1</v>
      </c>
      <c r="UJ56" s="240">
        <v>5</v>
      </c>
      <c r="UK56">
        <v>1</v>
      </c>
      <c r="UL56">
        <v>-1</v>
      </c>
      <c r="UM56" s="214">
        <v>1</v>
      </c>
      <c r="UN56">
        <v>1</v>
      </c>
      <c r="UO56">
        <v>0</v>
      </c>
      <c r="UP56">
        <v>1</v>
      </c>
      <c r="UQ56">
        <v>0</v>
      </c>
      <c r="UR56" s="248"/>
      <c r="US56" s="202">
        <v>42548</v>
      </c>
      <c r="UT56">
        <v>60</v>
      </c>
      <c r="UU56" t="s">
        <v>1181</v>
      </c>
      <c r="UV56">
        <v>3</v>
      </c>
      <c r="UW56" s="252">
        <v>2</v>
      </c>
      <c r="UX56">
        <v>2</v>
      </c>
      <c r="UY56" s="138">
        <v>126450</v>
      </c>
      <c r="UZ56" s="138">
        <v>84300</v>
      </c>
      <c r="VA56" s="196">
        <v>0</v>
      </c>
      <c r="VB56" s="196">
        <v>0</v>
      </c>
      <c r="VC56" s="196">
        <v>0</v>
      </c>
      <c r="VD56" s="196">
        <v>0</v>
      </c>
      <c r="VE56" s="196">
        <v>0</v>
      </c>
      <c r="VF56" s="196">
        <v>0</v>
      </c>
      <c r="VG56" s="196">
        <v>0</v>
      </c>
      <c r="VH56" s="196">
        <v>0</v>
      </c>
      <c r="VI56" s="196">
        <v>0</v>
      </c>
      <c r="VJ56" s="196">
        <v>0</v>
      </c>
      <c r="VK56" s="196">
        <v>0</v>
      </c>
      <c r="VM56">
        <v>1</v>
      </c>
      <c r="VN56" s="239">
        <v>1</v>
      </c>
      <c r="VO56" s="239">
        <v>-1</v>
      </c>
      <c r="VP56" s="239">
        <v>1</v>
      </c>
      <c r="VQ56" s="214">
        <v>-1</v>
      </c>
      <c r="VR56" s="240">
        <v>5</v>
      </c>
      <c r="VS56">
        <v>1</v>
      </c>
      <c r="VT56">
        <v>-1</v>
      </c>
      <c r="VU56" s="214">
        <v>-1</v>
      </c>
      <c r="VV56">
        <v>0</v>
      </c>
      <c r="VW56">
        <v>1</v>
      </c>
      <c r="VX56">
        <v>0</v>
      </c>
      <c r="VY56">
        <v>1</v>
      </c>
      <c r="VZ56" s="248">
        <v>-2.6660203587000001E-3</v>
      </c>
      <c r="WA56" s="202">
        <v>42548</v>
      </c>
      <c r="WB56">
        <v>60</v>
      </c>
      <c r="WC56" t="s">
        <v>1181</v>
      </c>
      <c r="WD56">
        <v>3</v>
      </c>
      <c r="WE56" s="252">
        <v>2</v>
      </c>
      <c r="WF56">
        <v>3</v>
      </c>
      <c r="WG56" s="138">
        <v>123450</v>
      </c>
      <c r="WH56" s="138">
        <v>123450</v>
      </c>
      <c r="WI56" s="196">
        <v>-329.12021328151502</v>
      </c>
      <c r="WJ56" s="196">
        <v>-329.12021328151502</v>
      </c>
      <c r="WK56" s="196">
        <v>329.12021328151502</v>
      </c>
      <c r="WL56" s="196">
        <v>-329.12021328151502</v>
      </c>
      <c r="WM56" s="196">
        <v>329.12021328151502</v>
      </c>
      <c r="WN56" s="196">
        <v>329.12021328151502</v>
      </c>
      <c r="WO56" s="196">
        <v>-329.12021328151502</v>
      </c>
      <c r="WP56" s="196">
        <v>-329.12021328151502</v>
      </c>
      <c r="WQ56" s="196">
        <v>329.12021328151502</v>
      </c>
      <c r="WR56" s="196">
        <v>-329.12021328151502</v>
      </c>
      <c r="WS56" s="196">
        <v>329.12021328151502</v>
      </c>
      <c r="WU56">
        <v>-1</v>
      </c>
      <c r="WV56" s="239">
        <v>1</v>
      </c>
      <c r="WW56" s="239">
        <v>-1</v>
      </c>
      <c r="WX56" s="239">
        <v>1</v>
      </c>
      <c r="WY56" s="214">
        <v>1</v>
      </c>
      <c r="WZ56" s="240">
        <v>7</v>
      </c>
      <c r="XA56">
        <v>-1</v>
      </c>
      <c r="XB56">
        <v>1</v>
      </c>
      <c r="XC56">
        <v>-1</v>
      </c>
      <c r="XD56">
        <v>0</v>
      </c>
      <c r="XE56">
        <v>0</v>
      </c>
      <c r="XF56">
        <v>1</v>
      </c>
      <c r="XG56">
        <v>0</v>
      </c>
      <c r="XH56">
        <v>-2.4301336573500001E-3</v>
      </c>
      <c r="XI56" s="202">
        <v>42548</v>
      </c>
      <c r="XJ56">
        <v>60</v>
      </c>
      <c r="XK56" t="s">
        <v>1181</v>
      </c>
      <c r="XL56">
        <v>3</v>
      </c>
      <c r="XM56" s="252">
        <v>1</v>
      </c>
      <c r="XN56">
        <v>4</v>
      </c>
      <c r="XO56" s="138">
        <v>123150</v>
      </c>
      <c r="XP56" s="138">
        <v>164200</v>
      </c>
      <c r="XQ56" s="196">
        <v>-299.27095990265252</v>
      </c>
      <c r="XR56" s="196">
        <v>-399.02794653686999</v>
      </c>
      <c r="XS56" s="196">
        <v>-299.27095990265252</v>
      </c>
      <c r="XT56" s="196">
        <v>299.27095990265252</v>
      </c>
      <c r="XU56" s="196">
        <v>-299.27095990265252</v>
      </c>
      <c r="XV56" s="196">
        <v>299.27095990265252</v>
      </c>
      <c r="XW56" s="196">
        <v>-299.27095990265252</v>
      </c>
      <c r="XX56" s="196">
        <v>-299.27095990265252</v>
      </c>
      <c r="XY56" s="196">
        <v>299.27095990265252</v>
      </c>
      <c r="XZ56" s="196">
        <v>-299.27095990265252</v>
      </c>
      <c r="YA56" s="196">
        <v>299.27095990265252</v>
      </c>
      <c r="YC56">
        <v>-1</v>
      </c>
      <c r="YD56">
        <v>1</v>
      </c>
      <c r="YE56">
        <v>1</v>
      </c>
      <c r="YF56">
        <v>1</v>
      </c>
      <c r="YG56">
        <v>1</v>
      </c>
      <c r="YH56">
        <v>8</v>
      </c>
      <c r="YI56">
        <v>-1</v>
      </c>
      <c r="YJ56">
        <v>1</v>
      </c>
      <c r="YK56" s="214">
        <v>1</v>
      </c>
      <c r="YL56">
        <v>1</v>
      </c>
      <c r="YM56">
        <v>1</v>
      </c>
      <c r="YN56">
        <v>0</v>
      </c>
      <c r="YO56">
        <v>1</v>
      </c>
      <c r="YP56" s="248">
        <v>2.0828258221700001E-2</v>
      </c>
      <c r="YQ56" s="202">
        <v>42548</v>
      </c>
      <c r="YR56">
        <v>60</v>
      </c>
      <c r="YS56" t="s">
        <v>1181</v>
      </c>
      <c r="YT56">
        <v>3</v>
      </c>
      <c r="YU56">
        <v>1</v>
      </c>
      <c r="YV56">
        <v>4</v>
      </c>
      <c r="YW56" s="138">
        <v>125715</v>
      </c>
      <c r="YX56" s="138">
        <v>167620</v>
      </c>
      <c r="YY56" s="196">
        <v>2618.4244823410154</v>
      </c>
      <c r="YZ56" s="196">
        <v>3491.2326431213542</v>
      </c>
      <c r="ZA56" s="196">
        <v>2618.4244823410154</v>
      </c>
      <c r="ZB56" s="196">
        <v>-2618.4244823410154</v>
      </c>
      <c r="ZC56" s="196">
        <v>2618.4244823410154</v>
      </c>
      <c r="ZD56" s="196">
        <v>2618.4244823410154</v>
      </c>
      <c r="ZE56" s="196">
        <v>2618.4244823410154</v>
      </c>
      <c r="ZF56" s="196">
        <v>2618.4244823410154</v>
      </c>
      <c r="ZG56" s="196">
        <v>-2618.4244823410154</v>
      </c>
      <c r="ZH56" s="196">
        <v>-2618.4244823410154</v>
      </c>
      <c r="ZI56" s="196">
        <v>2618.4244823410154</v>
      </c>
      <c r="ZK56">
        <f t="shared" si="96"/>
        <v>1</v>
      </c>
      <c r="ZL56" s="239">
        <v>-1</v>
      </c>
      <c r="ZM56" s="239">
        <v>-1</v>
      </c>
      <c r="ZN56" s="239">
        <v>-1</v>
      </c>
      <c r="ZO56" s="214">
        <v>1</v>
      </c>
      <c r="ZP56" s="240">
        <v>9</v>
      </c>
      <c r="ZQ56">
        <f t="shared" si="97"/>
        <v>-1</v>
      </c>
      <c r="ZR56">
        <f t="shared" si="98"/>
        <v>1</v>
      </c>
      <c r="ZS56" s="214">
        <v>1</v>
      </c>
      <c r="ZT56">
        <f t="shared" si="161"/>
        <v>0</v>
      </c>
      <c r="ZU56">
        <f t="shared" si="158"/>
        <v>1</v>
      </c>
      <c r="ZV56">
        <f t="shared" si="138"/>
        <v>0</v>
      </c>
      <c r="ZW56">
        <f t="shared" si="100"/>
        <v>1</v>
      </c>
      <c r="ZX56" s="248">
        <v>9.6647178141000007E-3</v>
      </c>
      <c r="ZY56" s="202">
        <v>42548</v>
      </c>
      <c r="ZZ56">
        <v>60</v>
      </c>
      <c r="AAA56" t="str">
        <f t="shared" si="87"/>
        <v>TRUE</v>
      </c>
      <c r="AAB56">
        <f>VLOOKUP($A56,'FuturesInfo (3)'!$A$2:$V$80,22)</f>
        <v>3</v>
      </c>
      <c r="AAC56" s="252">
        <v>2</v>
      </c>
      <c r="AAD56">
        <f t="shared" si="101"/>
        <v>2</v>
      </c>
      <c r="AAE56" s="138">
        <f>VLOOKUP($A56,'FuturesInfo (3)'!$A$2:$O$80,15)*AAB56</f>
        <v>126930</v>
      </c>
      <c r="AAF56" s="138">
        <f>VLOOKUP($A56,'FuturesInfo (3)'!$A$2:$O$80,15)*AAD56</f>
        <v>84620</v>
      </c>
      <c r="AAG56" s="196">
        <f t="shared" si="102"/>
        <v>-1226.7426321437131</v>
      </c>
      <c r="AAH56" s="196">
        <f t="shared" si="103"/>
        <v>1226.7426321437131</v>
      </c>
      <c r="AAI56" s="196">
        <f t="shared" si="104"/>
        <v>1226.7426321437131</v>
      </c>
      <c r="AAJ56" s="196">
        <f t="shared" si="105"/>
        <v>-1226.7426321437131</v>
      </c>
      <c r="AAK56" s="196">
        <f t="shared" si="155"/>
        <v>1226.7426321437131</v>
      </c>
      <c r="AAL56" s="196">
        <f t="shared" si="107"/>
        <v>-1226.7426321437131</v>
      </c>
      <c r="AAM56" s="196">
        <f t="shared" si="139"/>
        <v>-1226.7426321437131</v>
      </c>
      <c r="AAN56" s="196">
        <f>IF(IF(sym!$O45=ZS56,1,0)=1,ABS(AAE56*ZX56),-ABS(AAE56*ZX56))</f>
        <v>1226.7426321437131</v>
      </c>
      <c r="AAO56" s="196">
        <f>IF(IF(sym!$N45=ZS56,1,0)=1,ABS(AAE56*ZX56),-ABS(AAE56*ZX56))</f>
        <v>-1226.7426321437131</v>
      </c>
      <c r="AAP56" s="196">
        <f t="shared" si="148"/>
        <v>-1226.7426321437131</v>
      </c>
      <c r="AAQ56" s="196">
        <f t="shared" si="109"/>
        <v>1226.7426321437131</v>
      </c>
      <c r="AAS56">
        <f t="shared" si="110"/>
        <v>1</v>
      </c>
      <c r="AAT56" s="239">
        <v>-1</v>
      </c>
      <c r="AAU56" s="239">
        <v>-1</v>
      </c>
      <c r="AAV56" s="239">
        <v>-1</v>
      </c>
      <c r="AAW56" s="214">
        <v>1</v>
      </c>
      <c r="AAX56" s="240">
        <v>10</v>
      </c>
      <c r="AAY56">
        <f t="shared" si="111"/>
        <v>-1</v>
      </c>
      <c r="AAZ56">
        <f t="shared" si="112"/>
        <v>1</v>
      </c>
      <c r="ABA56" s="214"/>
      <c r="ABB56">
        <f t="shared" si="162"/>
        <v>0</v>
      </c>
      <c r="ABC56">
        <f t="shared" si="159"/>
        <v>0</v>
      </c>
      <c r="ABD56">
        <f t="shared" si="140"/>
        <v>0</v>
      </c>
      <c r="ABE56">
        <f t="shared" si="114"/>
        <v>0</v>
      </c>
      <c r="ABF56" s="248"/>
      <c r="ABG56" s="202">
        <v>42548</v>
      </c>
      <c r="ABH56">
        <v>60</v>
      </c>
      <c r="ABI56" t="str">
        <f t="shared" si="88"/>
        <v>TRUE</v>
      </c>
      <c r="ABJ56">
        <f>VLOOKUP($A56,'FuturesInfo (3)'!$A$2:$V$80,22)</f>
        <v>3</v>
      </c>
      <c r="ABK56" s="252">
        <v>1</v>
      </c>
      <c r="ABL56">
        <f t="shared" si="115"/>
        <v>4</v>
      </c>
      <c r="ABM56" s="138">
        <f>VLOOKUP($A56,'FuturesInfo (3)'!$A$2:$O$80,15)*ABJ56</f>
        <v>126930</v>
      </c>
      <c r="ABN56" s="138">
        <f>VLOOKUP($A56,'FuturesInfo (3)'!$A$2:$O$80,15)*ABL56</f>
        <v>169240</v>
      </c>
      <c r="ABO56" s="196">
        <f t="shared" si="116"/>
        <v>0</v>
      </c>
      <c r="ABP56" s="196">
        <f t="shared" si="117"/>
        <v>0</v>
      </c>
      <c r="ABQ56" s="196">
        <f t="shared" si="118"/>
        <v>0</v>
      </c>
      <c r="ABR56" s="196">
        <f t="shared" si="119"/>
        <v>0</v>
      </c>
      <c r="ABS56" s="196">
        <f t="shared" si="156"/>
        <v>0</v>
      </c>
      <c r="ABT56" s="196">
        <f t="shared" si="121"/>
        <v>0</v>
      </c>
      <c r="ABU56" s="196">
        <f t="shared" si="141"/>
        <v>0</v>
      </c>
      <c r="ABV56" s="196">
        <f>IF(IF(sym!$O45=ABA56,1,0)=1,ABS(ABM56*ABF56),-ABS(ABM56*ABF56))</f>
        <v>0</v>
      </c>
      <c r="ABW56" s="196">
        <f>IF(IF(sym!$N45=ABA56,1,0)=1,ABS(ABM56*ABF56),-ABS(ABM56*ABF56))</f>
        <v>0</v>
      </c>
      <c r="ABX56" s="196">
        <f t="shared" si="151"/>
        <v>0</v>
      </c>
      <c r="ABY56" s="196">
        <f t="shared" si="123"/>
        <v>0</v>
      </c>
      <c r="ACA56">
        <f t="shared" si="124"/>
        <v>0</v>
      </c>
      <c r="ACB56" s="239"/>
      <c r="ACC56" s="239"/>
      <c r="ACD56" s="239"/>
      <c r="ACE56" s="214"/>
      <c r="ACF56" s="240"/>
      <c r="ACG56">
        <f t="shared" si="125"/>
        <v>1</v>
      </c>
      <c r="ACH56">
        <f t="shared" si="126"/>
        <v>0</v>
      </c>
      <c r="ACI56" s="214"/>
      <c r="ACJ56">
        <f t="shared" si="163"/>
        <v>1</v>
      </c>
      <c r="ACK56">
        <f t="shared" si="160"/>
        <v>1</v>
      </c>
      <c r="ACL56">
        <f t="shared" si="142"/>
        <v>0</v>
      </c>
      <c r="ACM56">
        <f t="shared" si="128"/>
        <v>1</v>
      </c>
      <c r="ACN56" s="248"/>
      <c r="ACO56" s="202"/>
      <c r="ACP56">
        <v>60</v>
      </c>
      <c r="ACQ56" t="str">
        <f t="shared" si="89"/>
        <v>FALSE</v>
      </c>
      <c r="ACR56">
        <f>VLOOKUP($A56,'FuturesInfo (3)'!$A$2:$V$80,22)</f>
        <v>3</v>
      </c>
      <c r="ACS56" s="252"/>
      <c r="ACT56">
        <f t="shared" si="129"/>
        <v>2</v>
      </c>
      <c r="ACU56" s="138">
        <f>VLOOKUP($A56,'FuturesInfo (3)'!$A$2:$O$80,15)*ACR56</f>
        <v>126930</v>
      </c>
      <c r="ACV56" s="138">
        <f>VLOOKUP($A56,'FuturesInfo (3)'!$A$2:$O$80,15)*ACT56</f>
        <v>84620</v>
      </c>
      <c r="ACW56" s="196">
        <f t="shared" si="130"/>
        <v>0</v>
      </c>
      <c r="ACX56" s="196">
        <f t="shared" si="131"/>
        <v>0</v>
      </c>
      <c r="ACY56" s="196">
        <f t="shared" si="132"/>
        <v>0</v>
      </c>
      <c r="ACZ56" s="196">
        <f t="shared" si="133"/>
        <v>0</v>
      </c>
      <c r="ADA56" s="196">
        <f t="shared" si="157"/>
        <v>0</v>
      </c>
      <c r="ADB56" s="196">
        <f t="shared" si="135"/>
        <v>0</v>
      </c>
      <c r="ADC56" s="196">
        <f t="shared" si="143"/>
        <v>0</v>
      </c>
      <c r="ADD56" s="196">
        <f>IF(IF(sym!$O45=ACI56,1,0)=1,ABS(ACU56*ACN56),-ABS(ACU56*ACN56))</f>
        <v>0</v>
      </c>
      <c r="ADE56" s="196">
        <f>IF(IF(sym!$N45=ACI56,1,0)=1,ABS(ACU56*ACN56),-ABS(ACU56*ACN56))</f>
        <v>0</v>
      </c>
      <c r="ADF56" s="196">
        <f t="shared" si="154"/>
        <v>0</v>
      </c>
      <c r="ADG56" s="196">
        <f t="shared" si="137"/>
        <v>0</v>
      </c>
    </row>
    <row r="57" spans="1:787" x14ac:dyDescent="0.25">
      <c r="A57" s="1" t="s">
        <v>372</v>
      </c>
      <c r="B57" s="150" t="str">
        <f>'FuturesInfo (3)'!M45</f>
        <v>IB</v>
      </c>
      <c r="C57" s="200" t="str">
        <f>VLOOKUP(A57,'FuturesInfo (3)'!$A$2:$K$80,11)</f>
        <v>index</v>
      </c>
      <c r="F57" t="e">
        <f>#REF!</f>
        <v>#REF!</v>
      </c>
      <c r="G57">
        <v>-1</v>
      </c>
      <c r="H57">
        <v>-1</v>
      </c>
      <c r="I57">
        <v>-1</v>
      </c>
      <c r="J57">
        <f t="shared" si="164"/>
        <v>1</v>
      </c>
      <c r="K57">
        <f t="shared" si="165"/>
        <v>1</v>
      </c>
      <c r="L57" s="184">
        <v>-2.02548879564E-2</v>
      </c>
      <c r="M57" s="2">
        <v>10</v>
      </c>
      <c r="N57">
        <v>60</v>
      </c>
      <c r="O57" t="str">
        <f t="shared" si="166"/>
        <v>TRUE</v>
      </c>
      <c r="P57">
        <f>VLOOKUP($A57,'FuturesInfo (3)'!$A$2:$V$80,22)</f>
        <v>1</v>
      </c>
      <c r="Q57">
        <f t="shared" si="76"/>
        <v>1</v>
      </c>
      <c r="R57">
        <f t="shared" si="76"/>
        <v>1</v>
      </c>
      <c r="S57" s="138">
        <f>VLOOKUP($A57,'FuturesInfo (3)'!$A$2:$O$80,15)*Q57</f>
        <v>91825.631999999998</v>
      </c>
      <c r="T57" s="144">
        <f t="shared" si="167"/>
        <v>1859.9178876856183</v>
      </c>
      <c r="U57" s="144">
        <f t="shared" si="90"/>
        <v>1859.9178876856183</v>
      </c>
      <c r="W57">
        <f t="shared" si="168"/>
        <v>-1</v>
      </c>
      <c r="X57">
        <v>-1</v>
      </c>
      <c r="Y57">
        <v>-1</v>
      </c>
      <c r="Z57">
        <v>1</v>
      </c>
      <c r="AA57">
        <f t="shared" si="144"/>
        <v>0</v>
      </c>
      <c r="AB57">
        <f t="shared" si="169"/>
        <v>0</v>
      </c>
      <c r="AC57" s="1">
        <v>4.9092752269499999E-3</v>
      </c>
      <c r="AD57" s="2">
        <v>10</v>
      </c>
      <c r="AE57">
        <v>60</v>
      </c>
      <c r="AF57" t="str">
        <f t="shared" si="170"/>
        <v>TRUE</v>
      </c>
      <c r="AG57">
        <f>VLOOKUP($A57,'FuturesInfo (3)'!$A$2:$V$80,22)</f>
        <v>1</v>
      </c>
      <c r="AH57">
        <f t="shared" si="171"/>
        <v>1</v>
      </c>
      <c r="AI57">
        <f t="shared" si="91"/>
        <v>1</v>
      </c>
      <c r="AJ57" s="138">
        <f>VLOOKUP($A57,'FuturesInfo (3)'!$A$2:$O$80,15)*AI57</f>
        <v>91825.631999999998</v>
      </c>
      <c r="AK57" s="196">
        <f t="shared" si="172"/>
        <v>-450.79730037662716</v>
      </c>
      <c r="AL57" s="196">
        <f t="shared" si="93"/>
        <v>-450.79730037662716</v>
      </c>
      <c r="AN57">
        <f t="shared" si="82"/>
        <v>-1</v>
      </c>
      <c r="AO57">
        <v>-1</v>
      </c>
      <c r="AP57">
        <v>-1</v>
      </c>
      <c r="AQ57">
        <v>1</v>
      </c>
      <c r="AR57">
        <f t="shared" si="145"/>
        <v>0</v>
      </c>
      <c r="AS57">
        <f t="shared" si="83"/>
        <v>0</v>
      </c>
      <c r="AT57" s="1">
        <v>6.7895357272400002E-3</v>
      </c>
      <c r="AU57" s="2">
        <v>10</v>
      </c>
      <c r="AV57">
        <v>60</v>
      </c>
      <c r="AW57" t="str">
        <f t="shared" si="84"/>
        <v>TRUE</v>
      </c>
      <c r="AX57">
        <f>VLOOKUP($A57,'FuturesInfo (3)'!$A$2:$V$80,22)</f>
        <v>1</v>
      </c>
      <c r="AY57">
        <f t="shared" si="85"/>
        <v>1</v>
      </c>
      <c r="AZ57">
        <f t="shared" si="94"/>
        <v>1</v>
      </c>
      <c r="BA57" s="138">
        <f>VLOOKUP($A57,'FuturesInfo (3)'!$A$2:$O$80,15)*AZ57</f>
        <v>91825.631999999998</v>
      </c>
      <c r="BB57" s="196">
        <f t="shared" si="86"/>
        <v>-623.45340914039264</v>
      </c>
      <c r="BC57" s="196">
        <f t="shared" si="95"/>
        <v>-623.45340914039264</v>
      </c>
      <c r="BE57">
        <v>-1</v>
      </c>
      <c r="BF57">
        <v>1</v>
      </c>
      <c r="BG57">
        <v>-1</v>
      </c>
      <c r="BH57">
        <v>-1</v>
      </c>
      <c r="BI57">
        <v>0</v>
      </c>
      <c r="BJ57">
        <v>1</v>
      </c>
      <c r="BK57" s="1">
        <v>-8.1397836146000005E-3</v>
      </c>
      <c r="BL57" s="2">
        <v>10</v>
      </c>
      <c r="BM57">
        <v>60</v>
      </c>
      <c r="BN57" t="s">
        <v>1181</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1181</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1181</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1181</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1181</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1181</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1181</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1181</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1181</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1181</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1181</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1181</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1181</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1181</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1181</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1181</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1181</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1181</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1181</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v>1</v>
      </c>
      <c r="UF57" s="239">
        <v>1</v>
      </c>
      <c r="UG57" s="239">
        <v>1</v>
      </c>
      <c r="UH57" s="239">
        <v>1</v>
      </c>
      <c r="UI57" s="214">
        <v>-1</v>
      </c>
      <c r="UJ57" s="240">
        <v>-1</v>
      </c>
      <c r="UK57">
        <v>1</v>
      </c>
      <c r="UL57">
        <v>1</v>
      </c>
      <c r="UM57" s="214">
        <v>-1</v>
      </c>
      <c r="UN57">
        <v>0</v>
      </c>
      <c r="UO57">
        <v>1</v>
      </c>
      <c r="UP57">
        <v>0</v>
      </c>
      <c r="UQ57">
        <v>0</v>
      </c>
      <c r="UR57" s="248">
        <v>-2.0627323307200001E-2</v>
      </c>
      <c r="US57" s="202">
        <v>42548</v>
      </c>
      <c r="UT57">
        <v>60</v>
      </c>
      <c r="UU57" t="s">
        <v>1181</v>
      </c>
      <c r="UV57">
        <v>1</v>
      </c>
      <c r="UW57" s="252">
        <v>2</v>
      </c>
      <c r="UX57">
        <v>1</v>
      </c>
      <c r="UY57" s="138">
        <v>89397.099400000006</v>
      </c>
      <c r="UZ57" s="138">
        <v>89397.099400000006</v>
      </c>
      <c r="VA57" s="196">
        <v>-1844.0228720496953</v>
      </c>
      <c r="VB57" s="196">
        <v>-1844.0228720496953</v>
      </c>
      <c r="VC57" s="196">
        <v>1844.0228720496953</v>
      </c>
      <c r="VD57" s="196">
        <v>-1844.0228720496953</v>
      </c>
      <c r="VE57" s="196">
        <v>-1844.0228720496953</v>
      </c>
      <c r="VF57" s="196">
        <v>-1844.0228720496953</v>
      </c>
      <c r="VG57" s="196">
        <v>-1844.0228720496953</v>
      </c>
      <c r="VH57" s="196">
        <v>-1844.0228720496953</v>
      </c>
      <c r="VI57" s="196">
        <v>1844.0228720496953</v>
      </c>
      <c r="VJ57" s="196">
        <v>-1844.0228720496953</v>
      </c>
      <c r="VK57" s="196">
        <v>1844.0228720496953</v>
      </c>
      <c r="VM57">
        <v>-1</v>
      </c>
      <c r="VN57" s="239">
        <v>1</v>
      </c>
      <c r="VO57" s="239">
        <v>1</v>
      </c>
      <c r="VP57" s="239">
        <v>1</v>
      </c>
      <c r="VQ57" s="214">
        <v>-1</v>
      </c>
      <c r="VR57" s="240">
        <v>-2</v>
      </c>
      <c r="VS57">
        <v>1</v>
      </c>
      <c r="VT57">
        <v>1</v>
      </c>
      <c r="VU57" s="214">
        <v>-1</v>
      </c>
      <c r="VV57">
        <v>0</v>
      </c>
      <c r="VW57">
        <v>1</v>
      </c>
      <c r="VX57">
        <v>0</v>
      </c>
      <c r="VY57">
        <v>0</v>
      </c>
      <c r="VZ57" s="248">
        <v>-1.8308112131E-2</v>
      </c>
      <c r="WA57" s="202">
        <v>42548</v>
      </c>
      <c r="WB57">
        <v>60</v>
      </c>
      <c r="WC57" t="s">
        <v>1181</v>
      </c>
      <c r="WD57">
        <v>1</v>
      </c>
      <c r="WE57" s="252">
        <v>1</v>
      </c>
      <c r="WF57">
        <v>1</v>
      </c>
      <c r="WG57" s="138">
        <v>87564.921600000001</v>
      </c>
      <c r="WH57" s="138">
        <v>87564.921600000001</v>
      </c>
      <c r="WI57" s="196">
        <v>-1603.1484033950239</v>
      </c>
      <c r="WJ57" s="196">
        <v>-1603.1484033950239</v>
      </c>
      <c r="WK57" s="196">
        <v>1603.1484033950239</v>
      </c>
      <c r="WL57" s="196">
        <v>-1603.1484033950239</v>
      </c>
      <c r="WM57" s="196">
        <v>-1603.1484033950239</v>
      </c>
      <c r="WN57" s="196">
        <v>-1603.1484033950239</v>
      </c>
      <c r="WO57" s="196">
        <v>-1603.1484033950239</v>
      </c>
      <c r="WP57" s="196">
        <v>-1603.1484033950239</v>
      </c>
      <c r="WQ57" s="196">
        <v>1603.1484033950239</v>
      </c>
      <c r="WR57" s="196">
        <v>-1603.1484033950239</v>
      </c>
      <c r="WS57" s="196">
        <v>1603.1484033950239</v>
      </c>
      <c r="WU57">
        <v>-1</v>
      </c>
      <c r="WV57" s="239">
        <v>1</v>
      </c>
      <c r="WW57" s="239">
        <v>1</v>
      </c>
      <c r="WX57" s="239">
        <v>1</v>
      </c>
      <c r="WY57" s="214">
        <v>1</v>
      </c>
      <c r="WZ57" s="240">
        <v>2</v>
      </c>
      <c r="XA57">
        <v>-1</v>
      </c>
      <c r="XB57">
        <v>1</v>
      </c>
      <c r="XC57">
        <v>1</v>
      </c>
      <c r="XD57">
        <v>1</v>
      </c>
      <c r="XE57">
        <v>1</v>
      </c>
      <c r="XF57">
        <v>0</v>
      </c>
      <c r="XG57">
        <v>1</v>
      </c>
      <c r="XH57">
        <v>1.1927625593899999E-2</v>
      </c>
      <c r="XI57" s="202">
        <v>42548</v>
      </c>
      <c r="XJ57">
        <v>60</v>
      </c>
      <c r="XK57" t="s">
        <v>1181</v>
      </c>
      <c r="XL57">
        <v>1</v>
      </c>
      <c r="XM57" s="252">
        <v>1</v>
      </c>
      <c r="XN57">
        <v>1</v>
      </c>
      <c r="XO57" s="138">
        <v>88609.363199999993</v>
      </c>
      <c r="XP57" s="138">
        <v>88609.363199999993</v>
      </c>
      <c r="XQ57" s="196">
        <v>1056.8993083635007</v>
      </c>
      <c r="XR57" s="196">
        <v>1056.8993083635007</v>
      </c>
      <c r="XS57" s="196">
        <v>1056.8993083635007</v>
      </c>
      <c r="XT57" s="196">
        <v>-1056.8993083635007</v>
      </c>
      <c r="XU57" s="196">
        <v>1056.8993083635007</v>
      </c>
      <c r="XV57" s="196">
        <v>1056.8993083635007</v>
      </c>
      <c r="XW57" s="196">
        <v>1056.8993083635007</v>
      </c>
      <c r="XX57" s="196">
        <v>1056.8993083635007</v>
      </c>
      <c r="XY57" s="196">
        <v>-1056.8993083635007</v>
      </c>
      <c r="XZ57" s="196">
        <v>-1056.8993083635007</v>
      </c>
      <c r="YA57" s="196">
        <v>1056.8993083635007</v>
      </c>
      <c r="YC57">
        <v>1</v>
      </c>
      <c r="YD57">
        <v>-1</v>
      </c>
      <c r="YE57">
        <v>1</v>
      </c>
      <c r="YF57">
        <v>-1</v>
      </c>
      <c r="YG57">
        <v>1</v>
      </c>
      <c r="YH57">
        <v>3</v>
      </c>
      <c r="YI57">
        <v>-1</v>
      </c>
      <c r="YJ57">
        <v>1</v>
      </c>
      <c r="YK57" s="214">
        <v>1</v>
      </c>
      <c r="YL57">
        <v>0</v>
      </c>
      <c r="YM57">
        <v>1</v>
      </c>
      <c r="YN57">
        <v>0</v>
      </c>
      <c r="YO57">
        <v>1</v>
      </c>
      <c r="YP57" s="248">
        <v>2.1626211167699999E-2</v>
      </c>
      <c r="YQ57" s="202">
        <v>42552</v>
      </c>
      <c r="YR57">
        <v>60</v>
      </c>
      <c r="YS57" t="s">
        <v>1181</v>
      </c>
      <c r="YT57">
        <v>1</v>
      </c>
      <c r="YU57">
        <v>1</v>
      </c>
      <c r="YV57">
        <v>1</v>
      </c>
      <c r="YW57" s="138">
        <v>90443.827999999994</v>
      </c>
      <c r="YX57" s="138">
        <v>90443.827999999994</v>
      </c>
      <c r="YY57" s="196">
        <v>-1955.9573231431377</v>
      </c>
      <c r="YZ57" s="196">
        <v>-1955.9573231431377</v>
      </c>
      <c r="ZA57" s="196">
        <v>1955.9573231431377</v>
      </c>
      <c r="ZB57" s="196">
        <v>-1955.9573231431377</v>
      </c>
      <c r="ZC57" s="196">
        <v>1955.9573231431377</v>
      </c>
      <c r="ZD57" s="196">
        <v>1955.9573231431377</v>
      </c>
      <c r="ZE57" s="196">
        <v>-1955.9573231431377</v>
      </c>
      <c r="ZF57" s="196">
        <v>1955.9573231431377</v>
      </c>
      <c r="ZG57" s="196">
        <v>-1955.9573231431377</v>
      </c>
      <c r="ZH57" s="196">
        <v>-1955.9573231431377</v>
      </c>
      <c r="ZI57" s="196">
        <v>1955.9573231431377</v>
      </c>
      <c r="ZK57">
        <f t="shared" si="96"/>
        <v>1</v>
      </c>
      <c r="ZL57" s="239">
        <v>-1</v>
      </c>
      <c r="ZM57" s="239">
        <v>1</v>
      </c>
      <c r="ZN57" s="239">
        <v>-1</v>
      </c>
      <c r="ZO57" s="214">
        <v>-1</v>
      </c>
      <c r="ZP57" s="240">
        <v>4</v>
      </c>
      <c r="ZQ57">
        <f t="shared" si="97"/>
        <v>1</v>
      </c>
      <c r="ZR57">
        <f t="shared" si="98"/>
        <v>-1</v>
      </c>
      <c r="ZS57" s="214">
        <v>1</v>
      </c>
      <c r="ZT57">
        <f t="shared" si="161"/>
        <v>0</v>
      </c>
      <c r="ZU57">
        <f t="shared" si="158"/>
        <v>0</v>
      </c>
      <c r="ZV57">
        <f t="shared" si="138"/>
        <v>1</v>
      </c>
      <c r="ZW57">
        <f t="shared" si="100"/>
        <v>0</v>
      </c>
      <c r="ZX57" s="248">
        <v>1.4910779760400001E-2</v>
      </c>
      <c r="ZY57" s="202">
        <v>42555</v>
      </c>
      <c r="ZZ57">
        <v>60</v>
      </c>
      <c r="AAA57" t="str">
        <f t="shared" si="87"/>
        <v>TRUE</v>
      </c>
      <c r="AAB57">
        <f>VLOOKUP($A57,'FuturesInfo (3)'!$A$2:$V$80,22)</f>
        <v>1</v>
      </c>
      <c r="AAC57" s="252">
        <v>2</v>
      </c>
      <c r="AAD57">
        <f t="shared" si="101"/>
        <v>1</v>
      </c>
      <c r="AAE57" s="138">
        <f>VLOOKUP($A57,'FuturesInfo (3)'!$A$2:$O$80,15)*AAB57</f>
        <v>91825.631999999998</v>
      </c>
      <c r="AAF57" s="138">
        <f>VLOOKUP($A57,'FuturesInfo (3)'!$A$2:$O$80,15)*AAD57</f>
        <v>91825.631999999998</v>
      </c>
      <c r="AAG57" s="196">
        <f t="shared" si="102"/>
        <v>-1369.1917751115386</v>
      </c>
      <c r="AAH57" s="196">
        <f t="shared" si="103"/>
        <v>1369.1917751115386</v>
      </c>
      <c r="AAI57" s="196">
        <f t="shared" si="104"/>
        <v>-1369.1917751115386</v>
      </c>
      <c r="AAJ57" s="196">
        <f t="shared" si="105"/>
        <v>1369.1917751115386</v>
      </c>
      <c r="AAK57" s="196">
        <f t="shared" si="155"/>
        <v>-1369.1917751115386</v>
      </c>
      <c r="AAL57" s="196">
        <f t="shared" si="107"/>
        <v>1369.1917751115386</v>
      </c>
      <c r="AAM57" s="196">
        <f t="shared" si="139"/>
        <v>-1369.1917751115386</v>
      </c>
      <c r="AAN57" s="196">
        <f>IF(IF(sym!$O46=ZS57,1,0)=1,ABS(AAE57*ZX57),-ABS(AAE57*ZX57))</f>
        <v>1369.1917751115386</v>
      </c>
      <c r="AAO57" s="196">
        <f>IF(IF(sym!$N46=ZS57,1,0)=1,ABS(AAE57*ZX57),-ABS(AAE57*ZX57))</f>
        <v>-1369.1917751115386</v>
      </c>
      <c r="AAP57" s="196">
        <f t="shared" si="148"/>
        <v>-1369.1917751115386</v>
      </c>
      <c r="AAQ57" s="196">
        <f t="shared" si="109"/>
        <v>1369.1917751115386</v>
      </c>
      <c r="AAS57">
        <f t="shared" si="110"/>
        <v>1</v>
      </c>
      <c r="AAT57" s="239">
        <v>-1</v>
      </c>
      <c r="AAU57" s="239">
        <v>1</v>
      </c>
      <c r="AAV57" s="239">
        <v>-1</v>
      </c>
      <c r="AAW57" s="214">
        <v>-1</v>
      </c>
      <c r="AAX57" s="240">
        <v>-3</v>
      </c>
      <c r="AAY57">
        <f t="shared" si="111"/>
        <v>1</v>
      </c>
      <c r="AAZ57">
        <f t="shared" si="112"/>
        <v>1</v>
      </c>
      <c r="ABA57" s="214"/>
      <c r="ABB57">
        <f t="shared" si="162"/>
        <v>0</v>
      </c>
      <c r="ABC57">
        <f t="shared" si="159"/>
        <v>0</v>
      </c>
      <c r="ABD57">
        <f t="shared" si="140"/>
        <v>0</v>
      </c>
      <c r="ABE57">
        <f t="shared" si="114"/>
        <v>0</v>
      </c>
      <c r="ABF57" s="248"/>
      <c r="ABG57" s="202">
        <v>42555</v>
      </c>
      <c r="ABH57">
        <v>60</v>
      </c>
      <c r="ABI57" t="str">
        <f t="shared" si="88"/>
        <v>TRUE</v>
      </c>
      <c r="ABJ57">
        <f>VLOOKUP($A57,'FuturesInfo (3)'!$A$2:$V$80,22)</f>
        <v>1</v>
      </c>
      <c r="ABK57" s="252">
        <v>1</v>
      </c>
      <c r="ABL57">
        <f t="shared" si="115"/>
        <v>1</v>
      </c>
      <c r="ABM57" s="138">
        <f>VLOOKUP($A57,'FuturesInfo (3)'!$A$2:$O$80,15)*ABJ57</f>
        <v>91825.631999999998</v>
      </c>
      <c r="ABN57" s="138">
        <f>VLOOKUP($A57,'FuturesInfo (3)'!$A$2:$O$80,15)*ABL57</f>
        <v>91825.631999999998</v>
      </c>
      <c r="ABO57" s="196">
        <f t="shared" si="116"/>
        <v>0</v>
      </c>
      <c r="ABP57" s="196">
        <f t="shared" si="117"/>
        <v>0</v>
      </c>
      <c r="ABQ57" s="196">
        <f t="shared" si="118"/>
        <v>0</v>
      </c>
      <c r="ABR57" s="196">
        <f t="shared" si="119"/>
        <v>0</v>
      </c>
      <c r="ABS57" s="196">
        <f t="shared" si="156"/>
        <v>0</v>
      </c>
      <c r="ABT57" s="196">
        <f t="shared" si="121"/>
        <v>0</v>
      </c>
      <c r="ABU57" s="196">
        <f t="shared" si="141"/>
        <v>0</v>
      </c>
      <c r="ABV57" s="196">
        <f>IF(IF(sym!$O46=ABA57,1,0)=1,ABS(ABM57*ABF57),-ABS(ABM57*ABF57))</f>
        <v>0</v>
      </c>
      <c r="ABW57" s="196">
        <f>IF(IF(sym!$N46=ABA57,1,0)=1,ABS(ABM57*ABF57),-ABS(ABM57*ABF57))</f>
        <v>0</v>
      </c>
      <c r="ABX57" s="196">
        <f t="shared" si="151"/>
        <v>0</v>
      </c>
      <c r="ABY57" s="196">
        <f t="shared" si="123"/>
        <v>0</v>
      </c>
      <c r="ACA57">
        <f t="shared" si="124"/>
        <v>0</v>
      </c>
      <c r="ACB57" s="239"/>
      <c r="ACC57" s="239"/>
      <c r="ACD57" s="239"/>
      <c r="ACE57" s="214"/>
      <c r="ACF57" s="240"/>
      <c r="ACG57">
        <f t="shared" si="125"/>
        <v>1</v>
      </c>
      <c r="ACH57">
        <f t="shared" si="126"/>
        <v>0</v>
      </c>
      <c r="ACI57" s="214"/>
      <c r="ACJ57">
        <f t="shared" si="163"/>
        <v>1</v>
      </c>
      <c r="ACK57">
        <f t="shared" si="160"/>
        <v>1</v>
      </c>
      <c r="ACL57">
        <f t="shared" si="142"/>
        <v>0</v>
      </c>
      <c r="ACM57">
        <f t="shared" si="128"/>
        <v>1</v>
      </c>
      <c r="ACN57" s="248"/>
      <c r="ACO57" s="202"/>
      <c r="ACP57">
        <v>60</v>
      </c>
      <c r="ACQ57" t="str">
        <f t="shared" si="89"/>
        <v>FALSE</v>
      </c>
      <c r="ACR57">
        <f>VLOOKUP($A57,'FuturesInfo (3)'!$A$2:$V$80,22)</f>
        <v>1</v>
      </c>
      <c r="ACS57" s="252"/>
      <c r="ACT57">
        <f t="shared" si="129"/>
        <v>1</v>
      </c>
      <c r="ACU57" s="138">
        <f>VLOOKUP($A57,'FuturesInfo (3)'!$A$2:$O$80,15)*ACR57</f>
        <v>91825.631999999998</v>
      </c>
      <c r="ACV57" s="138">
        <f>VLOOKUP($A57,'FuturesInfo (3)'!$A$2:$O$80,15)*ACT57</f>
        <v>91825.631999999998</v>
      </c>
      <c r="ACW57" s="196">
        <f t="shared" si="130"/>
        <v>0</v>
      </c>
      <c r="ACX57" s="196">
        <f t="shared" si="131"/>
        <v>0</v>
      </c>
      <c r="ACY57" s="196">
        <f t="shared" si="132"/>
        <v>0</v>
      </c>
      <c r="ACZ57" s="196">
        <f t="shared" si="133"/>
        <v>0</v>
      </c>
      <c r="ADA57" s="196">
        <f t="shared" si="157"/>
        <v>0</v>
      </c>
      <c r="ADB57" s="196">
        <f t="shared" si="135"/>
        <v>0</v>
      </c>
      <c r="ADC57" s="196">
        <f t="shared" si="143"/>
        <v>0</v>
      </c>
      <c r="ADD57" s="196">
        <f>IF(IF(sym!$O46=ACI57,1,0)=1,ABS(ACU57*ACN57),-ABS(ACU57*ACN57))</f>
        <v>0</v>
      </c>
      <c r="ADE57" s="196">
        <f>IF(IF(sym!$N46=ACI57,1,0)=1,ABS(ACU57*ACN57),-ABS(ACU57*ACN57))</f>
        <v>0</v>
      </c>
      <c r="ADF57" s="196">
        <f t="shared" si="154"/>
        <v>0</v>
      </c>
      <c r="ADG57" s="196">
        <f t="shared" si="137"/>
        <v>0</v>
      </c>
    </row>
    <row r="58" spans="1:787" x14ac:dyDescent="0.25">
      <c r="A58" s="1" t="s">
        <v>374</v>
      </c>
      <c r="B58" s="150" t="str">
        <f>'FuturesInfo (3)'!M46</f>
        <v>@PX</v>
      </c>
      <c r="C58" s="200" t="str">
        <f>VLOOKUP(A58,'FuturesInfo (3)'!$A$2:$K$80,11)</f>
        <v>currency</v>
      </c>
      <c r="F58" t="e">
        <f>#REF!</f>
        <v>#REF!</v>
      </c>
      <c r="G58">
        <v>-1</v>
      </c>
      <c r="H58">
        <v>1</v>
      </c>
      <c r="I58">
        <v>1</v>
      </c>
      <c r="J58">
        <f t="shared" si="164"/>
        <v>0</v>
      </c>
      <c r="K58">
        <f t="shared" si="165"/>
        <v>1</v>
      </c>
      <c r="L58" s="184">
        <v>3.1757892770399999E-3</v>
      </c>
      <c r="M58" s="2">
        <v>10</v>
      </c>
      <c r="N58">
        <v>60</v>
      </c>
      <c r="O58" t="str">
        <f t="shared" si="166"/>
        <v>TRUE</v>
      </c>
      <c r="P58">
        <f>VLOOKUP($A58,'FuturesInfo (3)'!$A$2:$V$80,22)</f>
        <v>5</v>
      </c>
      <c r="Q58">
        <f t="shared" si="76"/>
        <v>5</v>
      </c>
      <c r="R58">
        <f t="shared" si="76"/>
        <v>5</v>
      </c>
      <c r="S58" s="138">
        <f>VLOOKUP($A58,'FuturesInfo (3)'!$A$2:$O$80,15)*Q58</f>
        <v>134425</v>
      </c>
      <c r="T58" s="144">
        <f t="shared" si="167"/>
        <v>-426.90547356610199</v>
      </c>
      <c r="U58" s="144">
        <f t="shared" si="90"/>
        <v>426.90547356610199</v>
      </c>
      <c r="W58">
        <f t="shared" si="168"/>
        <v>-1</v>
      </c>
      <c r="X58">
        <v>-1</v>
      </c>
      <c r="Y58">
        <v>1</v>
      </c>
      <c r="Z58">
        <v>-1</v>
      </c>
      <c r="AA58">
        <f t="shared" si="144"/>
        <v>1</v>
      </c>
      <c r="AB58">
        <f t="shared" si="169"/>
        <v>0</v>
      </c>
      <c r="AC58" s="1">
        <v>-7.4487895716900002E-4</v>
      </c>
      <c r="AD58" s="2">
        <v>10</v>
      </c>
      <c r="AE58">
        <v>60</v>
      </c>
      <c r="AF58" t="str">
        <f t="shared" si="170"/>
        <v>TRUE</v>
      </c>
      <c r="AG58">
        <f>VLOOKUP($A58,'FuturesInfo (3)'!$A$2:$V$80,22)</f>
        <v>5</v>
      </c>
      <c r="AH58">
        <f t="shared" si="171"/>
        <v>4</v>
      </c>
      <c r="AI58">
        <f t="shared" si="91"/>
        <v>5</v>
      </c>
      <c r="AJ58" s="138">
        <f>VLOOKUP($A58,'FuturesInfo (3)'!$A$2:$O$80,15)*AI58</f>
        <v>134425</v>
      </c>
      <c r="AK58" s="196">
        <f t="shared" si="172"/>
        <v>100.13035381744282</v>
      </c>
      <c r="AL58" s="196">
        <f t="shared" si="93"/>
        <v>-100.13035381744282</v>
      </c>
      <c r="AN58">
        <f t="shared" si="82"/>
        <v>-1</v>
      </c>
      <c r="AO58">
        <v>-1</v>
      </c>
      <c r="AP58">
        <v>1</v>
      </c>
      <c r="AQ58">
        <v>1</v>
      </c>
      <c r="AR58">
        <f t="shared" si="145"/>
        <v>0</v>
      </c>
      <c r="AS58">
        <f t="shared" si="83"/>
        <v>1</v>
      </c>
      <c r="AT58" s="1">
        <v>1.39768915393E-2</v>
      </c>
      <c r="AU58" s="2">
        <v>10</v>
      </c>
      <c r="AV58">
        <v>60</v>
      </c>
      <c r="AW58" t="str">
        <f t="shared" si="84"/>
        <v>TRUE</v>
      </c>
      <c r="AX58">
        <f>VLOOKUP($A58,'FuturesInfo (3)'!$A$2:$V$80,22)</f>
        <v>5</v>
      </c>
      <c r="AY58">
        <f t="shared" si="85"/>
        <v>4</v>
      </c>
      <c r="AZ58">
        <f t="shared" si="94"/>
        <v>5</v>
      </c>
      <c r="BA58" s="138">
        <f>VLOOKUP($A58,'FuturesInfo (3)'!$A$2:$O$80,15)*AZ58</f>
        <v>134425</v>
      </c>
      <c r="BB58" s="196">
        <f t="shared" si="86"/>
        <v>-1878.8436451704026</v>
      </c>
      <c r="BC58" s="196">
        <f t="shared" si="95"/>
        <v>1878.8436451704026</v>
      </c>
      <c r="BE58">
        <v>-1</v>
      </c>
      <c r="BF58">
        <v>1</v>
      </c>
      <c r="BG58">
        <v>1</v>
      </c>
      <c r="BH58">
        <v>1</v>
      </c>
      <c r="BI58">
        <v>1</v>
      </c>
      <c r="BJ58">
        <v>1</v>
      </c>
      <c r="BK58" s="1">
        <v>1.50707590516E-2</v>
      </c>
      <c r="BL58" s="2">
        <v>10</v>
      </c>
      <c r="BM58">
        <v>60</v>
      </c>
      <c r="BN58" t="s">
        <v>1181</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1181</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1181</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1181</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1181</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1181</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1181</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1181</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1181</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1181</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1181</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1181</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1181</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1181</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1181</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1181</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1181</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1181</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1181</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v>-1</v>
      </c>
      <c r="UF58" s="239">
        <v>1</v>
      </c>
      <c r="UG58" s="239">
        <v>1</v>
      </c>
      <c r="UH58" s="239">
        <v>1</v>
      </c>
      <c r="UI58" s="214">
        <v>1</v>
      </c>
      <c r="UJ58" s="240">
        <v>6</v>
      </c>
      <c r="UK58">
        <v>-1</v>
      </c>
      <c r="UL58">
        <v>1</v>
      </c>
      <c r="UM58" s="214">
        <v>-1</v>
      </c>
      <c r="UN58">
        <v>0</v>
      </c>
      <c r="UO58">
        <v>0</v>
      </c>
      <c r="UP58">
        <v>1</v>
      </c>
      <c r="UQ58">
        <v>0</v>
      </c>
      <c r="UR58" s="248">
        <v>-2.1872103799800001E-2</v>
      </c>
      <c r="US58" s="202">
        <v>42548</v>
      </c>
      <c r="UT58">
        <v>60</v>
      </c>
      <c r="UU58" t="s">
        <v>1181</v>
      </c>
      <c r="UV58">
        <v>5</v>
      </c>
      <c r="UW58" s="252">
        <v>1</v>
      </c>
      <c r="UX58">
        <v>6</v>
      </c>
      <c r="UY58" s="138">
        <v>131925</v>
      </c>
      <c r="UZ58" s="138">
        <v>158310</v>
      </c>
      <c r="VA58" s="196">
        <v>-2885.477293788615</v>
      </c>
      <c r="VB58" s="196">
        <v>-3462.5727525463381</v>
      </c>
      <c r="VC58" s="196">
        <v>-2885.477293788615</v>
      </c>
      <c r="VD58" s="196">
        <v>2885.477293788615</v>
      </c>
      <c r="VE58" s="196">
        <v>-2885.477293788615</v>
      </c>
      <c r="VF58" s="196">
        <v>-2885.477293788615</v>
      </c>
      <c r="VG58" s="196">
        <v>-2885.477293788615</v>
      </c>
      <c r="VH58" s="196">
        <v>-2885.477293788615</v>
      </c>
      <c r="VI58" s="196">
        <v>2885.477293788615</v>
      </c>
      <c r="VJ58" s="196">
        <v>-2885.477293788615</v>
      </c>
      <c r="VK58" s="196">
        <v>2885.477293788615</v>
      </c>
      <c r="VM58">
        <v>-1</v>
      </c>
      <c r="VN58" s="239">
        <v>-1</v>
      </c>
      <c r="VO58" s="239">
        <v>1</v>
      </c>
      <c r="VP58" s="239">
        <v>-1</v>
      </c>
      <c r="VQ58" s="214">
        <v>1</v>
      </c>
      <c r="VR58" s="240">
        <v>-2</v>
      </c>
      <c r="VS58">
        <v>-1</v>
      </c>
      <c r="VT58">
        <v>-1</v>
      </c>
      <c r="VU58" s="214">
        <v>1</v>
      </c>
      <c r="VV58">
        <v>0</v>
      </c>
      <c r="VW58">
        <v>1</v>
      </c>
      <c r="VX58">
        <v>0</v>
      </c>
      <c r="VY58">
        <v>0</v>
      </c>
      <c r="VZ58" s="248">
        <v>2.46352093993E-3</v>
      </c>
      <c r="WA58" s="202">
        <v>42548</v>
      </c>
      <c r="WB58">
        <v>60</v>
      </c>
      <c r="WC58" t="s">
        <v>1181</v>
      </c>
      <c r="WD58">
        <v>5</v>
      </c>
      <c r="WE58" s="252">
        <v>2</v>
      </c>
      <c r="WF58">
        <v>5</v>
      </c>
      <c r="WG58" s="138">
        <v>132250</v>
      </c>
      <c r="WH58" s="138">
        <v>132250</v>
      </c>
      <c r="WI58" s="196">
        <v>-325.80064430574248</v>
      </c>
      <c r="WJ58" s="196">
        <v>-325.80064430574248</v>
      </c>
      <c r="WK58" s="196">
        <v>325.80064430574248</v>
      </c>
      <c r="WL58" s="196">
        <v>-325.80064430574248</v>
      </c>
      <c r="WM58" s="196">
        <v>-325.80064430574248</v>
      </c>
      <c r="WN58" s="196">
        <v>325.80064430574248</v>
      </c>
      <c r="WO58" s="196">
        <v>-325.80064430574248</v>
      </c>
      <c r="WP58" s="196">
        <v>325.80064430574248</v>
      </c>
      <c r="WQ58" s="196">
        <v>-325.80064430574248</v>
      </c>
      <c r="WR58" s="196">
        <v>-325.80064430574248</v>
      </c>
      <c r="WS58" s="196">
        <v>325.80064430574248</v>
      </c>
      <c r="WU58">
        <v>1</v>
      </c>
      <c r="WV58" s="239">
        <v>-1</v>
      </c>
      <c r="WW58" s="239">
        <v>1</v>
      </c>
      <c r="WX58" s="239">
        <v>-1</v>
      </c>
      <c r="WY58" s="214">
        <v>1</v>
      </c>
      <c r="WZ58" s="240">
        <v>-3</v>
      </c>
      <c r="XA58">
        <v>-1</v>
      </c>
      <c r="XB58">
        <v>-1</v>
      </c>
      <c r="XC58">
        <v>-1</v>
      </c>
      <c r="XD58">
        <v>1</v>
      </c>
      <c r="XE58">
        <v>0</v>
      </c>
      <c r="XF58">
        <v>1</v>
      </c>
      <c r="XG58">
        <v>1</v>
      </c>
      <c r="XH58">
        <v>-5.67107750473E-3</v>
      </c>
      <c r="XI58" s="202">
        <v>42548</v>
      </c>
      <c r="XJ58">
        <v>60</v>
      </c>
      <c r="XK58" t="s">
        <v>1181</v>
      </c>
      <c r="XL58">
        <v>5</v>
      </c>
      <c r="XM58" s="252">
        <v>1</v>
      </c>
      <c r="XN58">
        <v>6</v>
      </c>
      <c r="XO58" s="138">
        <v>131500</v>
      </c>
      <c r="XP58" s="138">
        <v>157800</v>
      </c>
      <c r="XQ58" s="196">
        <v>745.74669187199504</v>
      </c>
      <c r="XR58" s="196">
        <v>894.89603024639405</v>
      </c>
      <c r="XS58" s="196">
        <v>-745.74669187199504</v>
      </c>
      <c r="XT58" s="196">
        <v>745.74669187199504</v>
      </c>
      <c r="XU58" s="196">
        <v>745.74669187199504</v>
      </c>
      <c r="XV58" s="196">
        <v>-745.74669187199504</v>
      </c>
      <c r="XW58" s="196">
        <v>745.74669187199504</v>
      </c>
      <c r="XX58" s="196">
        <v>-745.74669187199504</v>
      </c>
      <c r="XY58" s="196">
        <v>745.74669187199504</v>
      </c>
      <c r="XZ58" s="196">
        <v>-745.74669187199504</v>
      </c>
      <c r="YA58" s="196">
        <v>745.74669187199504</v>
      </c>
      <c r="YC58">
        <v>-1</v>
      </c>
      <c r="YD58">
        <v>-1</v>
      </c>
      <c r="YE58">
        <v>1</v>
      </c>
      <c r="YF58">
        <v>-1</v>
      </c>
      <c r="YG58">
        <v>1</v>
      </c>
      <c r="YH58">
        <v>-4</v>
      </c>
      <c r="YI58">
        <v>-1</v>
      </c>
      <c r="YJ58">
        <v>-1</v>
      </c>
      <c r="YK58" s="214">
        <v>1</v>
      </c>
      <c r="YL58">
        <v>0</v>
      </c>
      <c r="YM58">
        <v>1</v>
      </c>
      <c r="YN58">
        <v>0</v>
      </c>
      <c r="YO58">
        <v>0</v>
      </c>
      <c r="YP58" s="248">
        <v>2.03422053232E-2</v>
      </c>
      <c r="YQ58" s="202">
        <v>42551</v>
      </c>
      <c r="YR58">
        <v>60</v>
      </c>
      <c r="YS58" t="s">
        <v>1181</v>
      </c>
      <c r="YT58">
        <v>5</v>
      </c>
      <c r="YU58">
        <v>1</v>
      </c>
      <c r="YV58">
        <v>6</v>
      </c>
      <c r="YW58" s="138">
        <v>134175</v>
      </c>
      <c r="YX58" s="138">
        <v>161010</v>
      </c>
      <c r="YY58" s="196">
        <v>-2729.4153992403599</v>
      </c>
      <c r="YZ58" s="196">
        <v>-3275.298479088432</v>
      </c>
      <c r="ZA58" s="196">
        <v>2729.4153992403599</v>
      </c>
      <c r="ZB58" s="196">
        <v>-2729.4153992403599</v>
      </c>
      <c r="ZC58" s="196">
        <v>-2729.4153992403599</v>
      </c>
      <c r="ZD58" s="196">
        <v>2729.4153992403599</v>
      </c>
      <c r="ZE58" s="196">
        <v>-2729.4153992403599</v>
      </c>
      <c r="ZF58" s="196">
        <v>2729.4153992403599</v>
      </c>
      <c r="ZG58" s="196">
        <v>-2729.4153992403599</v>
      </c>
      <c r="ZH58" s="196">
        <v>-2729.4153992403599</v>
      </c>
      <c r="ZI58" s="196">
        <v>2729.4153992403599</v>
      </c>
      <c r="ZK58">
        <f t="shared" si="96"/>
        <v>1</v>
      </c>
      <c r="ZL58" s="239">
        <v>-1</v>
      </c>
      <c r="ZM58" s="239">
        <v>1</v>
      </c>
      <c r="ZN58" s="239">
        <v>-1</v>
      </c>
      <c r="ZO58" s="214">
        <v>1</v>
      </c>
      <c r="ZP58" s="240">
        <v>1</v>
      </c>
      <c r="ZQ58">
        <f t="shared" si="97"/>
        <v>-1</v>
      </c>
      <c r="ZR58">
        <f t="shared" si="98"/>
        <v>1</v>
      </c>
      <c r="ZS58" s="214">
        <v>1</v>
      </c>
      <c r="ZT58">
        <f t="shared" si="161"/>
        <v>0</v>
      </c>
      <c r="ZU58">
        <f t="shared" si="158"/>
        <v>1</v>
      </c>
      <c r="ZV58">
        <f t="shared" si="138"/>
        <v>0</v>
      </c>
      <c r="ZW58">
        <f t="shared" si="100"/>
        <v>1</v>
      </c>
      <c r="ZX58" s="248">
        <v>1.8632383081800001E-3</v>
      </c>
      <c r="ZY58" s="202">
        <v>42551</v>
      </c>
      <c r="ZZ58">
        <v>60</v>
      </c>
      <c r="AAA58" t="str">
        <f t="shared" si="87"/>
        <v>TRUE</v>
      </c>
      <c r="AAB58">
        <f>VLOOKUP($A58,'FuturesInfo (3)'!$A$2:$V$80,22)</f>
        <v>5</v>
      </c>
      <c r="AAC58" s="252">
        <v>2</v>
      </c>
      <c r="AAD58">
        <f t="shared" si="101"/>
        <v>4</v>
      </c>
      <c r="AAE58" s="138">
        <f>VLOOKUP($A58,'FuturesInfo (3)'!$A$2:$O$80,15)*AAB58</f>
        <v>134425</v>
      </c>
      <c r="AAF58" s="138">
        <f>VLOOKUP($A58,'FuturesInfo (3)'!$A$2:$O$80,15)*AAD58</f>
        <v>107540</v>
      </c>
      <c r="AAG58" s="196">
        <f t="shared" si="102"/>
        <v>-250.46580957709651</v>
      </c>
      <c r="AAH58" s="196">
        <f t="shared" si="103"/>
        <v>250.46580957709651</v>
      </c>
      <c r="AAI58" s="196">
        <f t="shared" si="104"/>
        <v>250.46580957709651</v>
      </c>
      <c r="AAJ58" s="196">
        <f t="shared" si="105"/>
        <v>-250.46580957709651</v>
      </c>
      <c r="AAK58" s="196">
        <f t="shared" si="155"/>
        <v>250.46580957709651</v>
      </c>
      <c r="AAL58" s="196">
        <f t="shared" si="107"/>
        <v>250.46580957709651</v>
      </c>
      <c r="AAM58" s="196">
        <f t="shared" si="139"/>
        <v>-250.46580957709651</v>
      </c>
      <c r="AAN58" s="196">
        <f>IF(IF(sym!$O47=ZS58,1,0)=1,ABS(AAE58*ZX58),-ABS(AAE58*ZX58))</f>
        <v>250.46580957709651</v>
      </c>
      <c r="AAO58" s="196">
        <f>IF(IF(sym!$N47=ZS58,1,0)=1,ABS(AAE58*ZX58),-ABS(AAE58*ZX58))</f>
        <v>-250.46580957709651</v>
      </c>
      <c r="AAP58" s="196">
        <f t="shared" si="148"/>
        <v>-250.46580957709651</v>
      </c>
      <c r="AAQ58" s="196">
        <f t="shared" si="109"/>
        <v>250.46580957709651</v>
      </c>
      <c r="AAS58">
        <f t="shared" si="110"/>
        <v>1</v>
      </c>
      <c r="AAT58" s="239">
        <v>-1</v>
      </c>
      <c r="AAU58" s="239">
        <v>1</v>
      </c>
      <c r="AAV58" s="239">
        <v>-1</v>
      </c>
      <c r="AAW58" s="214">
        <v>1</v>
      </c>
      <c r="AAX58" s="240">
        <v>2</v>
      </c>
      <c r="AAY58">
        <f t="shared" si="111"/>
        <v>-1</v>
      </c>
      <c r="AAZ58">
        <f t="shared" si="112"/>
        <v>1</v>
      </c>
      <c r="ABA58" s="214"/>
      <c r="ABB58">
        <f t="shared" si="162"/>
        <v>0</v>
      </c>
      <c r="ABC58">
        <f t="shared" si="159"/>
        <v>0</v>
      </c>
      <c r="ABD58">
        <f t="shared" si="140"/>
        <v>0</v>
      </c>
      <c r="ABE58">
        <f t="shared" si="114"/>
        <v>0</v>
      </c>
      <c r="ABF58" s="248"/>
      <c r="ABG58" s="202">
        <v>42551</v>
      </c>
      <c r="ABH58">
        <v>60</v>
      </c>
      <c r="ABI58" t="str">
        <f t="shared" si="88"/>
        <v>TRUE</v>
      </c>
      <c r="ABJ58">
        <f>VLOOKUP($A58,'FuturesInfo (3)'!$A$2:$V$80,22)</f>
        <v>5</v>
      </c>
      <c r="ABK58" s="252">
        <v>2</v>
      </c>
      <c r="ABL58">
        <f t="shared" si="115"/>
        <v>4</v>
      </c>
      <c r="ABM58" s="138">
        <f>VLOOKUP($A58,'FuturesInfo (3)'!$A$2:$O$80,15)*ABJ58</f>
        <v>134425</v>
      </c>
      <c r="ABN58" s="138">
        <f>VLOOKUP($A58,'FuturesInfo (3)'!$A$2:$O$80,15)*ABL58</f>
        <v>107540</v>
      </c>
      <c r="ABO58" s="196">
        <f t="shared" si="116"/>
        <v>0</v>
      </c>
      <c r="ABP58" s="196">
        <f t="shared" si="117"/>
        <v>0</v>
      </c>
      <c r="ABQ58" s="196">
        <f t="shared" si="118"/>
        <v>0</v>
      </c>
      <c r="ABR58" s="196">
        <f t="shared" si="119"/>
        <v>0</v>
      </c>
      <c r="ABS58" s="196">
        <f t="shared" si="156"/>
        <v>0</v>
      </c>
      <c r="ABT58" s="196">
        <f t="shared" si="121"/>
        <v>0</v>
      </c>
      <c r="ABU58" s="196">
        <f t="shared" si="141"/>
        <v>0</v>
      </c>
      <c r="ABV58" s="196">
        <f>IF(IF(sym!$O47=ABA58,1,0)=1,ABS(ABM58*ABF58),-ABS(ABM58*ABF58))</f>
        <v>0</v>
      </c>
      <c r="ABW58" s="196">
        <f>IF(IF(sym!$N47=ABA58,1,0)=1,ABS(ABM58*ABF58),-ABS(ABM58*ABF58))</f>
        <v>0</v>
      </c>
      <c r="ABX58" s="196">
        <f t="shared" si="151"/>
        <v>0</v>
      </c>
      <c r="ABY58" s="196">
        <f t="shared" si="123"/>
        <v>0</v>
      </c>
      <c r="ACA58">
        <f t="shared" si="124"/>
        <v>0</v>
      </c>
      <c r="ACB58" s="239"/>
      <c r="ACC58" s="239"/>
      <c r="ACD58" s="239"/>
      <c r="ACE58" s="214"/>
      <c r="ACF58" s="240"/>
      <c r="ACG58">
        <f t="shared" si="125"/>
        <v>1</v>
      </c>
      <c r="ACH58">
        <f t="shared" si="126"/>
        <v>0</v>
      </c>
      <c r="ACI58" s="214"/>
      <c r="ACJ58">
        <f t="shared" si="163"/>
        <v>1</v>
      </c>
      <c r="ACK58">
        <f t="shared" si="160"/>
        <v>1</v>
      </c>
      <c r="ACL58">
        <f t="shared" si="142"/>
        <v>0</v>
      </c>
      <c r="ACM58">
        <f t="shared" si="128"/>
        <v>1</v>
      </c>
      <c r="ACN58" s="248"/>
      <c r="ACO58" s="202"/>
      <c r="ACP58">
        <v>60</v>
      </c>
      <c r="ACQ58" t="str">
        <f t="shared" si="89"/>
        <v>FALSE</v>
      </c>
      <c r="ACR58">
        <f>VLOOKUP($A58,'FuturesInfo (3)'!$A$2:$V$80,22)</f>
        <v>5</v>
      </c>
      <c r="ACS58" s="252"/>
      <c r="ACT58">
        <f t="shared" si="129"/>
        <v>4</v>
      </c>
      <c r="ACU58" s="138">
        <f>VLOOKUP($A58,'FuturesInfo (3)'!$A$2:$O$80,15)*ACR58</f>
        <v>134425</v>
      </c>
      <c r="ACV58" s="138">
        <f>VLOOKUP($A58,'FuturesInfo (3)'!$A$2:$O$80,15)*ACT58</f>
        <v>107540</v>
      </c>
      <c r="ACW58" s="196">
        <f t="shared" si="130"/>
        <v>0</v>
      </c>
      <c r="ACX58" s="196">
        <f t="shared" si="131"/>
        <v>0</v>
      </c>
      <c r="ACY58" s="196">
        <f t="shared" si="132"/>
        <v>0</v>
      </c>
      <c r="ACZ58" s="196">
        <f t="shared" si="133"/>
        <v>0</v>
      </c>
      <c r="ADA58" s="196">
        <f t="shared" si="157"/>
        <v>0</v>
      </c>
      <c r="ADB58" s="196">
        <f t="shared" si="135"/>
        <v>0</v>
      </c>
      <c r="ADC58" s="196">
        <f t="shared" si="143"/>
        <v>0</v>
      </c>
      <c r="ADD58" s="196">
        <f>IF(IF(sym!$O47=ACI58,1,0)=1,ABS(ACU58*ACN58),-ABS(ACU58*ACN58))</f>
        <v>0</v>
      </c>
      <c r="ADE58" s="196">
        <f>IF(IF(sym!$N47=ACI58,1,0)=1,ABS(ACU58*ACN58),-ABS(ACU58*ACN58))</f>
        <v>0</v>
      </c>
      <c r="ADF58" s="196">
        <f t="shared" si="154"/>
        <v>0</v>
      </c>
      <c r="ADG58" s="196">
        <f t="shared" si="137"/>
        <v>0</v>
      </c>
    </row>
    <row r="59" spans="1:787" x14ac:dyDescent="0.25">
      <c r="A59" s="1" t="s">
        <v>1061</v>
      </c>
      <c r="B59" s="150" t="str">
        <f>'FuturesInfo (3)'!M47</f>
        <v>@MW</v>
      </c>
      <c r="C59" s="200" t="str">
        <f>VLOOKUP(A59,'FuturesInfo (3)'!$A$2:$K$80,11)</f>
        <v>grain</v>
      </c>
      <c r="F59" t="e">
        <f>#REF!</f>
        <v>#REF!</v>
      </c>
      <c r="G59">
        <v>-1</v>
      </c>
      <c r="H59">
        <v>-1</v>
      </c>
      <c r="I59">
        <v>1</v>
      </c>
      <c r="J59">
        <f t="shared" si="164"/>
        <v>0</v>
      </c>
      <c r="K59">
        <f t="shared" si="165"/>
        <v>0</v>
      </c>
      <c r="L59" s="184">
        <v>1.36214185063E-2</v>
      </c>
      <c r="M59" s="2">
        <v>10</v>
      </c>
      <c r="N59">
        <v>60</v>
      </c>
      <c r="O59" t="str">
        <f t="shared" si="166"/>
        <v>TRUE</v>
      </c>
      <c r="P59">
        <f>VLOOKUP($A59,'FuturesInfo (3)'!$A$2:$V$80,22)</f>
        <v>5</v>
      </c>
      <c r="Q59">
        <f t="shared" si="76"/>
        <v>5</v>
      </c>
      <c r="R59">
        <f t="shared" si="76"/>
        <v>5</v>
      </c>
      <c r="S59" s="138">
        <f>VLOOKUP($A59,'FuturesInfo (3)'!$A$2:$O$80,15)*Q59</f>
        <v>124937.5</v>
      </c>
      <c r="T59" s="144">
        <f t="shared" si="167"/>
        <v>-1701.8259746308563</v>
      </c>
      <c r="U59" s="144">
        <f t="shared" si="90"/>
        <v>-1701.8259746308563</v>
      </c>
      <c r="W59">
        <f t="shared" si="168"/>
        <v>-1</v>
      </c>
      <c r="X59">
        <v>-1</v>
      </c>
      <c r="Y59">
        <v>-1</v>
      </c>
      <c r="Z59">
        <v>1</v>
      </c>
      <c r="AA59">
        <f t="shared" si="144"/>
        <v>0</v>
      </c>
      <c r="AB59">
        <f t="shared" si="169"/>
        <v>0</v>
      </c>
      <c r="AC59" s="1">
        <v>1.25115848007E-2</v>
      </c>
      <c r="AD59" s="2">
        <v>10</v>
      </c>
      <c r="AE59">
        <v>60</v>
      </c>
      <c r="AF59" t="str">
        <f t="shared" si="170"/>
        <v>TRUE</v>
      </c>
      <c r="AG59">
        <f>VLOOKUP($A59,'FuturesInfo (3)'!$A$2:$V$80,22)</f>
        <v>5</v>
      </c>
      <c r="AH59">
        <f t="shared" si="171"/>
        <v>6</v>
      </c>
      <c r="AI59">
        <f t="shared" si="91"/>
        <v>5</v>
      </c>
      <c r="AJ59" s="138">
        <f>VLOOKUP($A59,'FuturesInfo (3)'!$A$2:$O$80,15)*AI59</f>
        <v>124937.5</v>
      </c>
      <c r="AK59" s="196">
        <f t="shared" si="172"/>
        <v>-1563.1661260374563</v>
      </c>
      <c r="AL59" s="196">
        <f t="shared" si="93"/>
        <v>-1563.1661260374563</v>
      </c>
      <c r="AN59">
        <f t="shared" si="82"/>
        <v>-1</v>
      </c>
      <c r="AO59">
        <v>-1</v>
      </c>
      <c r="AP59">
        <v>-1</v>
      </c>
      <c r="AQ59">
        <v>1</v>
      </c>
      <c r="AR59">
        <f t="shared" si="145"/>
        <v>0</v>
      </c>
      <c r="AS59">
        <f t="shared" si="83"/>
        <v>0</v>
      </c>
      <c r="AT59" s="1">
        <v>0</v>
      </c>
      <c r="AU59" s="2">
        <v>10</v>
      </c>
      <c r="AV59">
        <v>60</v>
      </c>
      <c r="AW59" t="str">
        <f t="shared" si="84"/>
        <v>TRUE</v>
      </c>
      <c r="AX59">
        <f>VLOOKUP($A59,'FuturesInfo (3)'!$A$2:$V$80,22)</f>
        <v>5</v>
      </c>
      <c r="AY59">
        <f t="shared" si="85"/>
        <v>6</v>
      </c>
      <c r="AZ59">
        <f t="shared" si="94"/>
        <v>5</v>
      </c>
      <c r="BA59" s="138">
        <f>VLOOKUP($A59,'FuturesInfo (3)'!$A$2:$O$80,15)*AZ59</f>
        <v>124937.5</v>
      </c>
      <c r="BB59" s="196">
        <f t="shared" si="86"/>
        <v>0</v>
      </c>
      <c r="BC59" s="196">
        <f t="shared" si="95"/>
        <v>0</v>
      </c>
      <c r="BE59">
        <v>-1</v>
      </c>
      <c r="BF59">
        <v>-1</v>
      </c>
      <c r="BG59">
        <v>-1</v>
      </c>
      <c r="BH59">
        <v>1</v>
      </c>
      <c r="BI59">
        <v>0</v>
      </c>
      <c r="BJ59">
        <v>0</v>
      </c>
      <c r="BK59" s="1">
        <v>1.6933638443900001E-2</v>
      </c>
      <c r="BL59" s="2">
        <v>10</v>
      </c>
      <c r="BM59">
        <v>60</v>
      </c>
      <c r="BN59" t="s">
        <v>1181</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1181</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1181</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1181</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1181</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1181</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1181</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1181</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1181</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1181</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1181</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1181</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1181</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1181</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1181</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1181</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1181</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1181</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1181</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v>-1</v>
      </c>
      <c r="UF59" s="239">
        <v>-1</v>
      </c>
      <c r="UG59" s="239">
        <v>-1</v>
      </c>
      <c r="UH59" s="239">
        <v>-1</v>
      </c>
      <c r="UI59" s="214">
        <v>1</v>
      </c>
      <c r="UJ59" s="240">
        <v>-1</v>
      </c>
      <c r="UK59">
        <v>-1</v>
      </c>
      <c r="UL59">
        <v>-1</v>
      </c>
      <c r="UM59" s="214">
        <v>1</v>
      </c>
      <c r="UN59">
        <v>0</v>
      </c>
      <c r="UO59">
        <v>1</v>
      </c>
      <c r="UP59">
        <v>0</v>
      </c>
      <c r="UQ59">
        <v>0</v>
      </c>
      <c r="UR59" s="248">
        <v>1.6500000000000001E-2</v>
      </c>
      <c r="US59" s="202">
        <v>42543</v>
      </c>
      <c r="UT59">
        <v>60</v>
      </c>
      <c r="UU59" t="s">
        <v>1181</v>
      </c>
      <c r="UV59">
        <v>4</v>
      </c>
      <c r="UW59" s="252">
        <v>2</v>
      </c>
      <c r="UX59">
        <v>3</v>
      </c>
      <c r="UY59" s="138">
        <v>101650</v>
      </c>
      <c r="UZ59" s="138">
        <v>76237.5</v>
      </c>
      <c r="VA59" s="196">
        <v>-1677.2250000000001</v>
      </c>
      <c r="VB59" s="196">
        <v>-1257.91875</v>
      </c>
      <c r="VC59" s="196">
        <v>1677.2250000000001</v>
      </c>
      <c r="VD59" s="196">
        <v>-1677.2250000000001</v>
      </c>
      <c r="VE59" s="196">
        <v>-1677.2250000000001</v>
      </c>
      <c r="VF59" s="196">
        <v>-1677.2250000000001</v>
      </c>
      <c r="VG59" s="196">
        <v>-1677.2250000000001</v>
      </c>
      <c r="VH59" s="196">
        <v>1677.2250000000001</v>
      </c>
      <c r="VI59" s="196">
        <v>-1677.2250000000001</v>
      </c>
      <c r="VJ59" s="196">
        <v>-1677.2250000000001</v>
      </c>
      <c r="VK59" s="196">
        <v>1677.2250000000001</v>
      </c>
      <c r="VM59">
        <v>1</v>
      </c>
      <c r="VN59" s="239">
        <v>-1</v>
      </c>
      <c r="VO59" s="239">
        <v>1</v>
      </c>
      <c r="VP59" s="239">
        <v>-1</v>
      </c>
      <c r="VQ59" s="214">
        <v>-1</v>
      </c>
      <c r="VR59" s="240">
        <v>8</v>
      </c>
      <c r="VS59">
        <v>1</v>
      </c>
      <c r="VT59">
        <v>-1</v>
      </c>
      <c r="VU59" s="214">
        <v>-1</v>
      </c>
      <c r="VV59">
        <v>1</v>
      </c>
      <c r="VW59">
        <v>1</v>
      </c>
      <c r="VX59">
        <v>0</v>
      </c>
      <c r="VY59">
        <v>1</v>
      </c>
      <c r="VZ59" s="248">
        <v>-1.18052139695E-2</v>
      </c>
      <c r="WA59" s="202">
        <v>42543</v>
      </c>
      <c r="WB59">
        <v>60</v>
      </c>
      <c r="WC59" t="s">
        <v>1181</v>
      </c>
      <c r="WD59">
        <v>4</v>
      </c>
      <c r="WE59" s="252">
        <v>2</v>
      </c>
      <c r="WF59">
        <v>4</v>
      </c>
      <c r="WG59" s="138">
        <v>100450</v>
      </c>
      <c r="WH59" s="138">
        <v>100450</v>
      </c>
      <c r="WI59" s="196">
        <v>1185.833743236275</v>
      </c>
      <c r="WJ59" s="196">
        <v>1185.833743236275</v>
      </c>
      <c r="WK59" s="196">
        <v>1185.833743236275</v>
      </c>
      <c r="WL59" s="196">
        <v>-1185.833743236275</v>
      </c>
      <c r="WM59" s="196">
        <v>1185.833743236275</v>
      </c>
      <c r="WN59" s="196">
        <v>-1185.833743236275</v>
      </c>
      <c r="WO59" s="196">
        <v>1185.833743236275</v>
      </c>
      <c r="WP59" s="196">
        <v>-1185.833743236275</v>
      </c>
      <c r="WQ59" s="196">
        <v>1185.833743236275</v>
      </c>
      <c r="WR59" s="196">
        <v>-1185.833743236275</v>
      </c>
      <c r="WS59" s="196">
        <v>1185.833743236275</v>
      </c>
      <c r="WU59">
        <v>-1</v>
      </c>
      <c r="WV59" s="239">
        <v>-1</v>
      </c>
      <c r="WW59" s="239">
        <v>1</v>
      </c>
      <c r="WX59" s="239">
        <v>-1</v>
      </c>
      <c r="WY59" s="214">
        <v>-1</v>
      </c>
      <c r="WZ59" s="240">
        <v>-3</v>
      </c>
      <c r="XA59">
        <v>1</v>
      </c>
      <c r="XB59">
        <v>1</v>
      </c>
      <c r="XC59">
        <v>-1</v>
      </c>
      <c r="XD59">
        <v>1</v>
      </c>
      <c r="XE59">
        <v>1</v>
      </c>
      <c r="XF59">
        <v>0</v>
      </c>
      <c r="XG59">
        <v>0</v>
      </c>
      <c r="XH59">
        <v>-1.393728223E-2</v>
      </c>
      <c r="XI59" s="202">
        <v>42543</v>
      </c>
      <c r="XJ59">
        <v>60</v>
      </c>
      <c r="XK59" t="s">
        <v>1181</v>
      </c>
      <c r="XL59">
        <v>4</v>
      </c>
      <c r="XM59" s="252">
        <v>1</v>
      </c>
      <c r="XN59">
        <v>5</v>
      </c>
      <c r="XO59" s="138">
        <v>99050</v>
      </c>
      <c r="XP59" s="138">
        <v>123812.5</v>
      </c>
      <c r="XQ59" s="196">
        <v>1380.4878048815001</v>
      </c>
      <c r="XR59" s="196">
        <v>1725.6097561018751</v>
      </c>
      <c r="XS59" s="196">
        <v>1380.4878048815001</v>
      </c>
      <c r="XT59" s="196">
        <v>-1380.4878048815001</v>
      </c>
      <c r="XU59" s="196">
        <v>-1380.4878048815001</v>
      </c>
      <c r="XV59" s="196">
        <v>-1380.4878048815001</v>
      </c>
      <c r="XW59" s="196">
        <v>1380.4878048815001</v>
      </c>
      <c r="XX59" s="196">
        <v>-1380.4878048815001</v>
      </c>
      <c r="XY59" s="196">
        <v>1380.4878048815001</v>
      </c>
      <c r="XZ59" s="196">
        <v>-1380.4878048815001</v>
      </c>
      <c r="YA59" s="196">
        <v>1380.4878048815001</v>
      </c>
      <c r="YC59">
        <v>-1</v>
      </c>
      <c r="YD59">
        <v>-1</v>
      </c>
      <c r="YE59">
        <v>-1</v>
      </c>
      <c r="YF59">
        <v>-1</v>
      </c>
      <c r="YG59">
        <v>-1</v>
      </c>
      <c r="YH59">
        <v>1</v>
      </c>
      <c r="YI59">
        <v>1</v>
      </c>
      <c r="YJ59">
        <v>-1</v>
      </c>
      <c r="YK59" s="214">
        <v>1</v>
      </c>
      <c r="YL59">
        <v>0</v>
      </c>
      <c r="YM59">
        <v>0</v>
      </c>
      <c r="YN59">
        <v>1</v>
      </c>
      <c r="YO59">
        <v>0</v>
      </c>
      <c r="YP59" s="248">
        <v>1.16102978294E-2</v>
      </c>
      <c r="YQ59" s="202">
        <v>42551</v>
      </c>
      <c r="YR59">
        <v>60</v>
      </c>
      <c r="YS59" t="s">
        <v>1181</v>
      </c>
      <c r="YT59">
        <v>4</v>
      </c>
      <c r="YU59">
        <v>1</v>
      </c>
      <c r="YV59">
        <v>5</v>
      </c>
      <c r="YW59" s="138">
        <v>100200</v>
      </c>
      <c r="YX59" s="138">
        <v>125250</v>
      </c>
      <c r="YY59" s="196">
        <v>-1163.3518425058801</v>
      </c>
      <c r="YZ59" s="196">
        <v>-1454.1898031323501</v>
      </c>
      <c r="ZA59" s="196">
        <v>-1163.3518425058801</v>
      </c>
      <c r="ZB59" s="196">
        <v>1163.3518425058801</v>
      </c>
      <c r="ZC59" s="196">
        <v>-1163.3518425058801</v>
      </c>
      <c r="ZD59" s="196">
        <v>-1163.3518425058801</v>
      </c>
      <c r="ZE59" s="196">
        <v>-1163.3518425058801</v>
      </c>
      <c r="ZF59" s="196">
        <v>1163.3518425058801</v>
      </c>
      <c r="ZG59" s="196">
        <v>-1163.3518425058801</v>
      </c>
      <c r="ZH59" s="196">
        <v>-1163.3518425058801</v>
      </c>
      <c r="ZI59" s="196">
        <v>1163.3518425058801</v>
      </c>
      <c r="ZK59">
        <f t="shared" si="96"/>
        <v>1</v>
      </c>
      <c r="ZL59" s="239">
        <v>1</v>
      </c>
      <c r="ZM59" s="239">
        <v>1</v>
      </c>
      <c r="ZN59" s="239">
        <v>1</v>
      </c>
      <c r="ZO59" s="214">
        <v>-1</v>
      </c>
      <c r="ZP59" s="240">
        <v>2</v>
      </c>
      <c r="ZQ59">
        <f t="shared" si="97"/>
        <v>1</v>
      </c>
      <c r="ZR59">
        <f t="shared" si="98"/>
        <v>-1</v>
      </c>
      <c r="ZS59" s="214">
        <v>-1</v>
      </c>
      <c r="ZT59">
        <f t="shared" si="161"/>
        <v>0</v>
      </c>
      <c r="ZU59">
        <f t="shared" si="158"/>
        <v>1</v>
      </c>
      <c r="ZV59">
        <f t="shared" si="138"/>
        <v>0</v>
      </c>
      <c r="ZW59">
        <f t="shared" si="100"/>
        <v>1</v>
      </c>
      <c r="ZX59" s="248">
        <v>-2.49500998004E-3</v>
      </c>
      <c r="ZY59" s="202">
        <v>42551</v>
      </c>
      <c r="ZZ59">
        <v>60</v>
      </c>
      <c r="AAA59" t="str">
        <f t="shared" si="87"/>
        <v>TRUE</v>
      </c>
      <c r="AAB59">
        <f>VLOOKUP($A59,'FuturesInfo (3)'!$A$2:$V$80,22)</f>
        <v>5</v>
      </c>
      <c r="AAC59" s="252">
        <v>2</v>
      </c>
      <c r="AAD59">
        <f t="shared" si="101"/>
        <v>4</v>
      </c>
      <c r="AAE59" s="138">
        <f>VLOOKUP($A59,'FuturesInfo (3)'!$A$2:$O$80,15)*AAB59</f>
        <v>124937.5</v>
      </c>
      <c r="AAF59" s="138">
        <f>VLOOKUP($A59,'FuturesInfo (3)'!$A$2:$O$80,15)*AAD59</f>
        <v>99950</v>
      </c>
      <c r="AAG59" s="196">
        <f t="shared" si="102"/>
        <v>-311.72030938124749</v>
      </c>
      <c r="AAH59" s="196">
        <f t="shared" si="103"/>
        <v>-311.72030938124749</v>
      </c>
      <c r="AAI59" s="196">
        <f t="shared" si="104"/>
        <v>311.72030938124749</v>
      </c>
      <c r="AAJ59" s="196">
        <f t="shared" si="105"/>
        <v>-311.72030938124749</v>
      </c>
      <c r="AAK59" s="196">
        <f t="shared" si="155"/>
        <v>311.72030938124749</v>
      </c>
      <c r="AAL59" s="196">
        <f t="shared" si="107"/>
        <v>-311.72030938124749</v>
      </c>
      <c r="AAM59" s="196">
        <f t="shared" si="139"/>
        <v>-311.72030938124749</v>
      </c>
      <c r="AAN59" s="196">
        <f>IF(IF(sym!$O48=ZS59,1,0)=1,ABS(AAE59*ZX59),-ABS(AAE59*ZX59))</f>
        <v>-311.72030938124749</v>
      </c>
      <c r="AAO59" s="196">
        <f>IF(IF(sym!$N48=ZS59,1,0)=1,ABS(AAE59*ZX59),-ABS(AAE59*ZX59))</f>
        <v>311.72030938124749</v>
      </c>
      <c r="AAP59" s="196">
        <f t="shared" si="148"/>
        <v>-311.72030938124749</v>
      </c>
      <c r="AAQ59" s="196">
        <f t="shared" si="109"/>
        <v>311.72030938124749</v>
      </c>
      <c r="AAS59">
        <f t="shared" si="110"/>
        <v>-1</v>
      </c>
      <c r="AAT59" s="239">
        <v>-1</v>
      </c>
      <c r="AAU59" s="239">
        <v>1</v>
      </c>
      <c r="AAV59" s="239">
        <v>-1</v>
      </c>
      <c r="AAW59" s="214">
        <v>-1</v>
      </c>
      <c r="AAX59" s="240">
        <v>3</v>
      </c>
      <c r="AAY59">
        <f t="shared" si="111"/>
        <v>1</v>
      </c>
      <c r="AAZ59">
        <f t="shared" si="112"/>
        <v>-1</v>
      </c>
      <c r="ABA59" s="214"/>
      <c r="ABB59">
        <f t="shared" si="162"/>
        <v>0</v>
      </c>
      <c r="ABC59">
        <f t="shared" si="159"/>
        <v>0</v>
      </c>
      <c r="ABD59">
        <f t="shared" si="140"/>
        <v>0</v>
      </c>
      <c r="ABE59">
        <f t="shared" si="114"/>
        <v>0</v>
      </c>
      <c r="ABF59" s="248"/>
      <c r="ABG59" s="202">
        <v>42551</v>
      </c>
      <c r="ABH59">
        <v>60</v>
      </c>
      <c r="ABI59" t="str">
        <f t="shared" si="88"/>
        <v>TRUE</v>
      </c>
      <c r="ABJ59">
        <f>VLOOKUP($A59,'FuturesInfo (3)'!$A$2:$V$80,22)</f>
        <v>5</v>
      </c>
      <c r="ABK59" s="252">
        <v>1</v>
      </c>
      <c r="ABL59">
        <f t="shared" si="115"/>
        <v>6</v>
      </c>
      <c r="ABM59" s="138">
        <f>VLOOKUP($A59,'FuturesInfo (3)'!$A$2:$O$80,15)*ABJ59</f>
        <v>124937.5</v>
      </c>
      <c r="ABN59" s="138">
        <f>VLOOKUP($A59,'FuturesInfo (3)'!$A$2:$O$80,15)*ABL59</f>
        <v>149925</v>
      </c>
      <c r="ABO59" s="196">
        <f t="shared" si="116"/>
        <v>0</v>
      </c>
      <c r="ABP59" s="196">
        <f t="shared" si="117"/>
        <v>0</v>
      </c>
      <c r="ABQ59" s="196">
        <f t="shared" si="118"/>
        <v>0</v>
      </c>
      <c r="ABR59" s="196">
        <f t="shared" si="119"/>
        <v>0</v>
      </c>
      <c r="ABS59" s="196">
        <f t="shared" si="156"/>
        <v>0</v>
      </c>
      <c r="ABT59" s="196">
        <f t="shared" si="121"/>
        <v>0</v>
      </c>
      <c r="ABU59" s="196">
        <f t="shared" si="141"/>
        <v>0</v>
      </c>
      <c r="ABV59" s="196">
        <f>IF(IF(sym!$O48=ABA59,1,0)=1,ABS(ABM59*ABF59),-ABS(ABM59*ABF59))</f>
        <v>0</v>
      </c>
      <c r="ABW59" s="196">
        <f>IF(IF(sym!$N48=ABA59,1,0)=1,ABS(ABM59*ABF59),-ABS(ABM59*ABF59))</f>
        <v>0</v>
      </c>
      <c r="ABX59" s="196">
        <f t="shared" si="151"/>
        <v>0</v>
      </c>
      <c r="ABY59" s="196">
        <f t="shared" si="123"/>
        <v>0</v>
      </c>
      <c r="ACA59">
        <f t="shared" si="124"/>
        <v>0</v>
      </c>
      <c r="ACB59" s="239"/>
      <c r="ACC59" s="239"/>
      <c r="ACD59" s="239"/>
      <c r="ACE59" s="214"/>
      <c r="ACF59" s="240"/>
      <c r="ACG59">
        <f t="shared" si="125"/>
        <v>1</v>
      </c>
      <c r="ACH59">
        <f t="shared" si="126"/>
        <v>0</v>
      </c>
      <c r="ACI59" s="214"/>
      <c r="ACJ59">
        <f t="shared" si="163"/>
        <v>1</v>
      </c>
      <c r="ACK59">
        <f t="shared" si="160"/>
        <v>1</v>
      </c>
      <c r="ACL59">
        <f t="shared" si="142"/>
        <v>0</v>
      </c>
      <c r="ACM59">
        <f t="shared" si="128"/>
        <v>1</v>
      </c>
      <c r="ACN59" s="248"/>
      <c r="ACO59" s="202"/>
      <c r="ACP59">
        <v>60</v>
      </c>
      <c r="ACQ59" t="str">
        <f t="shared" si="89"/>
        <v>FALSE</v>
      </c>
      <c r="ACR59">
        <f>VLOOKUP($A59,'FuturesInfo (3)'!$A$2:$V$80,22)</f>
        <v>5</v>
      </c>
      <c r="ACS59" s="252"/>
      <c r="ACT59">
        <f t="shared" si="129"/>
        <v>4</v>
      </c>
      <c r="ACU59" s="138">
        <f>VLOOKUP($A59,'FuturesInfo (3)'!$A$2:$O$80,15)*ACR59</f>
        <v>124937.5</v>
      </c>
      <c r="ACV59" s="138">
        <f>VLOOKUP($A59,'FuturesInfo (3)'!$A$2:$O$80,15)*ACT59</f>
        <v>99950</v>
      </c>
      <c r="ACW59" s="196">
        <f t="shared" si="130"/>
        <v>0</v>
      </c>
      <c r="ACX59" s="196">
        <f t="shared" si="131"/>
        <v>0</v>
      </c>
      <c r="ACY59" s="196">
        <f t="shared" si="132"/>
        <v>0</v>
      </c>
      <c r="ACZ59" s="196">
        <f t="shared" si="133"/>
        <v>0</v>
      </c>
      <c r="ADA59" s="196">
        <f t="shared" si="157"/>
        <v>0</v>
      </c>
      <c r="ADB59" s="196">
        <f t="shared" si="135"/>
        <v>0</v>
      </c>
      <c r="ADC59" s="196">
        <f t="shared" si="143"/>
        <v>0</v>
      </c>
      <c r="ADD59" s="196">
        <f>IF(IF(sym!$O48=ACI59,1,0)=1,ABS(ACU59*ACN59),-ABS(ACU59*ACN59))</f>
        <v>0</v>
      </c>
      <c r="ADE59" s="196">
        <f>IF(IF(sym!$N48=ACI59,1,0)=1,ABS(ACU59*ACN59),-ABS(ACU59*ACN59))</f>
        <v>0</v>
      </c>
      <c r="ADF59" s="196">
        <f t="shared" si="154"/>
        <v>0</v>
      </c>
      <c r="ADG59" s="196">
        <f t="shared" si="137"/>
        <v>0</v>
      </c>
    </row>
    <row r="60" spans="1:787" x14ac:dyDescent="0.25">
      <c r="A60" s="1" t="s">
        <v>376</v>
      </c>
      <c r="B60" s="150" t="str">
        <f>'FuturesInfo (3)'!M48</f>
        <v>@NE</v>
      </c>
      <c r="C60" s="200" t="str">
        <f>VLOOKUP(A60,'FuturesInfo (3)'!$A$2:$K$80,11)</f>
        <v>currency</v>
      </c>
      <c r="F60" t="e">
        <f>#REF!</f>
        <v>#REF!</v>
      </c>
      <c r="G60">
        <v>1</v>
      </c>
      <c r="H60">
        <v>1</v>
      </c>
      <c r="I60">
        <v>1</v>
      </c>
      <c r="J60">
        <f t="shared" si="164"/>
        <v>1</v>
      </c>
      <c r="K60">
        <f t="shared" si="165"/>
        <v>1</v>
      </c>
      <c r="L60" s="184">
        <v>2.16049382716E-2</v>
      </c>
      <c r="M60" s="2">
        <v>10</v>
      </c>
      <c r="N60">
        <v>60</v>
      </c>
      <c r="O60" t="str">
        <f t="shared" si="166"/>
        <v>TRUE</v>
      </c>
      <c r="P60">
        <f>VLOOKUP($A60,'FuturesInfo (3)'!$A$2:$V$80,22)</f>
        <v>3</v>
      </c>
      <c r="Q60">
        <f t="shared" si="76"/>
        <v>3</v>
      </c>
      <c r="R60">
        <f t="shared" si="76"/>
        <v>3</v>
      </c>
      <c r="S60" s="138">
        <f>VLOOKUP($A60,'FuturesInfo (3)'!$A$2:$O$80,15)*Q60</f>
        <v>215760</v>
      </c>
      <c r="T60" s="144">
        <f t="shared" si="167"/>
        <v>4661.4814814804158</v>
      </c>
      <c r="U60" s="144">
        <f t="shared" si="90"/>
        <v>4661.4814814804158</v>
      </c>
      <c r="W60">
        <f t="shared" si="168"/>
        <v>1</v>
      </c>
      <c r="X60">
        <v>-1</v>
      </c>
      <c r="Y60">
        <v>1</v>
      </c>
      <c r="Z60">
        <v>-1</v>
      </c>
      <c r="AA60">
        <f t="shared" si="144"/>
        <v>1</v>
      </c>
      <c r="AB60">
        <f t="shared" si="169"/>
        <v>0</v>
      </c>
      <c r="AC60" s="1">
        <v>-2.5895554596499998E-3</v>
      </c>
      <c r="AD60" s="2">
        <v>10</v>
      </c>
      <c r="AE60">
        <v>60</v>
      </c>
      <c r="AF60" t="str">
        <f t="shared" si="170"/>
        <v>TRUE</v>
      </c>
      <c r="AG60">
        <f>VLOOKUP($A60,'FuturesInfo (3)'!$A$2:$V$80,22)</f>
        <v>3</v>
      </c>
      <c r="AH60">
        <f t="shared" si="171"/>
        <v>2</v>
      </c>
      <c r="AI60">
        <f t="shared" si="91"/>
        <v>3</v>
      </c>
      <c r="AJ60" s="138">
        <f>VLOOKUP($A60,'FuturesInfo (3)'!$A$2:$O$80,15)*AI60</f>
        <v>215760</v>
      </c>
      <c r="AK60" s="196">
        <f t="shared" si="172"/>
        <v>558.72248597408395</v>
      </c>
      <c r="AL60" s="196">
        <f t="shared" si="93"/>
        <v>-558.72248597408395</v>
      </c>
      <c r="AN60">
        <f t="shared" si="82"/>
        <v>-1</v>
      </c>
      <c r="AO60">
        <v>-1</v>
      </c>
      <c r="AP60">
        <v>1</v>
      </c>
      <c r="AQ60">
        <v>1</v>
      </c>
      <c r="AR60">
        <f t="shared" si="145"/>
        <v>0</v>
      </c>
      <c r="AS60">
        <f t="shared" si="83"/>
        <v>1</v>
      </c>
      <c r="AT60" s="1">
        <v>5.1925573344900004E-3</v>
      </c>
      <c r="AU60" s="2">
        <v>10</v>
      </c>
      <c r="AV60">
        <v>60</v>
      </c>
      <c r="AW60" t="str">
        <f t="shared" si="84"/>
        <v>TRUE</v>
      </c>
      <c r="AX60">
        <f>VLOOKUP($A60,'FuturesInfo (3)'!$A$2:$V$80,22)</f>
        <v>3</v>
      </c>
      <c r="AY60">
        <f t="shared" si="85"/>
        <v>2</v>
      </c>
      <c r="AZ60">
        <f t="shared" si="94"/>
        <v>3</v>
      </c>
      <c r="BA60" s="138">
        <f>VLOOKUP($A60,'FuturesInfo (3)'!$A$2:$O$80,15)*AZ60</f>
        <v>215760</v>
      </c>
      <c r="BB60" s="196">
        <f t="shared" si="86"/>
        <v>-1120.3461704895624</v>
      </c>
      <c r="BC60" s="196">
        <f t="shared" si="95"/>
        <v>1120.3461704895624</v>
      </c>
      <c r="BE60">
        <v>-1</v>
      </c>
      <c r="BF60">
        <v>1</v>
      </c>
      <c r="BG60">
        <v>1</v>
      </c>
      <c r="BH60">
        <v>1</v>
      </c>
      <c r="BI60">
        <v>1</v>
      </c>
      <c r="BJ60">
        <v>1</v>
      </c>
      <c r="BK60" s="1">
        <v>6.7441526761399997E-3</v>
      </c>
      <c r="BL60" s="2">
        <v>10</v>
      </c>
      <c r="BM60">
        <v>60</v>
      </c>
      <c r="BN60" t="s">
        <v>1181</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1181</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1181</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1181</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1181</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1181</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1181</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1181</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1181</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1181</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1181</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1181</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1181</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1181</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1181</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1181</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1181</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1181</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1181</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v>1</v>
      </c>
      <c r="UF60" s="239">
        <v>1</v>
      </c>
      <c r="UG60" s="239">
        <v>1</v>
      </c>
      <c r="UH60" s="239">
        <v>1</v>
      </c>
      <c r="UI60" s="214">
        <v>1</v>
      </c>
      <c r="UJ60" s="240">
        <v>4</v>
      </c>
      <c r="UK60">
        <v>-1</v>
      </c>
      <c r="UL60">
        <v>1</v>
      </c>
      <c r="UM60" s="214">
        <v>-1</v>
      </c>
      <c r="UN60">
        <v>0</v>
      </c>
      <c r="UO60">
        <v>0</v>
      </c>
      <c r="UP60">
        <v>1</v>
      </c>
      <c r="UQ60">
        <v>0</v>
      </c>
      <c r="UR60" s="248">
        <v>-2.9407645987999998E-3</v>
      </c>
      <c r="US60" s="202">
        <v>42548</v>
      </c>
      <c r="UT60">
        <v>60</v>
      </c>
      <c r="UU60" t="s">
        <v>1181</v>
      </c>
      <c r="UV60">
        <v>3</v>
      </c>
      <c r="UW60" s="252">
        <v>1</v>
      </c>
      <c r="UX60">
        <v>4</v>
      </c>
      <c r="UY60" s="138">
        <v>213600</v>
      </c>
      <c r="UZ60" s="138">
        <v>284800</v>
      </c>
      <c r="VA60" s="196">
        <v>-628.14731830367998</v>
      </c>
      <c r="VB60" s="196">
        <v>-837.52975773823994</v>
      </c>
      <c r="VC60" s="196">
        <v>-628.14731830367998</v>
      </c>
      <c r="VD60" s="196">
        <v>628.14731830367998</v>
      </c>
      <c r="VE60" s="196">
        <v>-628.14731830367998</v>
      </c>
      <c r="VF60" s="196">
        <v>-628.14731830367998</v>
      </c>
      <c r="VG60" s="196">
        <v>-628.14731830367998</v>
      </c>
      <c r="VH60" s="196">
        <v>-628.14731830367998</v>
      </c>
      <c r="VI60" s="196">
        <v>628.14731830367998</v>
      </c>
      <c r="VJ60" s="196">
        <v>-628.14731830367998</v>
      </c>
      <c r="VK60" s="196">
        <v>628.14731830367998</v>
      </c>
      <c r="VM60">
        <v>-1</v>
      </c>
      <c r="VN60" s="239">
        <v>-1</v>
      </c>
      <c r="VO60" s="239">
        <v>-1</v>
      </c>
      <c r="VP60" s="239">
        <v>1</v>
      </c>
      <c r="VQ60" s="214">
        <v>1</v>
      </c>
      <c r="VR60" s="240">
        <v>5</v>
      </c>
      <c r="VS60">
        <v>-1</v>
      </c>
      <c r="VT60">
        <v>1</v>
      </c>
      <c r="VU60" s="214">
        <v>-1</v>
      </c>
      <c r="VV60">
        <v>1</v>
      </c>
      <c r="VW60">
        <v>0</v>
      </c>
      <c r="VX60">
        <v>1</v>
      </c>
      <c r="VY60">
        <v>0</v>
      </c>
      <c r="VZ60" s="248">
        <v>-1.4044943820200001E-3</v>
      </c>
      <c r="WA60" s="202">
        <v>42548</v>
      </c>
      <c r="WB60">
        <v>60</v>
      </c>
      <c r="WC60" t="s">
        <v>1181</v>
      </c>
      <c r="WD60">
        <v>3</v>
      </c>
      <c r="WE60" s="252">
        <v>1</v>
      </c>
      <c r="WF60">
        <v>3</v>
      </c>
      <c r="WG60" s="138">
        <v>213300</v>
      </c>
      <c r="WH60" s="138">
        <v>213300</v>
      </c>
      <c r="WI60" s="196">
        <v>299.57865168486603</v>
      </c>
      <c r="WJ60" s="196">
        <v>299.57865168486603</v>
      </c>
      <c r="WK60" s="196">
        <v>-299.57865168486603</v>
      </c>
      <c r="WL60" s="196">
        <v>299.57865168486603</v>
      </c>
      <c r="WM60" s="196">
        <v>-299.57865168486603</v>
      </c>
      <c r="WN60" s="196">
        <v>299.57865168486603</v>
      </c>
      <c r="WO60" s="196">
        <v>-299.57865168486603</v>
      </c>
      <c r="WP60" s="196">
        <v>-299.57865168486603</v>
      </c>
      <c r="WQ60" s="196">
        <v>299.57865168486603</v>
      </c>
      <c r="WR60" s="196">
        <v>-299.57865168486603</v>
      </c>
      <c r="WS60" s="196">
        <v>299.57865168486603</v>
      </c>
      <c r="WU60">
        <v>-1</v>
      </c>
      <c r="WV60" s="239">
        <v>-1</v>
      </c>
      <c r="WW60" s="239">
        <v>-1</v>
      </c>
      <c r="WX60" s="239">
        <v>1</v>
      </c>
      <c r="WY60" s="214">
        <v>1</v>
      </c>
      <c r="WZ60" s="240">
        <v>6</v>
      </c>
      <c r="XA60">
        <v>-1</v>
      </c>
      <c r="XB60">
        <v>1</v>
      </c>
      <c r="XC60">
        <v>1</v>
      </c>
      <c r="XD60">
        <v>0</v>
      </c>
      <c r="XE60">
        <v>1</v>
      </c>
      <c r="XF60">
        <v>0</v>
      </c>
      <c r="XG60">
        <v>1</v>
      </c>
      <c r="XH60">
        <v>1.2236286919800001E-2</v>
      </c>
      <c r="XI60" s="202">
        <v>42548</v>
      </c>
      <c r="XJ60">
        <v>60</v>
      </c>
      <c r="XK60" t="s">
        <v>1181</v>
      </c>
      <c r="XL60">
        <v>3</v>
      </c>
      <c r="XM60" s="252">
        <v>1</v>
      </c>
      <c r="XN60">
        <v>4</v>
      </c>
      <c r="XO60" s="138">
        <v>215910</v>
      </c>
      <c r="XP60" s="138">
        <v>287880</v>
      </c>
      <c r="XQ60" s="196">
        <v>-2641.936708854018</v>
      </c>
      <c r="XR60" s="196">
        <v>-3522.5822784720244</v>
      </c>
      <c r="XS60" s="196">
        <v>2641.936708854018</v>
      </c>
      <c r="XT60" s="196">
        <v>-2641.936708854018</v>
      </c>
      <c r="XU60" s="196">
        <v>2641.936708854018</v>
      </c>
      <c r="XV60" s="196">
        <v>-2641.936708854018</v>
      </c>
      <c r="XW60" s="196">
        <v>2641.936708854018</v>
      </c>
      <c r="XX60" s="196">
        <v>2641.936708854018</v>
      </c>
      <c r="XY60" s="196">
        <v>-2641.936708854018</v>
      </c>
      <c r="XZ60" s="196">
        <v>-2641.936708854018</v>
      </c>
      <c r="YA60" s="196">
        <v>2641.936708854018</v>
      </c>
      <c r="YC60">
        <v>1</v>
      </c>
      <c r="YD60">
        <v>1</v>
      </c>
      <c r="YE60">
        <v>1</v>
      </c>
      <c r="YF60">
        <v>1</v>
      </c>
      <c r="YG60">
        <v>1</v>
      </c>
      <c r="YH60">
        <v>7</v>
      </c>
      <c r="YI60">
        <v>-1</v>
      </c>
      <c r="YJ60">
        <v>1</v>
      </c>
      <c r="YK60" s="214">
        <v>1</v>
      </c>
      <c r="YL60">
        <v>1</v>
      </c>
      <c r="YM60">
        <v>1</v>
      </c>
      <c r="YN60">
        <v>0</v>
      </c>
      <c r="YO60">
        <v>1</v>
      </c>
      <c r="YP60" s="248">
        <v>1.00041684035E-2</v>
      </c>
      <c r="YQ60" s="202">
        <v>42548</v>
      </c>
      <c r="YR60">
        <v>60</v>
      </c>
      <c r="YS60" t="s">
        <v>1181</v>
      </c>
      <c r="YT60">
        <v>3</v>
      </c>
      <c r="YU60">
        <v>1</v>
      </c>
      <c r="YV60">
        <v>4</v>
      </c>
      <c r="YW60" s="138">
        <v>218070</v>
      </c>
      <c r="YX60" s="138">
        <v>290760</v>
      </c>
      <c r="YY60" s="196">
        <v>2181.6090037512449</v>
      </c>
      <c r="YZ60" s="196">
        <v>2908.8120050016601</v>
      </c>
      <c r="ZA60" s="196">
        <v>2181.6090037512449</v>
      </c>
      <c r="ZB60" s="196">
        <v>-2181.6090037512449</v>
      </c>
      <c r="ZC60" s="196">
        <v>2181.6090037512449</v>
      </c>
      <c r="ZD60" s="196">
        <v>2181.6090037512449</v>
      </c>
      <c r="ZE60" s="196">
        <v>2181.6090037512449</v>
      </c>
      <c r="ZF60" s="196">
        <v>2181.6090037512449</v>
      </c>
      <c r="ZG60" s="196">
        <v>-2181.6090037512449</v>
      </c>
      <c r="ZH60" s="196">
        <v>-2181.6090037512449</v>
      </c>
      <c r="ZI60" s="196">
        <v>2181.6090037512449</v>
      </c>
      <c r="ZK60">
        <f t="shared" si="96"/>
        <v>1</v>
      </c>
      <c r="ZL60" s="239">
        <v>1</v>
      </c>
      <c r="ZM60" s="239">
        <v>-1</v>
      </c>
      <c r="ZN60" s="239">
        <v>1</v>
      </c>
      <c r="ZO60" s="214">
        <v>1</v>
      </c>
      <c r="ZP60" s="240">
        <v>8</v>
      </c>
      <c r="ZQ60">
        <f t="shared" si="97"/>
        <v>-1</v>
      </c>
      <c r="ZR60">
        <f t="shared" si="98"/>
        <v>1</v>
      </c>
      <c r="ZS60" s="214">
        <v>-1</v>
      </c>
      <c r="ZT60">
        <f t="shared" si="161"/>
        <v>0</v>
      </c>
      <c r="ZU60">
        <f t="shared" si="158"/>
        <v>0</v>
      </c>
      <c r="ZV60">
        <f t="shared" si="138"/>
        <v>1</v>
      </c>
      <c r="ZW60">
        <f t="shared" si="100"/>
        <v>0</v>
      </c>
      <c r="ZX60" s="248">
        <v>-1.0592928876E-2</v>
      </c>
      <c r="ZY60" s="202">
        <v>42548</v>
      </c>
      <c r="ZZ60">
        <v>60</v>
      </c>
      <c r="AAA60" t="str">
        <f t="shared" si="87"/>
        <v>TRUE</v>
      </c>
      <c r="AAB60">
        <f>VLOOKUP($A60,'FuturesInfo (3)'!$A$2:$V$80,22)</f>
        <v>3</v>
      </c>
      <c r="AAC60" s="252">
        <v>2</v>
      </c>
      <c r="AAD60">
        <f t="shared" si="101"/>
        <v>2</v>
      </c>
      <c r="AAE60" s="138">
        <f>VLOOKUP($A60,'FuturesInfo (3)'!$A$2:$O$80,15)*AAB60</f>
        <v>215760</v>
      </c>
      <c r="AAF60" s="138">
        <f>VLOOKUP($A60,'FuturesInfo (3)'!$A$2:$O$80,15)*AAD60</f>
        <v>143840</v>
      </c>
      <c r="AAG60" s="196">
        <f t="shared" si="102"/>
        <v>-2285.5303342857601</v>
      </c>
      <c r="AAH60" s="196">
        <f t="shared" si="103"/>
        <v>-2285.5303342857601</v>
      </c>
      <c r="AAI60" s="196">
        <f t="shared" si="104"/>
        <v>-2285.5303342857601</v>
      </c>
      <c r="AAJ60" s="196">
        <f t="shared" si="105"/>
        <v>2285.5303342857601</v>
      </c>
      <c r="AAK60" s="196">
        <f t="shared" si="155"/>
        <v>-2285.5303342857601</v>
      </c>
      <c r="AAL60" s="196">
        <f t="shared" si="107"/>
        <v>2285.5303342857601</v>
      </c>
      <c r="AAM60" s="196">
        <f t="shared" si="139"/>
        <v>-2285.5303342857601</v>
      </c>
      <c r="AAN60" s="196">
        <f>IF(IF(sym!$O49=ZS60,1,0)=1,ABS(AAE60*ZX60),-ABS(AAE60*ZX60))</f>
        <v>-2285.5303342857601</v>
      </c>
      <c r="AAO60" s="196">
        <f>IF(IF(sym!$N49=ZS60,1,0)=1,ABS(AAE60*ZX60),-ABS(AAE60*ZX60))</f>
        <v>2285.5303342857601</v>
      </c>
      <c r="AAP60" s="196">
        <f t="shared" si="148"/>
        <v>-2285.5303342857601</v>
      </c>
      <c r="AAQ60" s="196">
        <f t="shared" si="109"/>
        <v>2285.5303342857601</v>
      </c>
      <c r="AAS60">
        <f t="shared" si="110"/>
        <v>-1</v>
      </c>
      <c r="AAT60" s="239">
        <v>1</v>
      </c>
      <c r="AAU60" s="239">
        <v>1</v>
      </c>
      <c r="AAV60" s="239">
        <v>1</v>
      </c>
      <c r="AAW60" s="214">
        <v>1</v>
      </c>
      <c r="AAX60" s="240">
        <v>9</v>
      </c>
      <c r="AAY60">
        <f t="shared" si="111"/>
        <v>-1</v>
      </c>
      <c r="AAZ60">
        <f t="shared" si="112"/>
        <v>1</v>
      </c>
      <c r="ABA60" s="214"/>
      <c r="ABB60">
        <f t="shared" si="162"/>
        <v>0</v>
      </c>
      <c r="ABC60">
        <f t="shared" si="159"/>
        <v>0</v>
      </c>
      <c r="ABD60">
        <f t="shared" si="140"/>
        <v>0</v>
      </c>
      <c r="ABE60">
        <f t="shared" si="114"/>
        <v>0</v>
      </c>
      <c r="ABF60" s="248"/>
      <c r="ABG60" s="202">
        <v>42548</v>
      </c>
      <c r="ABH60">
        <v>60</v>
      </c>
      <c r="ABI60" t="str">
        <f t="shared" si="88"/>
        <v>TRUE</v>
      </c>
      <c r="ABJ60">
        <f>VLOOKUP($A60,'FuturesInfo (3)'!$A$2:$V$80,22)</f>
        <v>3</v>
      </c>
      <c r="ABK60" s="252">
        <v>1</v>
      </c>
      <c r="ABL60">
        <f t="shared" si="115"/>
        <v>4</v>
      </c>
      <c r="ABM60" s="138">
        <f>VLOOKUP($A60,'FuturesInfo (3)'!$A$2:$O$80,15)*ABJ60</f>
        <v>215760</v>
      </c>
      <c r="ABN60" s="138">
        <f>VLOOKUP($A60,'FuturesInfo (3)'!$A$2:$O$80,15)*ABL60</f>
        <v>287680</v>
      </c>
      <c r="ABO60" s="196">
        <f t="shared" si="116"/>
        <v>0</v>
      </c>
      <c r="ABP60" s="196">
        <f t="shared" si="117"/>
        <v>0</v>
      </c>
      <c r="ABQ60" s="196">
        <f t="shared" si="118"/>
        <v>0</v>
      </c>
      <c r="ABR60" s="196">
        <f t="shared" si="119"/>
        <v>0</v>
      </c>
      <c r="ABS60" s="196">
        <f t="shared" si="156"/>
        <v>0</v>
      </c>
      <c r="ABT60" s="196">
        <f t="shared" si="121"/>
        <v>0</v>
      </c>
      <c r="ABU60" s="196">
        <f t="shared" si="141"/>
        <v>0</v>
      </c>
      <c r="ABV60" s="196">
        <f>IF(IF(sym!$O49=ABA60,1,0)=1,ABS(ABM60*ABF60),-ABS(ABM60*ABF60))</f>
        <v>0</v>
      </c>
      <c r="ABW60" s="196">
        <f>IF(IF(sym!$N49=ABA60,1,0)=1,ABS(ABM60*ABF60),-ABS(ABM60*ABF60))</f>
        <v>0</v>
      </c>
      <c r="ABX60" s="196">
        <f t="shared" si="151"/>
        <v>0</v>
      </c>
      <c r="ABY60" s="196">
        <f t="shared" si="123"/>
        <v>0</v>
      </c>
      <c r="ACA60">
        <f t="shared" si="124"/>
        <v>0</v>
      </c>
      <c r="ACB60" s="239"/>
      <c r="ACC60" s="239"/>
      <c r="ACD60" s="239"/>
      <c r="ACE60" s="214"/>
      <c r="ACF60" s="240"/>
      <c r="ACG60">
        <f t="shared" si="125"/>
        <v>1</v>
      </c>
      <c r="ACH60">
        <f t="shared" si="126"/>
        <v>0</v>
      </c>
      <c r="ACI60" s="214"/>
      <c r="ACJ60">
        <f t="shared" si="163"/>
        <v>1</v>
      </c>
      <c r="ACK60">
        <f t="shared" si="160"/>
        <v>1</v>
      </c>
      <c r="ACL60">
        <f t="shared" si="142"/>
        <v>0</v>
      </c>
      <c r="ACM60">
        <f t="shared" si="128"/>
        <v>1</v>
      </c>
      <c r="ACN60" s="248"/>
      <c r="ACO60" s="202"/>
      <c r="ACP60">
        <v>60</v>
      </c>
      <c r="ACQ60" t="str">
        <f t="shared" si="89"/>
        <v>FALSE</v>
      </c>
      <c r="ACR60">
        <f>VLOOKUP($A60,'FuturesInfo (3)'!$A$2:$V$80,22)</f>
        <v>3</v>
      </c>
      <c r="ACS60" s="252"/>
      <c r="ACT60">
        <f t="shared" si="129"/>
        <v>2</v>
      </c>
      <c r="ACU60" s="138">
        <f>VLOOKUP($A60,'FuturesInfo (3)'!$A$2:$O$80,15)*ACR60</f>
        <v>215760</v>
      </c>
      <c r="ACV60" s="138">
        <f>VLOOKUP($A60,'FuturesInfo (3)'!$A$2:$O$80,15)*ACT60</f>
        <v>143840</v>
      </c>
      <c r="ACW60" s="196">
        <f t="shared" si="130"/>
        <v>0</v>
      </c>
      <c r="ACX60" s="196">
        <f t="shared" si="131"/>
        <v>0</v>
      </c>
      <c r="ACY60" s="196">
        <f t="shared" si="132"/>
        <v>0</v>
      </c>
      <c r="ACZ60" s="196">
        <f t="shared" si="133"/>
        <v>0</v>
      </c>
      <c r="ADA60" s="196">
        <f t="shared" si="157"/>
        <v>0</v>
      </c>
      <c r="ADB60" s="196">
        <f t="shared" si="135"/>
        <v>0</v>
      </c>
      <c r="ADC60" s="196">
        <f t="shared" si="143"/>
        <v>0</v>
      </c>
      <c r="ADD60" s="196">
        <f>IF(IF(sym!$O49=ACI60,1,0)=1,ABS(ACU60*ACN60),-ABS(ACU60*ACN60))</f>
        <v>0</v>
      </c>
      <c r="ADE60" s="196">
        <f>IF(IF(sym!$N49=ACI60,1,0)=1,ABS(ACU60*ACN60),-ABS(ACU60*ACN60))</f>
        <v>0</v>
      </c>
      <c r="ADF60" s="196">
        <f t="shared" si="154"/>
        <v>0</v>
      </c>
      <c r="ADG60" s="196">
        <f t="shared" si="137"/>
        <v>0</v>
      </c>
    </row>
    <row r="61" spans="1:787" x14ac:dyDescent="0.25">
      <c r="A61" s="1" t="s">
        <v>378</v>
      </c>
      <c r="B61" s="150" t="str">
        <f>'FuturesInfo (3)'!M49</f>
        <v>QNG</v>
      </c>
      <c r="C61" s="200" t="str">
        <f>VLOOKUP(A61,'FuturesInfo (3)'!$A$2:$K$80,11)</f>
        <v>energy</v>
      </c>
      <c r="F61" t="e">
        <f>#REF!</f>
        <v>#REF!</v>
      </c>
      <c r="G61">
        <v>1</v>
      </c>
      <c r="H61">
        <v>-1</v>
      </c>
      <c r="I61">
        <v>-1</v>
      </c>
      <c r="J61">
        <f t="shared" si="164"/>
        <v>0</v>
      </c>
      <c r="K61">
        <f t="shared" si="165"/>
        <v>1</v>
      </c>
      <c r="L61" s="184">
        <v>-2.9106029105999999E-3</v>
      </c>
      <c r="M61" s="2">
        <v>10</v>
      </c>
      <c r="N61">
        <v>60</v>
      </c>
      <c r="O61" t="str">
        <f t="shared" si="166"/>
        <v>TRUE</v>
      </c>
      <c r="P61">
        <f>VLOOKUP($A61,'FuturesInfo (3)'!$A$2:$V$80,22)</f>
        <v>2</v>
      </c>
      <c r="Q61">
        <f t="shared" si="76"/>
        <v>2</v>
      </c>
      <c r="R61">
        <f t="shared" si="76"/>
        <v>2</v>
      </c>
      <c r="S61" s="138">
        <f>VLOOKUP($A61,'FuturesInfo (3)'!$A$2:$O$80,15)*Q61</f>
        <v>53680</v>
      </c>
      <c r="T61" s="144">
        <f t="shared" si="167"/>
        <v>-156.24116424100799</v>
      </c>
      <c r="U61" s="144">
        <f t="shared" si="90"/>
        <v>156.24116424100799</v>
      </c>
      <c r="W61">
        <f t="shared" si="168"/>
        <v>1</v>
      </c>
      <c r="X61">
        <v>1</v>
      </c>
      <c r="Y61">
        <v>-1</v>
      </c>
      <c r="Z61">
        <v>1</v>
      </c>
      <c r="AA61">
        <f t="shared" si="144"/>
        <v>1</v>
      </c>
      <c r="AB61">
        <f t="shared" si="169"/>
        <v>0</v>
      </c>
      <c r="AC61" s="1">
        <v>2.83569641368E-2</v>
      </c>
      <c r="AD61" s="2">
        <v>10</v>
      </c>
      <c r="AE61">
        <v>60</v>
      </c>
      <c r="AF61" t="str">
        <f t="shared" si="170"/>
        <v>TRUE</v>
      </c>
      <c r="AG61">
        <f>VLOOKUP($A61,'FuturesInfo (3)'!$A$2:$V$80,22)</f>
        <v>2</v>
      </c>
      <c r="AH61">
        <f t="shared" si="171"/>
        <v>2</v>
      </c>
      <c r="AI61">
        <f t="shared" si="91"/>
        <v>2</v>
      </c>
      <c r="AJ61" s="138">
        <f>VLOOKUP($A61,'FuturesInfo (3)'!$A$2:$O$80,15)*AI61</f>
        <v>53680</v>
      </c>
      <c r="AK61" s="196">
        <f t="shared" si="172"/>
        <v>1522.201834863424</v>
      </c>
      <c r="AL61" s="196">
        <f t="shared" si="93"/>
        <v>-1522.201834863424</v>
      </c>
      <c r="AN61">
        <f t="shared" si="82"/>
        <v>1</v>
      </c>
      <c r="AO61">
        <v>1</v>
      </c>
      <c r="AP61">
        <v>-1</v>
      </c>
      <c r="AQ61">
        <v>1</v>
      </c>
      <c r="AR61">
        <f t="shared" si="145"/>
        <v>1</v>
      </c>
      <c r="AS61">
        <f t="shared" si="83"/>
        <v>0</v>
      </c>
      <c r="AT61" s="1">
        <v>3.24412003244E-3</v>
      </c>
      <c r="AU61" s="2">
        <v>10</v>
      </c>
      <c r="AV61">
        <v>60</v>
      </c>
      <c r="AW61" t="str">
        <f t="shared" si="84"/>
        <v>TRUE</v>
      </c>
      <c r="AX61">
        <f>VLOOKUP($A61,'FuturesInfo (3)'!$A$2:$V$80,22)</f>
        <v>2</v>
      </c>
      <c r="AY61">
        <f t="shared" si="85"/>
        <v>2</v>
      </c>
      <c r="AZ61">
        <f t="shared" si="94"/>
        <v>2</v>
      </c>
      <c r="BA61" s="138">
        <f>VLOOKUP($A61,'FuturesInfo (3)'!$A$2:$O$80,15)*AZ61</f>
        <v>53680</v>
      </c>
      <c r="BB61" s="196">
        <f t="shared" si="86"/>
        <v>174.1443633413792</v>
      </c>
      <c r="BC61" s="196">
        <f t="shared" si="95"/>
        <v>-174.1443633413792</v>
      </c>
      <c r="BE61">
        <v>1</v>
      </c>
      <c r="BF61">
        <v>1</v>
      </c>
      <c r="BG61">
        <v>-1</v>
      </c>
      <c r="BH61">
        <v>-1</v>
      </c>
      <c r="BI61">
        <v>0</v>
      </c>
      <c r="BJ61">
        <v>1</v>
      </c>
      <c r="BK61" s="1">
        <v>-2.4252223120499999E-3</v>
      </c>
      <c r="BL61" s="2">
        <v>10</v>
      </c>
      <c r="BM61">
        <v>60</v>
      </c>
      <c r="BN61" t="s">
        <v>1181</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1181</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1181</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1181</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1181</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1181</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1181</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1181</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1181</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1181</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1181</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1181</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1181</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1181</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1181</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1181</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1181</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1181</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1181</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v>1</v>
      </c>
      <c r="UF61" s="239">
        <v>1</v>
      </c>
      <c r="UG61" s="239">
        <v>-1</v>
      </c>
      <c r="UH61" s="239">
        <v>1</v>
      </c>
      <c r="UI61" s="214">
        <v>-1</v>
      </c>
      <c r="UJ61" s="240">
        <v>-11</v>
      </c>
      <c r="UK61">
        <v>1</v>
      </c>
      <c r="UL61">
        <v>1</v>
      </c>
      <c r="UM61" s="214">
        <v>-1</v>
      </c>
      <c r="UN61">
        <v>0</v>
      </c>
      <c r="UO61">
        <v>1</v>
      </c>
      <c r="UP61">
        <v>0</v>
      </c>
      <c r="UQ61">
        <v>0</v>
      </c>
      <c r="UR61" s="248">
        <v>-7.4807111707499999E-2</v>
      </c>
      <c r="US61" s="202">
        <v>42537</v>
      </c>
      <c r="UT61">
        <v>60</v>
      </c>
      <c r="UU61" t="s">
        <v>1181</v>
      </c>
      <c r="UV61">
        <v>3</v>
      </c>
      <c r="UW61" s="252">
        <v>2</v>
      </c>
      <c r="UX61">
        <v>2</v>
      </c>
      <c r="UY61" s="138">
        <v>82740</v>
      </c>
      <c r="UZ61" s="138">
        <v>55160</v>
      </c>
      <c r="VA61" s="196">
        <v>-6189.5404226785495</v>
      </c>
      <c r="VB61" s="196">
        <v>-4126.3602817857</v>
      </c>
      <c r="VC61" s="196">
        <v>6189.5404226785495</v>
      </c>
      <c r="VD61" s="196">
        <v>-6189.5404226785495</v>
      </c>
      <c r="VE61" s="196">
        <v>-6189.5404226785495</v>
      </c>
      <c r="VF61" s="196">
        <v>6189.5404226785495</v>
      </c>
      <c r="VG61" s="196">
        <v>-6189.5404226785495</v>
      </c>
      <c r="VH61" s="196">
        <v>-6189.5404226785495</v>
      </c>
      <c r="VI61" s="196">
        <v>6189.5404226785495</v>
      </c>
      <c r="VJ61" s="196">
        <v>-6189.5404226785495</v>
      </c>
      <c r="VK61" s="196">
        <v>6189.5404226785495</v>
      </c>
      <c r="VM61">
        <v>-1</v>
      </c>
      <c r="VN61" s="239">
        <v>-1</v>
      </c>
      <c r="VO61" s="239">
        <v>-1</v>
      </c>
      <c r="VP61" s="239">
        <v>-1</v>
      </c>
      <c r="VQ61" s="214">
        <v>-1</v>
      </c>
      <c r="VR61" s="240">
        <v>1</v>
      </c>
      <c r="VS61">
        <v>1</v>
      </c>
      <c r="VT61">
        <v>-1</v>
      </c>
      <c r="VU61" s="214">
        <v>1</v>
      </c>
      <c r="VV61">
        <v>0</v>
      </c>
      <c r="VW61">
        <v>0</v>
      </c>
      <c r="VX61">
        <v>1</v>
      </c>
      <c r="VY61">
        <v>0</v>
      </c>
      <c r="VZ61" s="248">
        <v>6.8890500362600001E-3</v>
      </c>
      <c r="WA61" s="202">
        <v>42537</v>
      </c>
      <c r="WB61">
        <v>60</v>
      </c>
      <c r="WC61" t="s">
        <v>1181</v>
      </c>
      <c r="WD61">
        <v>3</v>
      </c>
      <c r="WE61" s="252">
        <v>2</v>
      </c>
      <c r="WF61">
        <v>3</v>
      </c>
      <c r="WG61" s="138">
        <v>83310</v>
      </c>
      <c r="WH61" s="138">
        <v>83310</v>
      </c>
      <c r="WI61" s="196">
        <v>-573.92675852082061</v>
      </c>
      <c r="WJ61" s="196">
        <v>-573.92675852082061</v>
      </c>
      <c r="WK61" s="196">
        <v>-573.92675852082061</v>
      </c>
      <c r="WL61" s="196">
        <v>573.92675852082061</v>
      </c>
      <c r="WM61" s="196">
        <v>-573.92675852082061</v>
      </c>
      <c r="WN61" s="196">
        <v>-573.92675852082061</v>
      </c>
      <c r="WO61" s="196">
        <v>-573.92675852082061</v>
      </c>
      <c r="WP61" s="196">
        <v>573.92675852082061</v>
      </c>
      <c r="WQ61" s="196">
        <v>-573.92675852082061</v>
      </c>
      <c r="WR61" s="196">
        <v>-573.92675852082061</v>
      </c>
      <c r="WS61" s="196">
        <v>573.92675852082061</v>
      </c>
      <c r="WU61">
        <v>1</v>
      </c>
      <c r="WV61" s="239">
        <v>-1</v>
      </c>
      <c r="WW61" s="239">
        <v>-1</v>
      </c>
      <c r="WX61" s="239">
        <v>-1</v>
      </c>
      <c r="WY61" s="214">
        <v>-1</v>
      </c>
      <c r="WZ61" s="240">
        <v>2</v>
      </c>
      <c r="XA61">
        <v>1</v>
      </c>
      <c r="XB61">
        <v>-1</v>
      </c>
      <c r="XC61">
        <v>-1</v>
      </c>
      <c r="XD61">
        <v>1</v>
      </c>
      <c r="XE61">
        <v>1</v>
      </c>
      <c r="XF61">
        <v>0</v>
      </c>
      <c r="XG61">
        <v>1</v>
      </c>
      <c r="XH61">
        <v>-4.6813107670099999E-3</v>
      </c>
      <c r="XI61" s="202">
        <v>42537</v>
      </c>
      <c r="XJ61">
        <v>60</v>
      </c>
      <c r="XK61" t="s">
        <v>1181</v>
      </c>
      <c r="XL61">
        <v>3</v>
      </c>
      <c r="XM61" s="252">
        <v>2</v>
      </c>
      <c r="XN61">
        <v>2</v>
      </c>
      <c r="XO61" s="138">
        <v>82919.999999999985</v>
      </c>
      <c r="XP61" s="138">
        <v>55279.999999999993</v>
      </c>
      <c r="XQ61" s="196">
        <v>388.17428880046913</v>
      </c>
      <c r="XR61" s="196">
        <v>258.78285920031277</v>
      </c>
      <c r="XS61" s="196">
        <v>388.17428880046913</v>
      </c>
      <c r="XT61" s="196">
        <v>-388.17428880046913</v>
      </c>
      <c r="XU61" s="196">
        <v>388.17428880046913</v>
      </c>
      <c r="XV61" s="196">
        <v>388.17428880046913</v>
      </c>
      <c r="XW61" s="196">
        <v>388.17428880046913</v>
      </c>
      <c r="XX61" s="196">
        <v>-388.17428880046913</v>
      </c>
      <c r="XY61" s="196">
        <v>388.17428880046913</v>
      </c>
      <c r="XZ61" s="196">
        <v>-388.17428880046913</v>
      </c>
      <c r="YA61" s="196">
        <v>388.17428880046913</v>
      </c>
      <c r="YC61">
        <v>-1</v>
      </c>
      <c r="YD61">
        <v>1</v>
      </c>
      <c r="YE61">
        <v>1</v>
      </c>
      <c r="YF61">
        <v>1</v>
      </c>
      <c r="YG61">
        <v>-1</v>
      </c>
      <c r="YH61">
        <v>3</v>
      </c>
      <c r="YI61">
        <v>1</v>
      </c>
      <c r="YJ61">
        <v>-1</v>
      </c>
      <c r="YK61" s="214">
        <v>1</v>
      </c>
      <c r="YL61">
        <v>1</v>
      </c>
      <c r="YM61">
        <v>0</v>
      </c>
      <c r="YN61">
        <v>1</v>
      </c>
      <c r="YO61">
        <v>0</v>
      </c>
      <c r="YP61" s="248">
        <v>8.6830680173699999E-3</v>
      </c>
      <c r="YQ61" s="202">
        <v>42537</v>
      </c>
      <c r="YR61">
        <v>60</v>
      </c>
      <c r="YS61" t="s">
        <v>1181</v>
      </c>
      <c r="YT61">
        <v>3</v>
      </c>
      <c r="YU61">
        <v>1</v>
      </c>
      <c r="YV61">
        <v>4</v>
      </c>
      <c r="YW61" s="138">
        <v>83639.999999999985</v>
      </c>
      <c r="YX61" s="138">
        <v>111519.99999999999</v>
      </c>
      <c r="YY61" s="196">
        <v>726.25180897282667</v>
      </c>
      <c r="YZ61" s="196">
        <v>968.33574529710222</v>
      </c>
      <c r="ZA61" s="196">
        <v>-726.25180897282667</v>
      </c>
      <c r="ZB61" s="196">
        <v>726.25180897282667</v>
      </c>
      <c r="ZC61" s="196">
        <v>-726.25180897282667</v>
      </c>
      <c r="ZD61" s="196">
        <v>726.25180897282667</v>
      </c>
      <c r="ZE61" s="196">
        <v>726.25180897282667</v>
      </c>
      <c r="ZF61" s="196">
        <v>726.25180897282667</v>
      </c>
      <c r="ZG61" s="196">
        <v>-726.25180897282667</v>
      </c>
      <c r="ZH61" s="196">
        <v>-726.25180897282667</v>
      </c>
      <c r="ZI61" s="196">
        <v>726.25180897282667</v>
      </c>
      <c r="ZK61">
        <f t="shared" si="96"/>
        <v>1</v>
      </c>
      <c r="ZL61" s="239">
        <v>1</v>
      </c>
      <c r="ZM61" s="239">
        <v>1</v>
      </c>
      <c r="ZN61" s="239">
        <v>1</v>
      </c>
      <c r="ZO61" s="214">
        <v>-1</v>
      </c>
      <c r="ZP61" s="240">
        <v>4</v>
      </c>
      <c r="ZQ61">
        <f t="shared" si="97"/>
        <v>1</v>
      </c>
      <c r="ZR61">
        <f t="shared" si="98"/>
        <v>-1</v>
      </c>
      <c r="ZS61" s="214">
        <v>-1</v>
      </c>
      <c r="ZT61">
        <f t="shared" si="161"/>
        <v>0</v>
      </c>
      <c r="ZU61">
        <f t="shared" si="158"/>
        <v>1</v>
      </c>
      <c r="ZV61">
        <f t="shared" si="138"/>
        <v>0</v>
      </c>
      <c r="ZW61">
        <f t="shared" si="100"/>
        <v>1</v>
      </c>
      <c r="ZX61" s="248">
        <v>-3.7302725968400001E-2</v>
      </c>
      <c r="ZY61" s="202">
        <v>42552</v>
      </c>
      <c r="ZZ61">
        <v>60</v>
      </c>
      <c r="AAA61" t="str">
        <f t="shared" si="87"/>
        <v>TRUE</v>
      </c>
      <c r="AAB61">
        <f>VLOOKUP($A61,'FuturesInfo (3)'!$A$2:$V$80,22)</f>
        <v>2</v>
      </c>
      <c r="AAC61" s="252">
        <v>2</v>
      </c>
      <c r="AAD61">
        <f t="shared" si="101"/>
        <v>2</v>
      </c>
      <c r="AAE61" s="138">
        <f>VLOOKUP($A61,'FuturesInfo (3)'!$A$2:$O$80,15)*AAB61</f>
        <v>53680</v>
      </c>
      <c r="AAF61" s="138">
        <f>VLOOKUP($A61,'FuturesInfo (3)'!$A$2:$O$80,15)*AAD61</f>
        <v>53680</v>
      </c>
      <c r="AAG61" s="196">
        <f t="shared" si="102"/>
        <v>-2002.410329983712</v>
      </c>
      <c r="AAH61" s="196">
        <f t="shared" si="103"/>
        <v>-2002.410329983712</v>
      </c>
      <c r="AAI61" s="196">
        <f t="shared" si="104"/>
        <v>2002.410329983712</v>
      </c>
      <c r="AAJ61" s="196">
        <f t="shared" si="105"/>
        <v>-2002.410329983712</v>
      </c>
      <c r="AAK61" s="196">
        <f t="shared" si="155"/>
        <v>2002.410329983712</v>
      </c>
      <c r="AAL61" s="196">
        <f t="shared" si="107"/>
        <v>-2002.410329983712</v>
      </c>
      <c r="AAM61" s="196">
        <f t="shared" si="139"/>
        <v>-2002.410329983712</v>
      </c>
      <c r="AAN61" s="196">
        <f>IF(IF(sym!$O50=ZS61,1,0)=1,ABS(AAE61*ZX61),-ABS(AAE61*ZX61))</f>
        <v>-2002.410329983712</v>
      </c>
      <c r="AAO61" s="196">
        <f>IF(IF(sym!$N50=ZS61,1,0)=1,ABS(AAE61*ZX61),-ABS(AAE61*ZX61))</f>
        <v>2002.410329983712</v>
      </c>
      <c r="AAP61" s="196">
        <f t="shared" si="148"/>
        <v>-2002.410329983712</v>
      </c>
      <c r="AAQ61" s="196">
        <f t="shared" si="109"/>
        <v>2002.410329983712</v>
      </c>
      <c r="AAS61">
        <f t="shared" si="110"/>
        <v>-1</v>
      </c>
      <c r="AAT61" s="239">
        <v>-1</v>
      </c>
      <c r="AAU61" s="239">
        <v>-1</v>
      </c>
      <c r="AAV61" s="239">
        <v>-1</v>
      </c>
      <c r="AAW61" s="214">
        <v>-1</v>
      </c>
      <c r="AAX61" s="240">
        <v>5</v>
      </c>
      <c r="AAY61">
        <f t="shared" si="111"/>
        <v>1</v>
      </c>
      <c r="AAZ61">
        <f t="shared" si="112"/>
        <v>-1</v>
      </c>
      <c r="ABA61" s="214"/>
      <c r="ABB61">
        <f t="shared" si="162"/>
        <v>0</v>
      </c>
      <c r="ABC61">
        <f t="shared" si="159"/>
        <v>0</v>
      </c>
      <c r="ABD61">
        <f t="shared" si="140"/>
        <v>0</v>
      </c>
      <c r="ABE61">
        <f t="shared" si="114"/>
        <v>0</v>
      </c>
      <c r="ABF61" s="248"/>
      <c r="ABG61" s="202">
        <v>42552</v>
      </c>
      <c r="ABH61">
        <v>60</v>
      </c>
      <c r="ABI61" t="str">
        <f t="shared" si="88"/>
        <v>TRUE</v>
      </c>
      <c r="ABJ61">
        <f>VLOOKUP($A61,'FuturesInfo (3)'!$A$2:$V$80,22)</f>
        <v>2</v>
      </c>
      <c r="ABK61" s="252">
        <v>1</v>
      </c>
      <c r="ABL61">
        <f t="shared" si="115"/>
        <v>3</v>
      </c>
      <c r="ABM61" s="138">
        <f>VLOOKUP($A61,'FuturesInfo (3)'!$A$2:$O$80,15)*ABJ61</f>
        <v>53680</v>
      </c>
      <c r="ABN61" s="138">
        <f>VLOOKUP($A61,'FuturesInfo (3)'!$A$2:$O$80,15)*ABL61</f>
        <v>80520</v>
      </c>
      <c r="ABO61" s="196">
        <f t="shared" si="116"/>
        <v>0</v>
      </c>
      <c r="ABP61" s="196">
        <f t="shared" si="117"/>
        <v>0</v>
      </c>
      <c r="ABQ61" s="196">
        <f t="shared" si="118"/>
        <v>0</v>
      </c>
      <c r="ABR61" s="196">
        <f t="shared" si="119"/>
        <v>0</v>
      </c>
      <c r="ABS61" s="196">
        <f t="shared" si="156"/>
        <v>0</v>
      </c>
      <c r="ABT61" s="196">
        <f t="shared" si="121"/>
        <v>0</v>
      </c>
      <c r="ABU61" s="196">
        <f t="shared" si="141"/>
        <v>0</v>
      </c>
      <c r="ABV61" s="196">
        <f>IF(IF(sym!$O50=ABA61,1,0)=1,ABS(ABM61*ABF61),-ABS(ABM61*ABF61))</f>
        <v>0</v>
      </c>
      <c r="ABW61" s="196">
        <f>IF(IF(sym!$N50=ABA61,1,0)=1,ABS(ABM61*ABF61),-ABS(ABM61*ABF61))</f>
        <v>0</v>
      </c>
      <c r="ABX61" s="196">
        <f t="shared" si="151"/>
        <v>0</v>
      </c>
      <c r="ABY61" s="196">
        <f t="shared" si="123"/>
        <v>0</v>
      </c>
      <c r="ACA61">
        <f t="shared" si="124"/>
        <v>0</v>
      </c>
      <c r="ACB61" s="239"/>
      <c r="ACC61" s="239"/>
      <c r="ACD61" s="239"/>
      <c r="ACE61" s="214"/>
      <c r="ACF61" s="240"/>
      <c r="ACG61">
        <f t="shared" si="125"/>
        <v>1</v>
      </c>
      <c r="ACH61">
        <f t="shared" si="126"/>
        <v>0</v>
      </c>
      <c r="ACI61" s="214"/>
      <c r="ACJ61">
        <f t="shared" si="163"/>
        <v>1</v>
      </c>
      <c r="ACK61">
        <f t="shared" si="160"/>
        <v>1</v>
      </c>
      <c r="ACL61">
        <f t="shared" si="142"/>
        <v>0</v>
      </c>
      <c r="ACM61">
        <f t="shared" si="128"/>
        <v>1</v>
      </c>
      <c r="ACN61" s="248"/>
      <c r="ACO61" s="202"/>
      <c r="ACP61">
        <v>60</v>
      </c>
      <c r="ACQ61" t="str">
        <f t="shared" si="89"/>
        <v>FALSE</v>
      </c>
      <c r="ACR61">
        <f>VLOOKUP($A61,'FuturesInfo (3)'!$A$2:$V$80,22)</f>
        <v>2</v>
      </c>
      <c r="ACS61" s="252"/>
      <c r="ACT61">
        <f t="shared" si="129"/>
        <v>2</v>
      </c>
      <c r="ACU61" s="138">
        <f>VLOOKUP($A61,'FuturesInfo (3)'!$A$2:$O$80,15)*ACR61</f>
        <v>53680</v>
      </c>
      <c r="ACV61" s="138">
        <f>VLOOKUP($A61,'FuturesInfo (3)'!$A$2:$O$80,15)*ACT61</f>
        <v>53680</v>
      </c>
      <c r="ACW61" s="196">
        <f t="shared" si="130"/>
        <v>0</v>
      </c>
      <c r="ACX61" s="196">
        <f t="shared" si="131"/>
        <v>0</v>
      </c>
      <c r="ACY61" s="196">
        <f t="shared" si="132"/>
        <v>0</v>
      </c>
      <c r="ACZ61" s="196">
        <f t="shared" si="133"/>
        <v>0</v>
      </c>
      <c r="ADA61" s="196">
        <f t="shared" si="157"/>
        <v>0</v>
      </c>
      <c r="ADB61" s="196">
        <f t="shared" si="135"/>
        <v>0</v>
      </c>
      <c r="ADC61" s="196">
        <f t="shared" si="143"/>
        <v>0</v>
      </c>
      <c r="ADD61" s="196">
        <f>IF(IF(sym!$O50=ACI61,1,0)=1,ABS(ACU61*ACN61),-ABS(ACU61*ACN61))</f>
        <v>0</v>
      </c>
      <c r="ADE61" s="196">
        <f>IF(IF(sym!$N50=ACI61,1,0)=1,ABS(ACU61*ACN61),-ABS(ACU61*ACN61))</f>
        <v>0</v>
      </c>
      <c r="ADF61" s="196">
        <f t="shared" si="154"/>
        <v>0</v>
      </c>
      <c r="ADG61" s="196">
        <f t="shared" si="137"/>
        <v>0</v>
      </c>
    </row>
    <row r="62" spans="1:787" x14ac:dyDescent="0.25">
      <c r="A62" s="1" t="s">
        <v>380</v>
      </c>
      <c r="B62" s="150" t="str">
        <f>'FuturesInfo (3)'!M50</f>
        <v>@NKD</v>
      </c>
      <c r="C62" s="200" t="str">
        <f>VLOOKUP(A62,'FuturesInfo (3)'!$A$2:$K$80,11)</f>
        <v>index</v>
      </c>
      <c r="F62" t="e">
        <f>#REF!</f>
        <v>#REF!</v>
      </c>
      <c r="G62">
        <v>-1</v>
      </c>
      <c r="H62">
        <v>-1</v>
      </c>
      <c r="I62">
        <v>-1</v>
      </c>
      <c r="J62">
        <f t="shared" si="164"/>
        <v>1</v>
      </c>
      <c r="K62">
        <f t="shared" si="165"/>
        <v>1</v>
      </c>
      <c r="L62" s="184">
        <v>-1.6561276723899999E-2</v>
      </c>
      <c r="M62" s="2">
        <v>10</v>
      </c>
      <c r="N62">
        <v>60</v>
      </c>
      <c r="O62" t="str">
        <f t="shared" si="166"/>
        <v>TRUE</v>
      </c>
      <c r="P62">
        <f>VLOOKUP($A62,'FuturesInfo (3)'!$A$2:$V$80,22)</f>
        <v>1</v>
      </c>
      <c r="Q62">
        <f t="shared" si="76"/>
        <v>1</v>
      </c>
      <c r="R62">
        <f t="shared" si="76"/>
        <v>1</v>
      </c>
      <c r="S62" s="138">
        <f>VLOOKUP($A62,'FuturesInfo (3)'!$A$2:$O$80,15)*Q62</f>
        <v>78138.675483808227</v>
      </c>
      <c r="T62" s="144">
        <f t="shared" si="167"/>
        <v>1294.0762275263687</v>
      </c>
      <c r="U62" s="144">
        <f t="shared" si="90"/>
        <v>1294.0762275263687</v>
      </c>
      <c r="W62">
        <f t="shared" si="168"/>
        <v>-1</v>
      </c>
      <c r="X62">
        <v>-1</v>
      </c>
      <c r="Y62">
        <v>-1</v>
      </c>
      <c r="Z62">
        <v>1</v>
      </c>
      <c r="AA62">
        <f t="shared" si="144"/>
        <v>0</v>
      </c>
      <c r="AB62">
        <f t="shared" si="169"/>
        <v>0</v>
      </c>
      <c r="AC62" s="1">
        <v>1.9902020820600001E-2</v>
      </c>
      <c r="AD62" s="2">
        <v>10</v>
      </c>
      <c r="AE62">
        <v>60</v>
      </c>
      <c r="AF62" t="str">
        <f t="shared" si="170"/>
        <v>TRUE</v>
      </c>
      <c r="AG62">
        <f>VLOOKUP($A62,'FuturesInfo (3)'!$A$2:$V$80,22)</f>
        <v>1</v>
      </c>
      <c r="AH62">
        <f t="shared" si="171"/>
        <v>1</v>
      </c>
      <c r="AI62">
        <f t="shared" si="91"/>
        <v>1</v>
      </c>
      <c r="AJ62" s="138">
        <f>VLOOKUP($A62,'FuturesInfo (3)'!$A$2:$O$80,15)*AI62</f>
        <v>78138.675483808227</v>
      </c>
      <c r="AK62" s="196">
        <f t="shared" si="172"/>
        <v>-1555.1175463728582</v>
      </c>
      <c r="AL62" s="196">
        <f t="shared" si="93"/>
        <v>-1555.1175463728582</v>
      </c>
      <c r="AN62">
        <f t="shared" si="82"/>
        <v>-1</v>
      </c>
      <c r="AO62">
        <v>-1</v>
      </c>
      <c r="AP62">
        <v>1</v>
      </c>
      <c r="AQ62">
        <v>1</v>
      </c>
      <c r="AR62">
        <f t="shared" si="145"/>
        <v>0</v>
      </c>
      <c r="AS62">
        <f t="shared" si="83"/>
        <v>1</v>
      </c>
      <c r="AT62" s="1">
        <v>3.3023116181299999E-3</v>
      </c>
      <c r="AU62" s="2">
        <v>10</v>
      </c>
      <c r="AV62">
        <v>60</v>
      </c>
      <c r="AW62" t="str">
        <f t="shared" si="84"/>
        <v>TRUE</v>
      </c>
      <c r="AX62">
        <f>VLOOKUP($A62,'FuturesInfo (3)'!$A$2:$V$80,22)</f>
        <v>1</v>
      </c>
      <c r="AY62">
        <f t="shared" si="85"/>
        <v>1</v>
      </c>
      <c r="AZ62">
        <f t="shared" si="94"/>
        <v>1</v>
      </c>
      <c r="BA62" s="138">
        <f>VLOOKUP($A62,'FuturesInfo (3)'!$A$2:$O$80,15)*AZ62</f>
        <v>78138.675483808227</v>
      </c>
      <c r="BB62" s="196">
        <f t="shared" si="86"/>
        <v>-258.0382558754697</v>
      </c>
      <c r="BC62" s="196">
        <f t="shared" si="95"/>
        <v>258.0382558754697</v>
      </c>
      <c r="BE62">
        <v>-1</v>
      </c>
      <c r="BF62">
        <v>1</v>
      </c>
      <c r="BG62">
        <v>1</v>
      </c>
      <c r="BH62">
        <v>1</v>
      </c>
      <c r="BI62">
        <v>1</v>
      </c>
      <c r="BJ62">
        <v>1</v>
      </c>
      <c r="BK62" s="1">
        <v>6.28366247756E-3</v>
      </c>
      <c r="BL62" s="2">
        <v>10</v>
      </c>
      <c r="BM62">
        <v>60</v>
      </c>
      <c r="BN62" t="s">
        <v>1181</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1181</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1181</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1181</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1181</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1181</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1181</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1181</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1181</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1181</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1181</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1181</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1181</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1181</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1181</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1181</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1181</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1181</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1181</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v>-1</v>
      </c>
      <c r="UF62" s="239">
        <v>1</v>
      </c>
      <c r="UG62" s="239">
        <v>-1</v>
      </c>
      <c r="UH62" s="239">
        <v>1</v>
      </c>
      <c r="UI62" s="214">
        <v>-1</v>
      </c>
      <c r="UJ62" s="240">
        <v>3</v>
      </c>
      <c r="UK62">
        <v>1</v>
      </c>
      <c r="UL62">
        <v>-1</v>
      </c>
      <c r="UM62" s="214">
        <v>-1</v>
      </c>
      <c r="UN62">
        <v>0</v>
      </c>
      <c r="UO62">
        <v>1</v>
      </c>
      <c r="UP62">
        <v>0</v>
      </c>
      <c r="UQ62">
        <v>1</v>
      </c>
      <c r="UR62" s="248">
        <v>-7.3907455012899997E-3</v>
      </c>
      <c r="US62" s="202">
        <v>42545</v>
      </c>
      <c r="UT62">
        <v>60</v>
      </c>
      <c r="UU62" t="s">
        <v>1181</v>
      </c>
      <c r="UV62">
        <v>1</v>
      </c>
      <c r="UW62" s="252">
        <v>2</v>
      </c>
      <c r="UX62">
        <v>1</v>
      </c>
      <c r="UY62" s="138">
        <v>76140.755639690804</v>
      </c>
      <c r="UZ62" s="138">
        <v>76140.755639690804</v>
      </c>
      <c r="VA62" s="196">
        <v>-562.73694720886601</v>
      </c>
      <c r="VB62" s="196">
        <v>-562.73694720886601</v>
      </c>
      <c r="VC62" s="196">
        <v>562.73694720886601</v>
      </c>
      <c r="VD62" s="196">
        <v>-562.73694720886601</v>
      </c>
      <c r="VE62" s="196">
        <v>562.73694720886601</v>
      </c>
      <c r="VF62" s="196">
        <v>562.73694720886601</v>
      </c>
      <c r="VG62" s="196">
        <v>-562.73694720886601</v>
      </c>
      <c r="VH62" s="196">
        <v>-562.73694720886601</v>
      </c>
      <c r="VI62" s="196">
        <v>562.73694720886601</v>
      </c>
      <c r="VJ62" s="196">
        <v>-562.73694720886601</v>
      </c>
      <c r="VK62" s="196">
        <v>562.73694720886601</v>
      </c>
      <c r="VM62">
        <v>-1</v>
      </c>
      <c r="VN62" s="239">
        <v>-1</v>
      </c>
      <c r="VO62" s="239">
        <v>1</v>
      </c>
      <c r="VP62" s="239">
        <v>-1</v>
      </c>
      <c r="VQ62" s="214">
        <v>-1</v>
      </c>
      <c r="VR62" s="240">
        <v>4</v>
      </c>
      <c r="VS62">
        <v>1</v>
      </c>
      <c r="VT62">
        <v>-1</v>
      </c>
      <c r="VU62" s="214">
        <v>-1</v>
      </c>
      <c r="VV62">
        <v>1</v>
      </c>
      <c r="VW62">
        <v>1</v>
      </c>
      <c r="VX62">
        <v>0</v>
      </c>
      <c r="VY62">
        <v>1</v>
      </c>
      <c r="VZ62" s="248">
        <v>-4.8559404337999998E-3</v>
      </c>
      <c r="WA62" s="202">
        <v>42549</v>
      </c>
      <c r="WB62">
        <v>60</v>
      </c>
      <c r="WC62" t="s">
        <v>1181</v>
      </c>
      <c r="WD62">
        <v>1</v>
      </c>
      <c r="WE62" s="252">
        <v>2</v>
      </c>
      <c r="WF62">
        <v>1</v>
      </c>
      <c r="WG62" s="138">
        <v>76270.345375148871</v>
      </c>
      <c r="WH62" s="138">
        <v>76270.345375148871</v>
      </c>
      <c r="WI62" s="196">
        <v>370.36425400707623</v>
      </c>
      <c r="WJ62" s="196">
        <v>370.36425400707623</v>
      </c>
      <c r="WK62" s="196">
        <v>370.36425400707623</v>
      </c>
      <c r="WL62" s="196">
        <v>-370.36425400707623</v>
      </c>
      <c r="WM62" s="196">
        <v>370.36425400707623</v>
      </c>
      <c r="WN62" s="196">
        <v>-370.36425400707623</v>
      </c>
      <c r="WO62" s="196">
        <v>370.36425400707623</v>
      </c>
      <c r="WP62" s="196">
        <v>-370.36425400707623</v>
      </c>
      <c r="WQ62" s="196">
        <v>370.36425400707623</v>
      </c>
      <c r="WR62" s="196">
        <v>-370.36425400707623</v>
      </c>
      <c r="WS62" s="196">
        <v>370.36425400707623</v>
      </c>
      <c r="WU62">
        <v>-1</v>
      </c>
      <c r="WV62" s="239">
        <v>-1</v>
      </c>
      <c r="WW62" s="239">
        <v>1</v>
      </c>
      <c r="WX62" s="239">
        <v>-1</v>
      </c>
      <c r="WY62" s="214">
        <v>-1</v>
      </c>
      <c r="WZ62" s="240">
        <v>5</v>
      </c>
      <c r="XA62">
        <v>1</v>
      </c>
      <c r="XB62">
        <v>-1</v>
      </c>
      <c r="XC62">
        <v>-1</v>
      </c>
      <c r="XD62">
        <v>1</v>
      </c>
      <c r="XE62">
        <v>1</v>
      </c>
      <c r="XF62">
        <v>0</v>
      </c>
      <c r="XG62">
        <v>1</v>
      </c>
      <c r="XH62">
        <v>-5.2049446974599999E-3</v>
      </c>
      <c r="XI62" s="202">
        <v>42549</v>
      </c>
      <c r="XJ62">
        <v>60</v>
      </c>
      <c r="XK62" t="s">
        <v>1181</v>
      </c>
      <c r="XL62">
        <v>1</v>
      </c>
      <c r="XM62" s="252">
        <v>1</v>
      </c>
      <c r="XN62">
        <v>1</v>
      </c>
      <c r="XO62" s="138">
        <v>75873.362445414838</v>
      </c>
      <c r="XP62" s="138">
        <v>75873.362445414838</v>
      </c>
      <c r="XQ62" s="196">
        <v>394.91665553872264</v>
      </c>
      <c r="XR62" s="196">
        <v>394.91665553872264</v>
      </c>
      <c r="XS62" s="196">
        <v>394.91665553872264</v>
      </c>
      <c r="XT62" s="196">
        <v>-394.91665553872264</v>
      </c>
      <c r="XU62" s="196">
        <v>394.91665553872264</v>
      </c>
      <c r="XV62" s="196">
        <v>-394.91665553872264</v>
      </c>
      <c r="XW62" s="196">
        <v>394.91665553872264</v>
      </c>
      <c r="XX62" s="196">
        <v>-394.91665553872264</v>
      </c>
      <c r="XY62" s="196">
        <v>394.91665553872264</v>
      </c>
      <c r="XZ62" s="196">
        <v>-394.91665553872264</v>
      </c>
      <c r="YA62" s="196">
        <v>394.91665553872264</v>
      </c>
      <c r="YC62">
        <v>-1</v>
      </c>
      <c r="YD62">
        <v>-1</v>
      </c>
      <c r="YE62">
        <v>-1</v>
      </c>
      <c r="YF62">
        <v>-1</v>
      </c>
      <c r="YG62">
        <v>-1</v>
      </c>
      <c r="YH62">
        <v>6</v>
      </c>
      <c r="YI62">
        <v>1</v>
      </c>
      <c r="YJ62">
        <v>-1</v>
      </c>
      <c r="YK62" s="214">
        <v>1</v>
      </c>
      <c r="YL62">
        <v>0</v>
      </c>
      <c r="YM62">
        <v>0</v>
      </c>
      <c r="YN62">
        <v>1</v>
      </c>
      <c r="YO62">
        <v>0</v>
      </c>
      <c r="YP62" s="248">
        <v>3.2701111837799999E-3</v>
      </c>
      <c r="YQ62" s="202">
        <v>42549</v>
      </c>
      <c r="YR62">
        <v>60</v>
      </c>
      <c r="YS62" t="s">
        <v>1181</v>
      </c>
      <c r="YT62">
        <v>1</v>
      </c>
      <c r="YU62">
        <v>1</v>
      </c>
      <c r="YV62">
        <v>1</v>
      </c>
      <c r="YW62" s="138">
        <v>76348.795540513645</v>
      </c>
      <c r="YX62" s="138">
        <v>76348.795540513645</v>
      </c>
      <c r="YY62" s="196">
        <v>-249.66905016516625</v>
      </c>
      <c r="YZ62" s="196">
        <v>-249.66905016516625</v>
      </c>
      <c r="ZA62" s="196">
        <v>-249.66905016516625</v>
      </c>
      <c r="ZB62" s="196">
        <v>249.66905016516625</v>
      </c>
      <c r="ZC62" s="196">
        <v>-249.66905016516625</v>
      </c>
      <c r="ZD62" s="196">
        <v>-249.66905016516625</v>
      </c>
      <c r="ZE62" s="196">
        <v>-249.66905016516625</v>
      </c>
      <c r="ZF62" s="196">
        <v>249.66905016516625</v>
      </c>
      <c r="ZG62" s="196">
        <v>-249.66905016516625</v>
      </c>
      <c r="ZH62" s="196">
        <v>-249.66905016516625</v>
      </c>
      <c r="ZI62" s="196">
        <v>249.66905016516625</v>
      </c>
      <c r="ZK62">
        <f t="shared" si="96"/>
        <v>1</v>
      </c>
      <c r="ZL62" s="239">
        <v>-1</v>
      </c>
      <c r="ZM62" s="239">
        <v>-1</v>
      </c>
      <c r="ZN62" s="239">
        <v>-1</v>
      </c>
      <c r="ZO62" s="214">
        <v>-1</v>
      </c>
      <c r="ZP62" s="240">
        <v>7</v>
      </c>
      <c r="ZQ62">
        <f t="shared" si="97"/>
        <v>1</v>
      </c>
      <c r="ZR62">
        <f t="shared" si="98"/>
        <v>-1</v>
      </c>
      <c r="ZS62" s="214">
        <v>1</v>
      </c>
      <c r="ZT62">
        <f t="shared" si="161"/>
        <v>0</v>
      </c>
      <c r="ZU62">
        <f t="shared" si="158"/>
        <v>0</v>
      </c>
      <c r="ZV62">
        <f t="shared" si="138"/>
        <v>1</v>
      </c>
      <c r="ZW62">
        <f t="shared" si="100"/>
        <v>0</v>
      </c>
      <c r="ZX62" s="248">
        <v>4.7588005215100003E-2</v>
      </c>
      <c r="ZY62" s="202">
        <v>42549</v>
      </c>
      <c r="ZZ62">
        <v>60</v>
      </c>
      <c r="AAA62" t="str">
        <f t="shared" si="87"/>
        <v>TRUE</v>
      </c>
      <c r="AAB62">
        <f>VLOOKUP($A62,'FuturesInfo (3)'!$A$2:$V$80,22)</f>
        <v>1</v>
      </c>
      <c r="AAC62" s="252">
        <v>1</v>
      </c>
      <c r="AAD62">
        <f t="shared" si="101"/>
        <v>1</v>
      </c>
      <c r="AAE62" s="138">
        <f>VLOOKUP($A62,'FuturesInfo (3)'!$A$2:$O$80,15)*AAB62</f>
        <v>78138.675483808227</v>
      </c>
      <c r="AAF62" s="138">
        <f>VLOOKUP($A62,'FuturesInfo (3)'!$A$2:$O$80,15)*AAD62</f>
        <v>78138.675483808227</v>
      </c>
      <c r="AAG62" s="196">
        <f t="shared" si="102"/>
        <v>-3718.4636964244728</v>
      </c>
      <c r="AAH62" s="196">
        <f t="shared" si="103"/>
        <v>3718.4636964244728</v>
      </c>
      <c r="AAI62" s="196">
        <f t="shared" si="104"/>
        <v>-3718.4636964244728</v>
      </c>
      <c r="AAJ62" s="196">
        <f t="shared" si="105"/>
        <v>3718.4636964244728</v>
      </c>
      <c r="AAK62" s="196">
        <f t="shared" si="155"/>
        <v>-3718.4636964244728</v>
      </c>
      <c r="AAL62" s="196">
        <f t="shared" si="107"/>
        <v>-3718.4636964244728</v>
      </c>
      <c r="AAM62" s="196">
        <f t="shared" si="139"/>
        <v>-3718.4636964244728</v>
      </c>
      <c r="AAN62" s="196">
        <f>IF(IF(sym!$O51=ZS62,1,0)=1,ABS(AAE62*ZX62),-ABS(AAE62*ZX62))</f>
        <v>3718.4636964244728</v>
      </c>
      <c r="AAO62" s="196">
        <f>IF(IF(sym!$N51=ZS62,1,0)=1,ABS(AAE62*ZX62),-ABS(AAE62*ZX62))</f>
        <v>-3718.4636964244728</v>
      </c>
      <c r="AAP62" s="196">
        <f t="shared" si="148"/>
        <v>-3718.4636964244728</v>
      </c>
      <c r="AAQ62" s="196">
        <f t="shared" si="109"/>
        <v>3718.4636964244728</v>
      </c>
      <c r="AAS62">
        <f t="shared" si="110"/>
        <v>1</v>
      </c>
      <c r="AAT62" s="239">
        <v>1</v>
      </c>
      <c r="AAU62" s="239">
        <v>1</v>
      </c>
      <c r="AAV62" s="239">
        <v>-1</v>
      </c>
      <c r="AAW62" s="214">
        <v>-1</v>
      </c>
      <c r="AAX62" s="240">
        <v>8</v>
      </c>
      <c r="AAY62">
        <f t="shared" si="111"/>
        <v>1</v>
      </c>
      <c r="AAZ62">
        <f t="shared" si="112"/>
        <v>-1</v>
      </c>
      <c r="ABA62" s="214"/>
      <c r="ABB62">
        <f t="shared" si="162"/>
        <v>0</v>
      </c>
      <c r="ABC62">
        <f t="shared" si="159"/>
        <v>0</v>
      </c>
      <c r="ABD62">
        <f t="shared" si="140"/>
        <v>0</v>
      </c>
      <c r="ABE62">
        <f t="shared" si="114"/>
        <v>0</v>
      </c>
      <c r="ABF62" s="248"/>
      <c r="ABG62" s="202">
        <v>42549</v>
      </c>
      <c r="ABH62">
        <v>60</v>
      </c>
      <c r="ABI62" t="str">
        <f t="shared" si="88"/>
        <v>TRUE</v>
      </c>
      <c r="ABJ62">
        <f>VLOOKUP($A62,'FuturesInfo (3)'!$A$2:$V$80,22)</f>
        <v>1</v>
      </c>
      <c r="ABK62" s="252">
        <v>1</v>
      </c>
      <c r="ABL62">
        <f t="shared" si="115"/>
        <v>1</v>
      </c>
      <c r="ABM62" s="138">
        <f>VLOOKUP($A62,'FuturesInfo (3)'!$A$2:$O$80,15)*ABJ62</f>
        <v>78138.675483808227</v>
      </c>
      <c r="ABN62" s="138">
        <f>VLOOKUP($A62,'FuturesInfo (3)'!$A$2:$O$80,15)*ABL62</f>
        <v>78138.675483808227</v>
      </c>
      <c r="ABO62" s="196">
        <f t="shared" si="116"/>
        <v>0</v>
      </c>
      <c r="ABP62" s="196">
        <f t="shared" si="117"/>
        <v>0</v>
      </c>
      <c r="ABQ62" s="196">
        <f t="shared" si="118"/>
        <v>0</v>
      </c>
      <c r="ABR62" s="196">
        <f t="shared" si="119"/>
        <v>0</v>
      </c>
      <c r="ABS62" s="196">
        <f t="shared" si="156"/>
        <v>0</v>
      </c>
      <c r="ABT62" s="196">
        <f t="shared" si="121"/>
        <v>0</v>
      </c>
      <c r="ABU62" s="196">
        <f t="shared" si="141"/>
        <v>0</v>
      </c>
      <c r="ABV62" s="196">
        <f>IF(IF(sym!$O51=ABA62,1,0)=1,ABS(ABM62*ABF62),-ABS(ABM62*ABF62))</f>
        <v>0</v>
      </c>
      <c r="ABW62" s="196">
        <f>IF(IF(sym!$N51=ABA62,1,0)=1,ABS(ABM62*ABF62),-ABS(ABM62*ABF62))</f>
        <v>0</v>
      </c>
      <c r="ABX62" s="196">
        <f t="shared" si="151"/>
        <v>0</v>
      </c>
      <c r="ABY62" s="196">
        <f t="shared" si="123"/>
        <v>0</v>
      </c>
      <c r="ACA62">
        <f t="shared" si="124"/>
        <v>0</v>
      </c>
      <c r="ACB62" s="239"/>
      <c r="ACC62" s="239"/>
      <c r="ACD62" s="239"/>
      <c r="ACE62" s="214"/>
      <c r="ACF62" s="240"/>
      <c r="ACG62">
        <f t="shared" si="125"/>
        <v>1</v>
      </c>
      <c r="ACH62">
        <f t="shared" si="126"/>
        <v>0</v>
      </c>
      <c r="ACI62" s="214"/>
      <c r="ACJ62">
        <f t="shared" si="163"/>
        <v>1</v>
      </c>
      <c r="ACK62">
        <f t="shared" si="160"/>
        <v>1</v>
      </c>
      <c r="ACL62">
        <f t="shared" si="142"/>
        <v>0</v>
      </c>
      <c r="ACM62">
        <f t="shared" si="128"/>
        <v>1</v>
      </c>
      <c r="ACN62" s="248"/>
      <c r="ACO62" s="202"/>
      <c r="ACP62">
        <v>60</v>
      </c>
      <c r="ACQ62" t="str">
        <f t="shared" si="89"/>
        <v>FALSE</v>
      </c>
      <c r="ACR62">
        <f>VLOOKUP($A62,'FuturesInfo (3)'!$A$2:$V$80,22)</f>
        <v>1</v>
      </c>
      <c r="ACS62" s="252"/>
      <c r="ACT62">
        <f t="shared" si="129"/>
        <v>1</v>
      </c>
      <c r="ACU62" s="138">
        <f>VLOOKUP($A62,'FuturesInfo (3)'!$A$2:$O$80,15)*ACR62</f>
        <v>78138.675483808227</v>
      </c>
      <c r="ACV62" s="138">
        <f>VLOOKUP($A62,'FuturesInfo (3)'!$A$2:$O$80,15)*ACT62</f>
        <v>78138.675483808227</v>
      </c>
      <c r="ACW62" s="196">
        <f t="shared" si="130"/>
        <v>0</v>
      </c>
      <c r="ACX62" s="196">
        <f t="shared" si="131"/>
        <v>0</v>
      </c>
      <c r="ACY62" s="196">
        <f t="shared" si="132"/>
        <v>0</v>
      </c>
      <c r="ACZ62" s="196">
        <f t="shared" si="133"/>
        <v>0</v>
      </c>
      <c r="ADA62" s="196">
        <f t="shared" si="157"/>
        <v>0</v>
      </c>
      <c r="ADB62" s="196">
        <f t="shared" si="135"/>
        <v>0</v>
      </c>
      <c r="ADC62" s="196">
        <f t="shared" si="143"/>
        <v>0</v>
      </c>
      <c r="ADD62" s="196">
        <f>IF(IF(sym!$O51=ACI62,1,0)=1,ABS(ACU62*ACN62),-ABS(ACU62*ACN62))</f>
        <v>0</v>
      </c>
      <c r="ADE62" s="196">
        <f>IF(IF(sym!$N51=ACI62,1,0)=1,ABS(ACU62*ACN62),-ABS(ACU62*ACN62))</f>
        <v>0</v>
      </c>
      <c r="ADF62" s="196">
        <f t="shared" si="154"/>
        <v>0</v>
      </c>
      <c r="ADG62" s="196">
        <f t="shared" si="137"/>
        <v>0</v>
      </c>
    </row>
    <row r="63" spans="1:787" x14ac:dyDescent="0.25">
      <c r="A63" s="1" t="s">
        <v>382</v>
      </c>
      <c r="B63" s="150" t="str">
        <f>'FuturesInfo (3)'!M51</f>
        <v>@NQ</v>
      </c>
      <c r="C63" s="200" t="str">
        <f>VLOOKUP(A63,'FuturesInfo (3)'!$A$2:$K$80,11)</f>
        <v>index</v>
      </c>
      <c r="F63" t="e">
        <f>#REF!</f>
        <v>#REF!</v>
      </c>
      <c r="G63">
        <v>1</v>
      </c>
      <c r="H63">
        <v>-1</v>
      </c>
      <c r="I63">
        <v>-1</v>
      </c>
      <c r="J63">
        <f t="shared" si="164"/>
        <v>0</v>
      </c>
      <c r="K63">
        <f t="shared" si="165"/>
        <v>1</v>
      </c>
      <c r="L63" s="184">
        <v>-5.1299023663699999E-3</v>
      </c>
      <c r="M63" s="2">
        <v>10</v>
      </c>
      <c r="N63">
        <v>60</v>
      </c>
      <c r="O63" t="str">
        <f t="shared" si="166"/>
        <v>TRUE</v>
      </c>
      <c r="P63">
        <f>VLOOKUP($A63,'FuturesInfo (3)'!$A$2:$V$80,22)</f>
        <v>2</v>
      </c>
      <c r="Q63">
        <f t="shared" si="76"/>
        <v>2</v>
      </c>
      <c r="R63">
        <f t="shared" si="76"/>
        <v>2</v>
      </c>
      <c r="S63" s="138">
        <f>VLOOKUP($A63,'FuturesInfo (3)'!$A$2:$O$80,15)*Q63</f>
        <v>181980</v>
      </c>
      <c r="T63" s="144">
        <f t="shared" si="167"/>
        <v>-933.53963263201263</v>
      </c>
      <c r="U63" s="144">
        <f t="shared" si="90"/>
        <v>933.53963263201263</v>
      </c>
      <c r="W63">
        <f t="shared" si="168"/>
        <v>1</v>
      </c>
      <c r="X63">
        <v>1</v>
      </c>
      <c r="Y63">
        <v>-1</v>
      </c>
      <c r="Z63">
        <v>1</v>
      </c>
      <c r="AA63">
        <f t="shared" si="144"/>
        <v>1</v>
      </c>
      <c r="AB63">
        <f t="shared" si="169"/>
        <v>0</v>
      </c>
      <c r="AC63" s="1">
        <v>3.6593479707300001E-3</v>
      </c>
      <c r="AD63" s="2">
        <v>10</v>
      </c>
      <c r="AE63">
        <v>60</v>
      </c>
      <c r="AF63" t="str">
        <f t="shared" si="170"/>
        <v>TRUE</v>
      </c>
      <c r="AG63">
        <f>VLOOKUP($A63,'FuturesInfo (3)'!$A$2:$V$80,22)</f>
        <v>2</v>
      </c>
      <c r="AH63">
        <f t="shared" si="171"/>
        <v>2</v>
      </c>
      <c r="AI63">
        <f t="shared" si="91"/>
        <v>2</v>
      </c>
      <c r="AJ63" s="138">
        <f>VLOOKUP($A63,'FuturesInfo (3)'!$A$2:$O$80,15)*AI63</f>
        <v>181980</v>
      </c>
      <c r="AK63" s="196">
        <f t="shared" si="172"/>
        <v>665.92814371344548</v>
      </c>
      <c r="AL63" s="196">
        <f t="shared" si="93"/>
        <v>-665.92814371344548</v>
      </c>
      <c r="AN63">
        <f t="shared" si="82"/>
        <v>1</v>
      </c>
      <c r="AO63">
        <v>1</v>
      </c>
      <c r="AP63">
        <v>-1</v>
      </c>
      <c r="AQ63">
        <v>-1</v>
      </c>
      <c r="AR63">
        <f t="shared" si="145"/>
        <v>0</v>
      </c>
      <c r="AS63">
        <f t="shared" si="83"/>
        <v>1</v>
      </c>
      <c r="AT63" s="1">
        <v>-2.4859131587699999E-3</v>
      </c>
      <c r="AU63" s="2">
        <v>10</v>
      </c>
      <c r="AV63">
        <v>60</v>
      </c>
      <c r="AW63" t="str">
        <f t="shared" si="84"/>
        <v>TRUE</v>
      </c>
      <c r="AX63">
        <f>VLOOKUP($A63,'FuturesInfo (3)'!$A$2:$V$80,22)</f>
        <v>2</v>
      </c>
      <c r="AY63">
        <f t="shared" si="85"/>
        <v>2</v>
      </c>
      <c r="AZ63">
        <f t="shared" si="94"/>
        <v>2</v>
      </c>
      <c r="BA63" s="138">
        <f>VLOOKUP($A63,'FuturesInfo (3)'!$A$2:$O$80,15)*AZ63</f>
        <v>181980</v>
      </c>
      <c r="BB63" s="196">
        <f t="shared" si="86"/>
        <v>-452.38647663296462</v>
      </c>
      <c r="BC63" s="196">
        <f t="shared" si="95"/>
        <v>452.38647663296462</v>
      </c>
      <c r="BE63">
        <v>1</v>
      </c>
      <c r="BF63">
        <v>-1</v>
      </c>
      <c r="BG63">
        <v>-1</v>
      </c>
      <c r="BH63">
        <v>1</v>
      </c>
      <c r="BI63">
        <v>0</v>
      </c>
      <c r="BJ63">
        <v>0</v>
      </c>
      <c r="BK63" s="1">
        <v>1.05222351443E-3</v>
      </c>
      <c r="BL63" s="2">
        <v>10</v>
      </c>
      <c r="BM63">
        <v>60</v>
      </c>
      <c r="BN63" t="s">
        <v>1181</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1181</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1181</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1181</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1181</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1181</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1181</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1181</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1181</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1181</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1181</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1181</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1181</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1181</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1181</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1181</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1181</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1181</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1181</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v>1</v>
      </c>
      <c r="UF63" s="239">
        <v>1</v>
      </c>
      <c r="UG63" s="239">
        <v>-1</v>
      </c>
      <c r="UH63" s="239">
        <v>1</v>
      </c>
      <c r="UI63" s="214">
        <v>1</v>
      </c>
      <c r="UJ63" s="240">
        <v>-4</v>
      </c>
      <c r="UK63">
        <v>-1</v>
      </c>
      <c r="UL63">
        <v>-1</v>
      </c>
      <c r="UM63" s="214">
        <v>-1</v>
      </c>
      <c r="UN63">
        <v>0</v>
      </c>
      <c r="UO63">
        <v>0</v>
      </c>
      <c r="UP63">
        <v>1</v>
      </c>
      <c r="UQ63">
        <v>1</v>
      </c>
      <c r="UR63" s="248">
        <v>-6.5978683809799999E-3</v>
      </c>
      <c r="US63" s="202">
        <v>42548</v>
      </c>
      <c r="UT63">
        <v>60</v>
      </c>
      <c r="UU63" t="s">
        <v>1181</v>
      </c>
      <c r="UV63">
        <v>2</v>
      </c>
      <c r="UW63" s="252">
        <v>2</v>
      </c>
      <c r="UX63">
        <v>2</v>
      </c>
      <c r="UY63" s="138">
        <v>176160</v>
      </c>
      <c r="UZ63" s="138">
        <v>176160</v>
      </c>
      <c r="VA63" s="196">
        <v>-1162.2804939934367</v>
      </c>
      <c r="VB63" s="196">
        <v>-1162.2804939934367</v>
      </c>
      <c r="VC63" s="196">
        <v>-1162.2804939934367</v>
      </c>
      <c r="VD63" s="196">
        <v>1162.2804939934367</v>
      </c>
      <c r="VE63" s="196">
        <v>1162.2804939934367</v>
      </c>
      <c r="VF63" s="196">
        <v>1162.2804939934367</v>
      </c>
      <c r="VG63" s="196">
        <v>-1162.2804939934367</v>
      </c>
      <c r="VH63" s="196">
        <v>-1162.2804939934367</v>
      </c>
      <c r="VI63" s="196">
        <v>1162.2804939934367</v>
      </c>
      <c r="VJ63" s="196">
        <v>-1162.2804939934367</v>
      </c>
      <c r="VK63" s="196">
        <v>1162.2804939934367</v>
      </c>
      <c r="VM63">
        <v>-1</v>
      </c>
      <c r="VN63" s="239">
        <v>-1</v>
      </c>
      <c r="VO63" s="239">
        <v>-1</v>
      </c>
      <c r="VP63" s="239">
        <v>-1</v>
      </c>
      <c r="VQ63" s="214">
        <v>1</v>
      </c>
      <c r="VR63" s="240">
        <v>5</v>
      </c>
      <c r="VS63">
        <v>-1</v>
      </c>
      <c r="VT63">
        <v>1</v>
      </c>
      <c r="VU63" s="214">
        <v>1</v>
      </c>
      <c r="VV63">
        <v>0</v>
      </c>
      <c r="VW63">
        <v>1</v>
      </c>
      <c r="VX63">
        <v>0</v>
      </c>
      <c r="VY63">
        <v>1</v>
      </c>
      <c r="VZ63" s="248">
        <v>8.0608537693000002E-3</v>
      </c>
      <c r="WA63" s="202">
        <v>42548</v>
      </c>
      <c r="WB63">
        <v>60</v>
      </c>
      <c r="WC63" t="s">
        <v>1181</v>
      </c>
      <c r="WD63">
        <v>2</v>
      </c>
      <c r="WE63" s="252">
        <v>2</v>
      </c>
      <c r="WF63">
        <v>2</v>
      </c>
      <c r="WG63" s="138">
        <v>177580</v>
      </c>
      <c r="WH63" s="138">
        <v>177580</v>
      </c>
      <c r="WI63" s="196">
        <v>-1431.4464123522941</v>
      </c>
      <c r="WJ63" s="196">
        <v>-1431.4464123522941</v>
      </c>
      <c r="WK63" s="196">
        <v>1431.4464123522941</v>
      </c>
      <c r="WL63" s="196">
        <v>-1431.4464123522941</v>
      </c>
      <c r="WM63" s="196">
        <v>1431.4464123522941</v>
      </c>
      <c r="WN63" s="196">
        <v>-1431.4464123522941</v>
      </c>
      <c r="WO63" s="196">
        <v>-1431.4464123522941</v>
      </c>
      <c r="WP63" s="196">
        <v>1431.4464123522941</v>
      </c>
      <c r="WQ63" s="196">
        <v>-1431.4464123522941</v>
      </c>
      <c r="WR63" s="196">
        <v>-1431.4464123522941</v>
      </c>
      <c r="WS63" s="196">
        <v>1431.4464123522941</v>
      </c>
      <c r="WU63">
        <v>1</v>
      </c>
      <c r="WV63" s="239">
        <v>-1</v>
      </c>
      <c r="WW63" s="239">
        <v>-1</v>
      </c>
      <c r="WX63" s="239">
        <v>-1</v>
      </c>
      <c r="WY63" s="214">
        <v>1</v>
      </c>
      <c r="WZ63" s="240">
        <v>6</v>
      </c>
      <c r="XA63">
        <v>-1</v>
      </c>
      <c r="XB63">
        <v>1</v>
      </c>
      <c r="XC63">
        <v>1</v>
      </c>
      <c r="XD63">
        <v>0</v>
      </c>
      <c r="XE63">
        <v>1</v>
      </c>
      <c r="XF63">
        <v>0</v>
      </c>
      <c r="XG63">
        <v>1</v>
      </c>
      <c r="XH63">
        <v>2.8719450388600002E-3</v>
      </c>
      <c r="XI63" s="202">
        <v>42548</v>
      </c>
      <c r="XJ63">
        <v>60</v>
      </c>
      <c r="XK63" t="s">
        <v>1181</v>
      </c>
      <c r="XL63">
        <v>2</v>
      </c>
      <c r="XM63" s="252">
        <v>1</v>
      </c>
      <c r="XN63">
        <v>3</v>
      </c>
      <c r="XO63" s="138">
        <v>178090</v>
      </c>
      <c r="XP63" s="138">
        <v>267135</v>
      </c>
      <c r="XQ63" s="196">
        <v>-511.46469197057741</v>
      </c>
      <c r="XR63" s="196">
        <v>-767.19703795586611</v>
      </c>
      <c r="XS63" s="196">
        <v>511.46469197057741</v>
      </c>
      <c r="XT63" s="196">
        <v>-511.46469197057741</v>
      </c>
      <c r="XU63" s="196">
        <v>511.46469197057741</v>
      </c>
      <c r="XV63" s="196">
        <v>-511.46469197057741</v>
      </c>
      <c r="XW63" s="196">
        <v>-511.46469197057741</v>
      </c>
      <c r="XX63" s="196">
        <v>511.46469197057741</v>
      </c>
      <c r="XY63" s="196">
        <v>-511.46469197057741</v>
      </c>
      <c r="XZ63" s="196">
        <v>-511.46469197057741</v>
      </c>
      <c r="YA63" s="196">
        <v>511.46469197057741</v>
      </c>
      <c r="YC63">
        <v>1</v>
      </c>
      <c r="YD63">
        <v>-1</v>
      </c>
      <c r="YE63">
        <v>-1</v>
      </c>
      <c r="YF63">
        <v>1</v>
      </c>
      <c r="YG63">
        <v>1</v>
      </c>
      <c r="YH63">
        <v>7</v>
      </c>
      <c r="YI63">
        <v>-1</v>
      </c>
      <c r="YJ63">
        <v>1</v>
      </c>
      <c r="YK63" s="214">
        <v>1</v>
      </c>
      <c r="YL63">
        <v>0</v>
      </c>
      <c r="YM63">
        <v>1</v>
      </c>
      <c r="YN63">
        <v>0</v>
      </c>
      <c r="YO63">
        <v>1</v>
      </c>
      <c r="YP63" s="248">
        <v>1.45993598742E-2</v>
      </c>
      <c r="YQ63" s="202">
        <v>42548</v>
      </c>
      <c r="YR63">
        <v>60</v>
      </c>
      <c r="YS63" t="s">
        <v>1181</v>
      </c>
      <c r="YT63">
        <v>2</v>
      </c>
      <c r="YU63">
        <v>1</v>
      </c>
      <c r="YV63">
        <v>3</v>
      </c>
      <c r="YW63" s="138">
        <v>180690</v>
      </c>
      <c r="YX63" s="138">
        <v>271035</v>
      </c>
      <c r="YY63" s="196">
        <v>-2637.9583356691978</v>
      </c>
      <c r="YZ63" s="196">
        <v>-3956.937503503797</v>
      </c>
      <c r="ZA63" s="196">
        <v>2637.9583356691978</v>
      </c>
      <c r="ZB63" s="196">
        <v>-2637.9583356691978</v>
      </c>
      <c r="ZC63" s="196">
        <v>2637.9583356691978</v>
      </c>
      <c r="ZD63" s="196">
        <v>-2637.9583356691978</v>
      </c>
      <c r="ZE63" s="196">
        <v>2637.9583356691978</v>
      </c>
      <c r="ZF63" s="196">
        <v>2637.9583356691978</v>
      </c>
      <c r="ZG63" s="196">
        <v>-2637.9583356691978</v>
      </c>
      <c r="ZH63" s="196">
        <v>-2637.9583356691978</v>
      </c>
      <c r="ZI63" s="196">
        <v>2637.9583356691978</v>
      </c>
      <c r="ZK63">
        <f t="shared" si="96"/>
        <v>1</v>
      </c>
      <c r="ZL63" s="239">
        <v>1</v>
      </c>
      <c r="ZM63" s="239">
        <v>-1</v>
      </c>
      <c r="ZN63" s="239">
        <v>1</v>
      </c>
      <c r="ZO63" s="214">
        <v>1</v>
      </c>
      <c r="ZP63" s="240">
        <v>8</v>
      </c>
      <c r="ZQ63">
        <f t="shared" si="97"/>
        <v>-1</v>
      </c>
      <c r="ZR63">
        <f t="shared" si="98"/>
        <v>1</v>
      </c>
      <c r="ZS63" s="214">
        <v>1</v>
      </c>
      <c r="ZT63">
        <f t="shared" si="161"/>
        <v>1</v>
      </c>
      <c r="ZU63">
        <f t="shared" si="158"/>
        <v>1</v>
      </c>
      <c r="ZV63">
        <f t="shared" si="138"/>
        <v>0</v>
      </c>
      <c r="ZW63">
        <f t="shared" si="100"/>
        <v>1</v>
      </c>
      <c r="ZX63" s="248">
        <v>7.13929935248E-3</v>
      </c>
      <c r="ZY63" s="202">
        <v>42548</v>
      </c>
      <c r="ZZ63">
        <v>60</v>
      </c>
      <c r="AAA63" t="str">
        <f t="shared" si="87"/>
        <v>TRUE</v>
      </c>
      <c r="AAB63">
        <f>VLOOKUP($A63,'FuturesInfo (3)'!$A$2:$V$80,22)</f>
        <v>2</v>
      </c>
      <c r="AAC63" s="252">
        <v>2</v>
      </c>
      <c r="AAD63">
        <f t="shared" si="101"/>
        <v>2</v>
      </c>
      <c r="AAE63" s="138">
        <f>VLOOKUP($A63,'FuturesInfo (3)'!$A$2:$O$80,15)*AAB63</f>
        <v>181980</v>
      </c>
      <c r="AAF63" s="138">
        <f>VLOOKUP($A63,'FuturesInfo (3)'!$A$2:$O$80,15)*AAD63</f>
        <v>181980</v>
      </c>
      <c r="AAG63" s="196">
        <f t="shared" si="102"/>
        <v>1299.2096961643103</v>
      </c>
      <c r="AAH63" s="196">
        <f t="shared" si="103"/>
        <v>1299.2096961643103</v>
      </c>
      <c r="AAI63" s="196">
        <f t="shared" si="104"/>
        <v>1299.2096961643103</v>
      </c>
      <c r="AAJ63" s="196">
        <f t="shared" si="105"/>
        <v>-1299.2096961643103</v>
      </c>
      <c r="AAK63" s="196">
        <f t="shared" si="155"/>
        <v>1299.2096961643103</v>
      </c>
      <c r="AAL63" s="196">
        <f t="shared" si="107"/>
        <v>-1299.2096961643103</v>
      </c>
      <c r="AAM63" s="196">
        <f t="shared" si="139"/>
        <v>1299.2096961643103</v>
      </c>
      <c r="AAN63" s="196">
        <f>IF(IF(sym!$O52=ZS63,1,0)=1,ABS(AAE63*ZX63),-ABS(AAE63*ZX63))</f>
        <v>1299.2096961643103</v>
      </c>
      <c r="AAO63" s="196">
        <f>IF(IF(sym!$N52=ZS63,1,0)=1,ABS(AAE63*ZX63),-ABS(AAE63*ZX63))</f>
        <v>-1299.2096961643103</v>
      </c>
      <c r="AAP63" s="196">
        <f t="shared" si="148"/>
        <v>-1299.2096961643103</v>
      </c>
      <c r="AAQ63" s="196">
        <f t="shared" si="109"/>
        <v>1299.2096961643103</v>
      </c>
      <c r="AAS63">
        <f t="shared" si="110"/>
        <v>1</v>
      </c>
      <c r="AAT63" s="239">
        <v>1</v>
      </c>
      <c r="AAU63" s="239">
        <v>-1</v>
      </c>
      <c r="AAV63" s="239">
        <v>1</v>
      </c>
      <c r="AAW63" s="214">
        <v>1</v>
      </c>
      <c r="AAX63" s="240">
        <v>9</v>
      </c>
      <c r="AAY63">
        <f t="shared" si="111"/>
        <v>-1</v>
      </c>
      <c r="AAZ63">
        <f t="shared" si="112"/>
        <v>1</v>
      </c>
      <c r="ABA63" s="214"/>
      <c r="ABB63">
        <f t="shared" si="162"/>
        <v>0</v>
      </c>
      <c r="ABC63">
        <f t="shared" si="159"/>
        <v>0</v>
      </c>
      <c r="ABD63">
        <f t="shared" si="140"/>
        <v>0</v>
      </c>
      <c r="ABE63">
        <f t="shared" si="114"/>
        <v>0</v>
      </c>
      <c r="ABF63" s="248"/>
      <c r="ABG63" s="202">
        <v>42548</v>
      </c>
      <c r="ABH63">
        <v>60</v>
      </c>
      <c r="ABI63" t="str">
        <f t="shared" si="88"/>
        <v>TRUE</v>
      </c>
      <c r="ABJ63">
        <f>VLOOKUP($A63,'FuturesInfo (3)'!$A$2:$V$80,22)</f>
        <v>2</v>
      </c>
      <c r="ABK63" s="252">
        <v>2</v>
      </c>
      <c r="ABL63">
        <f t="shared" si="115"/>
        <v>2</v>
      </c>
      <c r="ABM63" s="138">
        <f>VLOOKUP($A63,'FuturesInfo (3)'!$A$2:$O$80,15)*ABJ63</f>
        <v>181980</v>
      </c>
      <c r="ABN63" s="138">
        <f>VLOOKUP($A63,'FuturesInfo (3)'!$A$2:$O$80,15)*ABL63</f>
        <v>181980</v>
      </c>
      <c r="ABO63" s="196">
        <f t="shared" si="116"/>
        <v>0</v>
      </c>
      <c r="ABP63" s="196">
        <f t="shared" si="117"/>
        <v>0</v>
      </c>
      <c r="ABQ63" s="196">
        <f t="shared" si="118"/>
        <v>0</v>
      </c>
      <c r="ABR63" s="196">
        <f t="shared" si="119"/>
        <v>0</v>
      </c>
      <c r="ABS63" s="196">
        <f t="shared" si="156"/>
        <v>0</v>
      </c>
      <c r="ABT63" s="196">
        <f t="shared" si="121"/>
        <v>0</v>
      </c>
      <c r="ABU63" s="196">
        <f t="shared" si="141"/>
        <v>0</v>
      </c>
      <c r="ABV63" s="196">
        <f>IF(IF(sym!$O52=ABA63,1,0)=1,ABS(ABM63*ABF63),-ABS(ABM63*ABF63))</f>
        <v>0</v>
      </c>
      <c r="ABW63" s="196">
        <f>IF(IF(sym!$N52=ABA63,1,0)=1,ABS(ABM63*ABF63),-ABS(ABM63*ABF63))</f>
        <v>0</v>
      </c>
      <c r="ABX63" s="196">
        <f t="shared" si="151"/>
        <v>0</v>
      </c>
      <c r="ABY63" s="196">
        <f t="shared" si="123"/>
        <v>0</v>
      </c>
      <c r="ACA63">
        <f t="shared" si="124"/>
        <v>0</v>
      </c>
      <c r="ACB63" s="239"/>
      <c r="ACC63" s="239"/>
      <c r="ACD63" s="239"/>
      <c r="ACE63" s="214"/>
      <c r="ACF63" s="240"/>
      <c r="ACG63">
        <f t="shared" si="125"/>
        <v>1</v>
      </c>
      <c r="ACH63">
        <f t="shared" si="126"/>
        <v>0</v>
      </c>
      <c r="ACI63" s="214"/>
      <c r="ACJ63">
        <f t="shared" si="163"/>
        <v>1</v>
      </c>
      <c r="ACK63">
        <f t="shared" si="160"/>
        <v>1</v>
      </c>
      <c r="ACL63">
        <f t="shared" si="142"/>
        <v>0</v>
      </c>
      <c r="ACM63">
        <f t="shared" si="128"/>
        <v>1</v>
      </c>
      <c r="ACN63" s="248"/>
      <c r="ACO63" s="202"/>
      <c r="ACP63">
        <v>60</v>
      </c>
      <c r="ACQ63" t="str">
        <f t="shared" si="89"/>
        <v>FALSE</v>
      </c>
      <c r="ACR63">
        <f>VLOOKUP($A63,'FuturesInfo (3)'!$A$2:$V$80,22)</f>
        <v>2</v>
      </c>
      <c r="ACS63" s="252"/>
      <c r="ACT63">
        <f t="shared" si="129"/>
        <v>2</v>
      </c>
      <c r="ACU63" s="138">
        <f>VLOOKUP($A63,'FuturesInfo (3)'!$A$2:$O$80,15)*ACR63</f>
        <v>181980</v>
      </c>
      <c r="ACV63" s="138">
        <f>VLOOKUP($A63,'FuturesInfo (3)'!$A$2:$O$80,15)*ACT63</f>
        <v>181980</v>
      </c>
      <c r="ACW63" s="196">
        <f t="shared" si="130"/>
        <v>0</v>
      </c>
      <c r="ACX63" s="196">
        <f t="shared" si="131"/>
        <v>0</v>
      </c>
      <c r="ACY63" s="196">
        <f t="shared" si="132"/>
        <v>0</v>
      </c>
      <c r="ACZ63" s="196">
        <f t="shared" si="133"/>
        <v>0</v>
      </c>
      <c r="ADA63" s="196">
        <f t="shared" si="157"/>
        <v>0</v>
      </c>
      <c r="ADB63" s="196">
        <f t="shared" si="135"/>
        <v>0</v>
      </c>
      <c r="ADC63" s="196">
        <f t="shared" si="143"/>
        <v>0</v>
      </c>
      <c r="ADD63" s="196">
        <f>IF(IF(sym!$O52=ACI63,1,0)=1,ABS(ACU63*ACN63),-ABS(ACU63*ACN63))</f>
        <v>0</v>
      </c>
      <c r="ADE63" s="196">
        <f>IF(IF(sym!$N52=ACI63,1,0)=1,ABS(ACU63*ACN63),-ABS(ACU63*ACN63))</f>
        <v>0</v>
      </c>
      <c r="ADF63" s="196">
        <f t="shared" si="154"/>
        <v>0</v>
      </c>
      <c r="ADG63" s="196">
        <f t="shared" si="137"/>
        <v>0</v>
      </c>
    </row>
    <row r="64" spans="1:787" x14ac:dyDescent="0.25">
      <c r="A64" s="5" t="s">
        <v>1059</v>
      </c>
      <c r="B64" s="150" t="str">
        <f>'FuturesInfo (3)'!M52</f>
        <v>@O</v>
      </c>
      <c r="C64" s="200" t="str">
        <f>VLOOKUP(A64,'FuturesInfo (3)'!$A$2:$K$80,11)</f>
        <v>grain</v>
      </c>
      <c r="F64" t="e">
        <f>#REF!</f>
        <v>#REF!</v>
      </c>
      <c r="G64">
        <v>-1</v>
      </c>
      <c r="H64">
        <v>1</v>
      </c>
      <c r="I64">
        <v>-1</v>
      </c>
      <c r="J64">
        <f t="shared" si="164"/>
        <v>1</v>
      </c>
      <c r="K64">
        <f t="shared" si="165"/>
        <v>0</v>
      </c>
      <c r="L64" s="184">
        <v>-1.44167758847E-2</v>
      </c>
      <c r="M64" s="2">
        <v>10</v>
      </c>
      <c r="N64">
        <v>60</v>
      </c>
      <c r="O64" t="str">
        <f t="shared" si="166"/>
        <v>TRUE</v>
      </c>
      <c r="P64">
        <f>VLOOKUP($A64,'FuturesInfo (3)'!$A$2:$V$80,22)</f>
        <v>7</v>
      </c>
      <c r="Q64">
        <f t="shared" si="76"/>
        <v>7</v>
      </c>
      <c r="R64">
        <f t="shared" si="76"/>
        <v>7</v>
      </c>
      <c r="S64" s="138">
        <f>VLOOKUP($A64,'FuturesInfo (3)'!$A$2:$O$80,15)*Q64</f>
        <v>72012.5</v>
      </c>
      <c r="T64" s="144">
        <f t="shared" si="167"/>
        <v>1038.1880733969588</v>
      </c>
      <c r="U64" s="144">
        <f t="shared" si="90"/>
        <v>-1038.1880733969588</v>
      </c>
      <c r="W64">
        <f t="shared" si="168"/>
        <v>-1</v>
      </c>
      <c r="X64">
        <v>1</v>
      </c>
      <c r="Y64">
        <v>1</v>
      </c>
      <c r="Z64">
        <v>1</v>
      </c>
      <c r="AA64">
        <f t="shared" si="144"/>
        <v>1</v>
      </c>
      <c r="AB64">
        <f t="shared" si="169"/>
        <v>1</v>
      </c>
      <c r="AC64" s="1">
        <v>3.0585106383000001E-2</v>
      </c>
      <c r="AD64" s="2">
        <v>10</v>
      </c>
      <c r="AE64">
        <v>60</v>
      </c>
      <c r="AF64" t="str">
        <f t="shared" si="170"/>
        <v>TRUE</v>
      </c>
      <c r="AG64">
        <f>VLOOKUP($A64,'FuturesInfo (3)'!$A$2:$V$80,22)</f>
        <v>7</v>
      </c>
      <c r="AH64">
        <f t="shared" si="171"/>
        <v>9</v>
      </c>
      <c r="AI64">
        <f t="shared" si="91"/>
        <v>7</v>
      </c>
      <c r="AJ64" s="138">
        <f>VLOOKUP($A64,'FuturesInfo (3)'!$A$2:$O$80,15)*AI64</f>
        <v>72012.5</v>
      </c>
      <c r="AK64" s="196">
        <f t="shared" si="172"/>
        <v>2202.5099734057876</v>
      </c>
      <c r="AL64" s="196">
        <f t="shared" si="93"/>
        <v>2202.5099734057876</v>
      </c>
      <c r="AN64">
        <f t="shared" si="82"/>
        <v>1</v>
      </c>
      <c r="AO64">
        <v>-1</v>
      </c>
      <c r="AP64">
        <v>1</v>
      </c>
      <c r="AQ64">
        <v>1</v>
      </c>
      <c r="AR64">
        <f t="shared" si="145"/>
        <v>0</v>
      </c>
      <c r="AS64">
        <f t="shared" si="83"/>
        <v>1</v>
      </c>
      <c r="AT64" s="1">
        <v>1.41935483871E-2</v>
      </c>
      <c r="AU64" s="2">
        <v>10</v>
      </c>
      <c r="AV64">
        <v>60</v>
      </c>
      <c r="AW64" t="str">
        <f t="shared" si="84"/>
        <v>TRUE</v>
      </c>
      <c r="AX64">
        <f>VLOOKUP($A64,'FuturesInfo (3)'!$A$2:$V$80,22)</f>
        <v>7</v>
      </c>
      <c r="AY64">
        <f t="shared" si="85"/>
        <v>5</v>
      </c>
      <c r="AZ64">
        <f t="shared" si="94"/>
        <v>7</v>
      </c>
      <c r="BA64" s="138">
        <f>VLOOKUP($A64,'FuturesInfo (3)'!$A$2:$O$80,15)*AZ64</f>
        <v>72012.5</v>
      </c>
      <c r="BB64" s="196">
        <f t="shared" si="86"/>
        <v>-1022.1129032260387</v>
      </c>
      <c r="BC64" s="196">
        <f t="shared" si="95"/>
        <v>1022.1129032260387</v>
      </c>
      <c r="BE64">
        <v>-1</v>
      </c>
      <c r="BF64">
        <v>-1</v>
      </c>
      <c r="BG64">
        <v>1</v>
      </c>
      <c r="BH64">
        <v>1</v>
      </c>
      <c r="BI64">
        <v>0</v>
      </c>
      <c r="BJ64">
        <v>1</v>
      </c>
      <c r="BK64" s="1">
        <v>4.70737913486E-2</v>
      </c>
      <c r="BL64" s="2">
        <v>10</v>
      </c>
      <c r="BM64">
        <v>60</v>
      </c>
      <c r="BN64" t="s">
        <v>1181</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1181</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1181</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1181</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1181</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1181</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1181</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1181</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1181</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1181</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1181</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1181</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1181</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1181</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1181</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1181</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1181</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1181</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1181</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v>-1</v>
      </c>
      <c r="UF64" s="239">
        <v>-1</v>
      </c>
      <c r="UG64" s="239">
        <v>1</v>
      </c>
      <c r="UH64" s="239">
        <v>-1</v>
      </c>
      <c r="UI64" s="214">
        <v>1</v>
      </c>
      <c r="UJ64" s="240">
        <v>9</v>
      </c>
      <c r="UK64">
        <v>-1</v>
      </c>
      <c r="UL64">
        <v>1</v>
      </c>
      <c r="UM64" s="214">
        <v>-1</v>
      </c>
      <c r="UN64">
        <v>1</v>
      </c>
      <c r="UO64">
        <v>0</v>
      </c>
      <c r="UP64">
        <v>1</v>
      </c>
      <c r="UQ64">
        <v>0</v>
      </c>
      <c r="UR64" s="248">
        <v>-6.4850843060999998E-3</v>
      </c>
      <c r="US64" s="202">
        <v>42541</v>
      </c>
      <c r="UT64">
        <v>60</v>
      </c>
      <c r="UU64" t="s">
        <v>1181</v>
      </c>
      <c r="UV64">
        <v>6</v>
      </c>
      <c r="UW64" s="252">
        <v>2</v>
      </c>
      <c r="UX64">
        <v>5</v>
      </c>
      <c r="UY64" s="138">
        <v>57450</v>
      </c>
      <c r="UZ64" s="138">
        <v>47875</v>
      </c>
      <c r="VA64" s="196">
        <v>372.56809338544497</v>
      </c>
      <c r="VB64" s="196">
        <v>310.47341115453747</v>
      </c>
      <c r="VC64" s="196">
        <v>-372.56809338544497</v>
      </c>
      <c r="VD64" s="196">
        <v>372.56809338544497</v>
      </c>
      <c r="VE64" s="196">
        <v>-372.56809338544497</v>
      </c>
      <c r="VF64" s="196">
        <v>-372.56809338544497</v>
      </c>
      <c r="VG64" s="196">
        <v>372.56809338544497</v>
      </c>
      <c r="VH64" s="196">
        <v>-372.56809338544497</v>
      </c>
      <c r="VI64" s="196">
        <v>372.56809338544497</v>
      </c>
      <c r="VJ64" s="196">
        <v>-372.56809338544497</v>
      </c>
      <c r="VK64" s="196">
        <v>372.56809338544497</v>
      </c>
      <c r="VM64">
        <v>-1</v>
      </c>
      <c r="VN64" s="239">
        <v>-1</v>
      </c>
      <c r="VO64" s="239">
        <v>1</v>
      </c>
      <c r="VP64" s="239">
        <v>-1</v>
      </c>
      <c r="VQ64" s="214">
        <v>-1</v>
      </c>
      <c r="VR64" s="240">
        <v>-5</v>
      </c>
      <c r="VS64">
        <v>1</v>
      </c>
      <c r="VT64">
        <v>1</v>
      </c>
      <c r="VU64" s="214">
        <v>1</v>
      </c>
      <c r="VV64">
        <v>0</v>
      </c>
      <c r="VW64">
        <v>0</v>
      </c>
      <c r="VX64">
        <v>1</v>
      </c>
      <c r="VY64">
        <v>1</v>
      </c>
      <c r="VZ64" s="248">
        <v>1.0443864229800001E-2</v>
      </c>
      <c r="WA64" s="202">
        <v>42548</v>
      </c>
      <c r="WB64">
        <v>60</v>
      </c>
      <c r="WC64" t="s">
        <v>1181</v>
      </c>
      <c r="WD64">
        <v>6</v>
      </c>
      <c r="WE64" s="252">
        <v>2</v>
      </c>
      <c r="WF64">
        <v>6</v>
      </c>
      <c r="WG64" s="138">
        <v>58050</v>
      </c>
      <c r="WH64" s="138">
        <v>58050</v>
      </c>
      <c r="WI64" s="196">
        <v>-606.26631853988999</v>
      </c>
      <c r="WJ64" s="196">
        <v>-606.26631853988999</v>
      </c>
      <c r="WK64" s="196">
        <v>-606.26631853988999</v>
      </c>
      <c r="WL64" s="196">
        <v>606.26631853988999</v>
      </c>
      <c r="WM64" s="196">
        <v>606.26631853988999</v>
      </c>
      <c r="WN64" s="196">
        <v>606.26631853988999</v>
      </c>
      <c r="WO64" s="196">
        <v>-606.26631853988999</v>
      </c>
      <c r="WP64" s="196">
        <v>606.26631853988999</v>
      </c>
      <c r="WQ64" s="196">
        <v>-606.26631853988999</v>
      </c>
      <c r="WR64" s="196">
        <v>-606.26631853988999</v>
      </c>
      <c r="WS64" s="196">
        <v>606.26631853988999</v>
      </c>
      <c r="WU64">
        <v>1</v>
      </c>
      <c r="WV64" s="239">
        <v>-1</v>
      </c>
      <c r="WW64" s="239">
        <v>1</v>
      </c>
      <c r="WX64" s="239">
        <v>-1</v>
      </c>
      <c r="WY64" s="214">
        <v>-1</v>
      </c>
      <c r="WZ64" s="240">
        <v>-6</v>
      </c>
      <c r="XA64">
        <v>1</v>
      </c>
      <c r="XB64">
        <v>1</v>
      </c>
      <c r="XC64">
        <v>1</v>
      </c>
      <c r="XD64">
        <v>0</v>
      </c>
      <c r="XE64">
        <v>0</v>
      </c>
      <c r="XF64">
        <v>1</v>
      </c>
      <c r="XG64">
        <v>1</v>
      </c>
      <c r="XH64">
        <v>1.03359173127E-2</v>
      </c>
      <c r="XI64" s="202">
        <v>42548</v>
      </c>
      <c r="XJ64">
        <v>60</v>
      </c>
      <c r="XK64" t="s">
        <v>1181</v>
      </c>
      <c r="XL64">
        <v>7</v>
      </c>
      <c r="XM64" s="252">
        <v>1</v>
      </c>
      <c r="XN64">
        <v>9</v>
      </c>
      <c r="XO64" s="138">
        <v>68425</v>
      </c>
      <c r="XP64" s="138">
        <v>87975</v>
      </c>
      <c r="XQ64" s="196">
        <v>-707.23514212149746</v>
      </c>
      <c r="XR64" s="196">
        <v>-909.30232558478247</v>
      </c>
      <c r="XS64" s="196">
        <v>-707.23514212149746</v>
      </c>
      <c r="XT64" s="196">
        <v>707.23514212149746</v>
      </c>
      <c r="XU64" s="196">
        <v>707.23514212149746</v>
      </c>
      <c r="XV64" s="196">
        <v>707.23514212149746</v>
      </c>
      <c r="XW64" s="196">
        <v>-707.23514212149746</v>
      </c>
      <c r="XX64" s="196">
        <v>707.23514212149746</v>
      </c>
      <c r="XY64" s="196">
        <v>-707.23514212149746</v>
      </c>
      <c r="XZ64" s="196">
        <v>-707.23514212149746</v>
      </c>
      <c r="YA64" s="196">
        <v>707.23514212149746</v>
      </c>
      <c r="YC64">
        <v>1</v>
      </c>
      <c r="YD64">
        <v>1</v>
      </c>
      <c r="YE64">
        <v>1</v>
      </c>
      <c r="YF64">
        <v>-1</v>
      </c>
      <c r="YG64">
        <v>-1</v>
      </c>
      <c r="YH64">
        <v>-7</v>
      </c>
      <c r="YI64">
        <v>1</v>
      </c>
      <c r="YJ64">
        <v>1</v>
      </c>
      <c r="YK64" s="214">
        <v>1</v>
      </c>
      <c r="YL64">
        <v>1</v>
      </c>
      <c r="YM64">
        <v>0</v>
      </c>
      <c r="YN64">
        <v>1</v>
      </c>
      <c r="YO64">
        <v>1</v>
      </c>
      <c r="YP64" s="248">
        <v>1.02301790281E-2</v>
      </c>
      <c r="YQ64" s="202">
        <v>42548</v>
      </c>
      <c r="YR64">
        <v>60</v>
      </c>
      <c r="YS64" t="s">
        <v>1181</v>
      </c>
      <c r="YT64">
        <v>7</v>
      </c>
      <c r="YU64">
        <v>1</v>
      </c>
      <c r="YV64">
        <v>9</v>
      </c>
      <c r="YW64" s="138">
        <v>69125</v>
      </c>
      <c r="YX64" s="138">
        <v>88875</v>
      </c>
      <c r="YY64" s="196">
        <v>707.16112531741248</v>
      </c>
      <c r="YZ64" s="196">
        <v>909.20716112238756</v>
      </c>
      <c r="ZA64" s="196">
        <v>-707.16112531741248</v>
      </c>
      <c r="ZB64" s="196">
        <v>707.16112531741248</v>
      </c>
      <c r="ZC64" s="196">
        <v>707.16112531741248</v>
      </c>
      <c r="ZD64" s="196">
        <v>707.16112531741248</v>
      </c>
      <c r="ZE64" s="196">
        <v>-707.16112531741248</v>
      </c>
      <c r="ZF64" s="196">
        <v>707.16112531741248</v>
      </c>
      <c r="ZG64" s="196">
        <v>-707.16112531741248</v>
      </c>
      <c r="ZH64" s="196">
        <v>-707.16112531741248</v>
      </c>
      <c r="ZI64" s="196">
        <v>707.16112531741248</v>
      </c>
      <c r="ZK64">
        <f t="shared" si="96"/>
        <v>1</v>
      </c>
      <c r="ZL64" s="239">
        <v>-1</v>
      </c>
      <c r="ZM64" s="239">
        <v>-1</v>
      </c>
      <c r="ZN64" s="239">
        <v>-1</v>
      </c>
      <c r="ZO64" s="214">
        <v>-1</v>
      </c>
      <c r="ZP64" s="240">
        <v>-8</v>
      </c>
      <c r="ZQ64">
        <f t="shared" si="97"/>
        <v>1</v>
      </c>
      <c r="ZR64">
        <f t="shared" si="98"/>
        <v>1</v>
      </c>
      <c r="ZS64" s="214">
        <v>1</v>
      </c>
      <c r="ZT64">
        <f t="shared" si="161"/>
        <v>0</v>
      </c>
      <c r="ZU64">
        <f t="shared" si="158"/>
        <v>0</v>
      </c>
      <c r="ZV64">
        <f t="shared" si="138"/>
        <v>1</v>
      </c>
      <c r="ZW64">
        <f t="shared" si="100"/>
        <v>1</v>
      </c>
      <c r="ZX64" s="248">
        <v>4.1772151898699997E-2</v>
      </c>
      <c r="ZY64" s="202">
        <v>42548</v>
      </c>
      <c r="ZZ64">
        <v>60</v>
      </c>
      <c r="AAA64" t="str">
        <f t="shared" si="87"/>
        <v>TRUE</v>
      </c>
      <c r="AAB64">
        <f>VLOOKUP($A64,'FuturesInfo (3)'!$A$2:$V$80,22)</f>
        <v>7</v>
      </c>
      <c r="AAC64" s="252">
        <v>1</v>
      </c>
      <c r="AAD64">
        <f t="shared" si="101"/>
        <v>9</v>
      </c>
      <c r="AAE64" s="138">
        <f>VLOOKUP($A64,'FuturesInfo (3)'!$A$2:$O$80,15)*AAB64</f>
        <v>72012.5</v>
      </c>
      <c r="AAF64" s="138">
        <f>VLOOKUP($A64,'FuturesInfo (3)'!$A$2:$O$80,15)*AAD64</f>
        <v>92587.5</v>
      </c>
      <c r="AAG64" s="196">
        <f t="shared" si="102"/>
        <v>-3008.1170886051336</v>
      </c>
      <c r="AAH64" s="196">
        <f t="shared" si="103"/>
        <v>3008.1170886051336</v>
      </c>
      <c r="AAI64" s="196">
        <f t="shared" si="104"/>
        <v>-3008.1170886051336</v>
      </c>
      <c r="AAJ64" s="196">
        <f t="shared" si="105"/>
        <v>3008.1170886051336</v>
      </c>
      <c r="AAK64" s="196">
        <f t="shared" si="155"/>
        <v>3008.1170886051336</v>
      </c>
      <c r="AAL64" s="196">
        <f t="shared" si="107"/>
        <v>-3008.1170886051336</v>
      </c>
      <c r="AAM64" s="196">
        <f t="shared" si="139"/>
        <v>-3008.1170886051336</v>
      </c>
      <c r="AAN64" s="196">
        <f>IF(IF(sym!$O53=ZS64,1,0)=1,ABS(AAE64*ZX64),-ABS(AAE64*ZX64))</f>
        <v>3008.1170886051336</v>
      </c>
      <c r="AAO64" s="196">
        <f>IF(IF(sym!$N53=ZS64,1,0)=1,ABS(AAE64*ZX64),-ABS(AAE64*ZX64))</f>
        <v>-3008.1170886051336</v>
      </c>
      <c r="AAP64" s="196">
        <f t="shared" si="148"/>
        <v>-3008.1170886051336</v>
      </c>
      <c r="AAQ64" s="196">
        <f t="shared" si="109"/>
        <v>3008.1170886051336</v>
      </c>
      <c r="AAS64">
        <f t="shared" si="110"/>
        <v>1</v>
      </c>
      <c r="AAT64" s="239">
        <v>1</v>
      </c>
      <c r="AAU64" s="239">
        <v>1</v>
      </c>
      <c r="AAV64" s="239">
        <v>1</v>
      </c>
      <c r="AAW64" s="214">
        <v>-1</v>
      </c>
      <c r="AAX64" s="240">
        <v>4</v>
      </c>
      <c r="AAY64">
        <f t="shared" si="111"/>
        <v>1</v>
      </c>
      <c r="AAZ64">
        <f t="shared" si="112"/>
        <v>-1</v>
      </c>
      <c r="ABA64" s="214"/>
      <c r="ABB64">
        <f t="shared" si="162"/>
        <v>0</v>
      </c>
      <c r="ABC64">
        <f t="shared" si="159"/>
        <v>0</v>
      </c>
      <c r="ABD64">
        <f t="shared" si="140"/>
        <v>0</v>
      </c>
      <c r="ABE64">
        <f t="shared" si="114"/>
        <v>0</v>
      </c>
      <c r="ABF64" s="248"/>
      <c r="ABG64" s="202">
        <v>42556</v>
      </c>
      <c r="ABH64">
        <v>60</v>
      </c>
      <c r="ABI64" t="str">
        <f t="shared" si="88"/>
        <v>TRUE</v>
      </c>
      <c r="ABJ64">
        <f>VLOOKUP($A64,'FuturesInfo (3)'!$A$2:$V$80,22)</f>
        <v>7</v>
      </c>
      <c r="ABK64" s="252">
        <v>1</v>
      </c>
      <c r="ABL64">
        <f t="shared" si="115"/>
        <v>9</v>
      </c>
      <c r="ABM64" s="138">
        <f>VLOOKUP($A64,'FuturesInfo (3)'!$A$2:$O$80,15)*ABJ64</f>
        <v>72012.5</v>
      </c>
      <c r="ABN64" s="138">
        <f>VLOOKUP($A64,'FuturesInfo (3)'!$A$2:$O$80,15)*ABL64</f>
        <v>92587.5</v>
      </c>
      <c r="ABO64" s="196">
        <f t="shared" si="116"/>
        <v>0</v>
      </c>
      <c r="ABP64" s="196">
        <f t="shared" si="117"/>
        <v>0</v>
      </c>
      <c r="ABQ64" s="196">
        <f t="shared" si="118"/>
        <v>0</v>
      </c>
      <c r="ABR64" s="196">
        <f t="shared" si="119"/>
        <v>0</v>
      </c>
      <c r="ABS64" s="196">
        <f t="shared" si="156"/>
        <v>0</v>
      </c>
      <c r="ABT64" s="196">
        <f t="shared" si="121"/>
        <v>0</v>
      </c>
      <c r="ABU64" s="196">
        <f t="shared" si="141"/>
        <v>0</v>
      </c>
      <c r="ABV64" s="196">
        <f>IF(IF(sym!$O53=ABA64,1,0)=1,ABS(ABM64*ABF64),-ABS(ABM64*ABF64))</f>
        <v>0</v>
      </c>
      <c r="ABW64" s="196">
        <f>IF(IF(sym!$N53=ABA64,1,0)=1,ABS(ABM64*ABF64),-ABS(ABM64*ABF64))</f>
        <v>0</v>
      </c>
      <c r="ABX64" s="196">
        <f t="shared" si="151"/>
        <v>0</v>
      </c>
      <c r="ABY64" s="196">
        <f t="shared" si="123"/>
        <v>0</v>
      </c>
      <c r="ACA64">
        <f t="shared" si="124"/>
        <v>0</v>
      </c>
      <c r="ACB64" s="239"/>
      <c r="ACC64" s="239"/>
      <c r="ACD64" s="239"/>
      <c r="ACE64" s="214"/>
      <c r="ACF64" s="240"/>
      <c r="ACG64">
        <f t="shared" si="125"/>
        <v>1</v>
      </c>
      <c r="ACH64">
        <f t="shared" si="126"/>
        <v>0</v>
      </c>
      <c r="ACI64" s="214"/>
      <c r="ACJ64">
        <f t="shared" si="163"/>
        <v>1</v>
      </c>
      <c r="ACK64">
        <f t="shared" si="160"/>
        <v>1</v>
      </c>
      <c r="ACL64">
        <f t="shared" si="142"/>
        <v>0</v>
      </c>
      <c r="ACM64">
        <f t="shared" si="128"/>
        <v>1</v>
      </c>
      <c r="ACN64" s="248"/>
      <c r="ACO64" s="202"/>
      <c r="ACP64">
        <v>60</v>
      </c>
      <c r="ACQ64" t="str">
        <f t="shared" si="89"/>
        <v>FALSE</v>
      </c>
      <c r="ACR64">
        <f>VLOOKUP($A64,'FuturesInfo (3)'!$A$2:$V$80,22)</f>
        <v>7</v>
      </c>
      <c r="ACS64" s="252"/>
      <c r="ACT64">
        <f t="shared" si="129"/>
        <v>5</v>
      </c>
      <c r="ACU64" s="138">
        <f>VLOOKUP($A64,'FuturesInfo (3)'!$A$2:$O$80,15)*ACR64</f>
        <v>72012.5</v>
      </c>
      <c r="ACV64" s="138">
        <f>VLOOKUP($A64,'FuturesInfo (3)'!$A$2:$O$80,15)*ACT64</f>
        <v>51437.5</v>
      </c>
      <c r="ACW64" s="196">
        <f t="shared" si="130"/>
        <v>0</v>
      </c>
      <c r="ACX64" s="196">
        <f t="shared" si="131"/>
        <v>0</v>
      </c>
      <c r="ACY64" s="196">
        <f t="shared" si="132"/>
        <v>0</v>
      </c>
      <c r="ACZ64" s="196">
        <f t="shared" si="133"/>
        <v>0</v>
      </c>
      <c r="ADA64" s="196">
        <f t="shared" si="157"/>
        <v>0</v>
      </c>
      <c r="ADB64" s="196">
        <f t="shared" si="135"/>
        <v>0</v>
      </c>
      <c r="ADC64" s="196">
        <f t="shared" si="143"/>
        <v>0</v>
      </c>
      <c r="ADD64" s="196">
        <f>IF(IF(sym!$O53=ACI64,1,0)=1,ABS(ACU64*ACN64),-ABS(ACU64*ACN64))</f>
        <v>0</v>
      </c>
      <c r="ADE64" s="196">
        <f>IF(IF(sym!$N53=ACI64,1,0)=1,ABS(ACU64*ACN64),-ABS(ACU64*ACN64))</f>
        <v>0</v>
      </c>
      <c r="ADF64" s="196">
        <f t="shared" si="154"/>
        <v>0</v>
      </c>
      <c r="ADG64" s="196">
        <f t="shared" si="137"/>
        <v>0</v>
      </c>
    </row>
    <row r="65" spans="1:787" x14ac:dyDescent="0.25">
      <c r="A65" s="1" t="s">
        <v>0</v>
      </c>
      <c r="B65" s="150" t="str">
        <f>'FuturesInfo (3)'!M53</f>
        <v>@OJ</v>
      </c>
      <c r="C65" s="200" t="str">
        <f>VLOOKUP(A65,'FuturesInfo (3)'!$A$2:$K$80,11)</f>
        <v>soft</v>
      </c>
      <c r="F65" s="3" t="e">
        <f>#REF!</f>
        <v>#REF!</v>
      </c>
      <c r="G65" s="3">
        <v>1</v>
      </c>
      <c r="H65">
        <v>1</v>
      </c>
      <c r="I65" s="3">
        <v>1</v>
      </c>
      <c r="J65">
        <f t="shared" si="164"/>
        <v>1</v>
      </c>
      <c r="K65">
        <f t="shared" si="165"/>
        <v>1</v>
      </c>
      <c r="L65" s="185">
        <v>9.2327284304400004E-3</v>
      </c>
      <c r="M65" s="168">
        <v>10</v>
      </c>
      <c r="N65" s="3">
        <v>60</v>
      </c>
      <c r="O65" t="str">
        <f t="shared" si="166"/>
        <v>TRUE</v>
      </c>
      <c r="P65">
        <f>VLOOKUP($A65,'FuturesInfo (3)'!$A$2:$V$80,22)</f>
        <v>3</v>
      </c>
      <c r="Q65">
        <f t="shared" si="76"/>
        <v>3</v>
      </c>
      <c r="R65">
        <f t="shared" si="76"/>
        <v>3</v>
      </c>
      <c r="S65" s="138">
        <f>VLOOKUP($A65,'FuturesInfo (3)'!$A$2:$O$80,15)*Q65</f>
        <v>80100</v>
      </c>
      <c r="T65" s="144">
        <f t="shared" si="167"/>
        <v>739.54154727824402</v>
      </c>
      <c r="U65" s="144">
        <f t="shared" si="90"/>
        <v>739.54154727824402</v>
      </c>
      <c r="W65" s="3">
        <f t="shared" si="168"/>
        <v>1</v>
      </c>
      <c r="X65" s="3">
        <v>1</v>
      </c>
      <c r="Y65">
        <v>1</v>
      </c>
      <c r="Z65" s="3">
        <v>1</v>
      </c>
      <c r="AA65">
        <f t="shared" si="144"/>
        <v>1</v>
      </c>
      <c r="AB65">
        <f t="shared" si="169"/>
        <v>1</v>
      </c>
      <c r="AC65" s="5">
        <v>5.4889589905400001E-2</v>
      </c>
      <c r="AD65" s="168">
        <v>10</v>
      </c>
      <c r="AE65" s="3">
        <v>60</v>
      </c>
      <c r="AF65" t="str">
        <f t="shared" si="170"/>
        <v>TRUE</v>
      </c>
      <c r="AG65">
        <f>VLOOKUP($A65,'FuturesInfo (3)'!$A$2:$V$80,22)</f>
        <v>3</v>
      </c>
      <c r="AH65">
        <f t="shared" si="171"/>
        <v>4</v>
      </c>
      <c r="AI65">
        <f t="shared" si="91"/>
        <v>3</v>
      </c>
      <c r="AJ65" s="138">
        <f>VLOOKUP($A65,'FuturesInfo (3)'!$A$2:$O$80,15)*AI65</f>
        <v>80100</v>
      </c>
      <c r="AK65" s="196">
        <f t="shared" si="172"/>
        <v>4396.6561514225405</v>
      </c>
      <c r="AL65" s="196">
        <f t="shared" si="93"/>
        <v>4396.6561514225405</v>
      </c>
      <c r="AN65" s="3">
        <f t="shared" si="82"/>
        <v>1</v>
      </c>
      <c r="AO65" s="3">
        <v>1</v>
      </c>
      <c r="AP65">
        <v>1</v>
      </c>
      <c r="AQ65" s="3">
        <v>1</v>
      </c>
      <c r="AR65">
        <f t="shared" si="145"/>
        <v>1</v>
      </c>
      <c r="AS65">
        <f t="shared" si="83"/>
        <v>1</v>
      </c>
      <c r="AT65" s="5">
        <v>1.79425837321E-3</v>
      </c>
      <c r="AU65" s="168">
        <v>10</v>
      </c>
      <c r="AV65" s="3">
        <v>60</v>
      </c>
      <c r="AW65" t="str">
        <f t="shared" si="84"/>
        <v>TRUE</v>
      </c>
      <c r="AX65">
        <f>VLOOKUP($A65,'FuturesInfo (3)'!$A$2:$V$80,22)</f>
        <v>3</v>
      </c>
      <c r="AY65">
        <f t="shared" si="85"/>
        <v>4</v>
      </c>
      <c r="AZ65">
        <f t="shared" si="94"/>
        <v>3</v>
      </c>
      <c r="BA65" s="138">
        <f>VLOOKUP($A65,'FuturesInfo (3)'!$A$2:$O$80,15)*AZ65</f>
        <v>80100</v>
      </c>
      <c r="BB65" s="196">
        <f t="shared" si="86"/>
        <v>143.720095694121</v>
      </c>
      <c r="BC65" s="196">
        <f t="shared" si="95"/>
        <v>143.720095694121</v>
      </c>
      <c r="BE65" s="3">
        <v>1</v>
      </c>
      <c r="BF65" s="3">
        <v>1</v>
      </c>
      <c r="BG65">
        <v>1</v>
      </c>
      <c r="BH65" s="3">
        <v>-1</v>
      </c>
      <c r="BI65">
        <v>0</v>
      </c>
      <c r="BJ65">
        <v>0</v>
      </c>
      <c r="BK65" s="5">
        <v>-1.9104477611900001E-2</v>
      </c>
      <c r="BL65" s="168">
        <v>10</v>
      </c>
      <c r="BM65" s="3">
        <v>60</v>
      </c>
      <c r="BN65" t="s">
        <v>1181</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1181</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1181</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1181</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1181</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1181</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1181</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1181</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1181</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1181</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1181</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1181</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1181</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1181</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1181</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1181</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1181</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1181</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1181</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v>1</v>
      </c>
      <c r="UF65" s="241">
        <v>1</v>
      </c>
      <c r="UG65" s="241">
        <v>-1</v>
      </c>
      <c r="UH65" s="241">
        <v>1</v>
      </c>
      <c r="UI65" s="214">
        <v>1</v>
      </c>
      <c r="UJ65" s="240">
        <v>-26</v>
      </c>
      <c r="UK65">
        <v>-1</v>
      </c>
      <c r="UL65">
        <v>-1</v>
      </c>
      <c r="UM65" s="245">
        <v>1</v>
      </c>
      <c r="UN65">
        <v>1</v>
      </c>
      <c r="UO65">
        <v>1</v>
      </c>
      <c r="UP65">
        <v>0</v>
      </c>
      <c r="UQ65">
        <v>0</v>
      </c>
      <c r="UR65" s="246">
        <v>3.0014025245399999E-2</v>
      </c>
      <c r="US65" s="202">
        <v>42515</v>
      </c>
      <c r="UT65" s="3">
        <v>60</v>
      </c>
      <c r="UU65" t="s">
        <v>1181</v>
      </c>
      <c r="UV65">
        <v>3</v>
      </c>
      <c r="UW65" s="252">
        <v>2</v>
      </c>
      <c r="UX65">
        <v>2</v>
      </c>
      <c r="UY65" s="138">
        <v>82620</v>
      </c>
      <c r="UZ65" s="138">
        <v>55080</v>
      </c>
      <c r="VA65" s="196">
        <v>2479.7587657749477</v>
      </c>
      <c r="VB65" s="196">
        <v>1653.172510516632</v>
      </c>
      <c r="VC65" s="196">
        <v>2479.7587657749477</v>
      </c>
      <c r="VD65" s="196">
        <v>-2479.7587657749477</v>
      </c>
      <c r="VE65" s="196">
        <v>-2479.7587657749477</v>
      </c>
      <c r="VF65" s="196">
        <v>-2479.7587657749477</v>
      </c>
      <c r="VG65" s="196">
        <v>2479.7587657749477</v>
      </c>
      <c r="VH65" s="196">
        <v>2479.7587657749477</v>
      </c>
      <c r="VI65" s="196">
        <v>-2479.7587657749477</v>
      </c>
      <c r="VJ65" s="196">
        <v>-2479.7587657749477</v>
      </c>
      <c r="VK65" s="196">
        <v>2479.7587657749477</v>
      </c>
      <c r="VM65">
        <v>1</v>
      </c>
      <c r="VN65" s="241">
        <v>1</v>
      </c>
      <c r="VO65" s="241">
        <v>-1</v>
      </c>
      <c r="VP65" s="241">
        <v>1</v>
      </c>
      <c r="VQ65" s="214">
        <v>1</v>
      </c>
      <c r="VR65" s="240">
        <v>-27</v>
      </c>
      <c r="VS65">
        <v>-1</v>
      </c>
      <c r="VT65">
        <v>-1</v>
      </c>
      <c r="VU65" s="245">
        <v>-1</v>
      </c>
      <c r="VV65">
        <v>0</v>
      </c>
      <c r="VW65">
        <v>0</v>
      </c>
      <c r="VX65">
        <v>1</v>
      </c>
      <c r="VY65">
        <v>1</v>
      </c>
      <c r="VZ65" s="246">
        <v>-2.7233115468399999E-4</v>
      </c>
      <c r="WA65" s="202">
        <v>42515</v>
      </c>
      <c r="WB65" s="3">
        <v>60</v>
      </c>
      <c r="WC65" t="s">
        <v>1181</v>
      </c>
      <c r="WD65">
        <v>3</v>
      </c>
      <c r="WE65" s="252">
        <v>2</v>
      </c>
      <c r="WF65">
        <v>3</v>
      </c>
      <c r="WG65" s="138">
        <v>82597.5</v>
      </c>
      <c r="WH65" s="138">
        <v>82597.5</v>
      </c>
      <c r="WI65" s="196">
        <v>-22.493872549011691</v>
      </c>
      <c r="WJ65" s="196">
        <v>-22.493872549011691</v>
      </c>
      <c r="WK65" s="196">
        <v>-22.493872549011691</v>
      </c>
      <c r="WL65" s="196">
        <v>22.493872549011691</v>
      </c>
      <c r="WM65" s="196">
        <v>22.493872549011691</v>
      </c>
      <c r="WN65" s="196">
        <v>22.493872549011691</v>
      </c>
      <c r="WO65" s="196">
        <v>-22.493872549011691</v>
      </c>
      <c r="WP65" s="196">
        <v>-22.493872549011691</v>
      </c>
      <c r="WQ65" s="196">
        <v>22.493872549011691</v>
      </c>
      <c r="WR65" s="196">
        <v>-22.493872549011691</v>
      </c>
      <c r="WS65" s="196">
        <v>22.493872549011691</v>
      </c>
      <c r="WU65">
        <v>-1</v>
      </c>
      <c r="WV65" s="241">
        <v>1</v>
      </c>
      <c r="WW65" s="241">
        <v>-1</v>
      </c>
      <c r="WX65" s="241">
        <v>1</v>
      </c>
      <c r="WY65" s="214">
        <v>1</v>
      </c>
      <c r="WZ65" s="240">
        <v>-28</v>
      </c>
      <c r="XA65">
        <v>-1</v>
      </c>
      <c r="XB65">
        <v>-1</v>
      </c>
      <c r="XC65">
        <v>1</v>
      </c>
      <c r="XD65">
        <v>1</v>
      </c>
      <c r="XE65">
        <v>1</v>
      </c>
      <c r="XF65">
        <v>0</v>
      </c>
      <c r="XG65">
        <v>0</v>
      </c>
      <c r="XH65">
        <v>1.28030509398E-2</v>
      </c>
      <c r="XI65" s="202">
        <v>42515</v>
      </c>
      <c r="XJ65" s="3">
        <v>60</v>
      </c>
      <c r="XK65" t="s">
        <v>1181</v>
      </c>
      <c r="XL65">
        <v>3</v>
      </c>
      <c r="XM65" s="252">
        <v>1</v>
      </c>
      <c r="XN65">
        <v>4</v>
      </c>
      <c r="XO65" s="138">
        <v>83655</v>
      </c>
      <c r="XP65" s="138">
        <v>111540</v>
      </c>
      <c r="XQ65" s="196">
        <v>1071.0392263689689</v>
      </c>
      <c r="XR65" s="196">
        <v>1428.052301825292</v>
      </c>
      <c r="XS65" s="196">
        <v>1071.0392263689689</v>
      </c>
      <c r="XT65" s="196">
        <v>-1071.0392263689689</v>
      </c>
      <c r="XU65" s="196">
        <v>-1071.0392263689689</v>
      </c>
      <c r="XV65" s="196">
        <v>-1071.0392263689689</v>
      </c>
      <c r="XW65" s="196">
        <v>1071.0392263689689</v>
      </c>
      <c r="XX65" s="196">
        <v>1071.0392263689689</v>
      </c>
      <c r="XY65" s="196">
        <v>-1071.0392263689689</v>
      </c>
      <c r="XZ65" s="196">
        <v>-1071.0392263689689</v>
      </c>
      <c r="YA65" s="196">
        <v>1071.0392263689689</v>
      </c>
      <c r="YC65">
        <v>1</v>
      </c>
      <c r="YD65">
        <v>1</v>
      </c>
      <c r="YE65">
        <v>-1</v>
      </c>
      <c r="YF65">
        <v>1</v>
      </c>
      <c r="YG65">
        <v>1</v>
      </c>
      <c r="YH65">
        <v>5</v>
      </c>
      <c r="YI65">
        <v>-1</v>
      </c>
      <c r="YJ65">
        <v>1</v>
      </c>
      <c r="YK65" s="245">
        <v>1</v>
      </c>
      <c r="YL65">
        <v>1</v>
      </c>
      <c r="YM65">
        <v>1</v>
      </c>
      <c r="YN65">
        <v>0</v>
      </c>
      <c r="YO65">
        <v>1</v>
      </c>
      <c r="YP65" s="246">
        <v>1.10274341044E-2</v>
      </c>
      <c r="YQ65" s="202">
        <v>42550</v>
      </c>
      <c r="YR65" s="3">
        <v>60</v>
      </c>
      <c r="YS65" t="s">
        <v>1181</v>
      </c>
      <c r="YT65">
        <v>3</v>
      </c>
      <c r="YU65">
        <v>1</v>
      </c>
      <c r="YV65">
        <v>4</v>
      </c>
      <c r="YW65" s="138">
        <v>84577.5</v>
      </c>
      <c r="YX65" s="138">
        <v>112770</v>
      </c>
      <c r="YY65" s="196">
        <v>932.67280796489104</v>
      </c>
      <c r="YZ65" s="196">
        <v>1243.5637439531879</v>
      </c>
      <c r="ZA65" s="196">
        <v>932.67280796489104</v>
      </c>
      <c r="ZB65" s="196">
        <v>-932.67280796489104</v>
      </c>
      <c r="ZC65" s="196">
        <v>932.67280796489104</v>
      </c>
      <c r="ZD65" s="196">
        <v>-932.67280796489104</v>
      </c>
      <c r="ZE65" s="196">
        <v>932.67280796489104</v>
      </c>
      <c r="ZF65" s="196">
        <v>932.67280796489104</v>
      </c>
      <c r="ZG65" s="196">
        <v>-932.67280796489104</v>
      </c>
      <c r="ZH65" s="196">
        <v>-932.67280796489104</v>
      </c>
      <c r="ZI65" s="196">
        <v>932.67280796489104</v>
      </c>
      <c r="ZK65">
        <f t="shared" si="96"/>
        <v>1</v>
      </c>
      <c r="ZL65" s="241">
        <v>1</v>
      </c>
      <c r="ZM65" s="241">
        <v>-1</v>
      </c>
      <c r="ZN65" s="241">
        <v>1</v>
      </c>
      <c r="ZO65" s="214">
        <v>1</v>
      </c>
      <c r="ZP65" s="240">
        <v>-2</v>
      </c>
      <c r="ZQ65">
        <f t="shared" si="97"/>
        <v>-1</v>
      </c>
      <c r="ZR65">
        <f t="shared" si="98"/>
        <v>-1</v>
      </c>
      <c r="ZS65" s="245">
        <v>-1</v>
      </c>
      <c r="ZT65">
        <f t="shared" si="161"/>
        <v>0</v>
      </c>
      <c r="ZU65">
        <f t="shared" si="158"/>
        <v>0</v>
      </c>
      <c r="ZV65">
        <f t="shared" si="138"/>
        <v>1</v>
      </c>
      <c r="ZW65">
        <f t="shared" si="100"/>
        <v>1</v>
      </c>
      <c r="ZX65" s="246">
        <v>-5.29396115988E-2</v>
      </c>
      <c r="ZY65" s="202">
        <v>42550</v>
      </c>
      <c r="ZZ65" s="3">
        <v>60</v>
      </c>
      <c r="AAA65" t="str">
        <f t="shared" si="87"/>
        <v>TRUE</v>
      </c>
      <c r="AAB65">
        <f>VLOOKUP($A65,'FuturesInfo (3)'!$A$2:$V$80,22)</f>
        <v>3</v>
      </c>
      <c r="AAC65" s="252">
        <v>2</v>
      </c>
      <c r="AAD65">
        <f t="shared" si="101"/>
        <v>2</v>
      </c>
      <c r="AAE65" s="138">
        <f>VLOOKUP($A65,'FuturesInfo (3)'!$A$2:$O$80,15)*AAB65</f>
        <v>80100</v>
      </c>
      <c r="AAF65" s="138">
        <f>VLOOKUP($A65,'FuturesInfo (3)'!$A$2:$O$80,15)*AAD65</f>
        <v>53400</v>
      </c>
      <c r="AAG65" s="196">
        <f t="shared" si="102"/>
        <v>-4240.4628890638796</v>
      </c>
      <c r="AAH65" s="196">
        <f t="shared" si="103"/>
        <v>-4240.4628890638796</v>
      </c>
      <c r="AAI65" s="196">
        <f t="shared" si="104"/>
        <v>-4240.4628890638796</v>
      </c>
      <c r="AAJ65" s="196">
        <f t="shared" si="105"/>
        <v>4240.4628890638796</v>
      </c>
      <c r="AAK65" s="196">
        <f t="shared" si="155"/>
        <v>4240.4628890638796</v>
      </c>
      <c r="AAL65" s="196">
        <f t="shared" si="107"/>
        <v>4240.4628890638796</v>
      </c>
      <c r="AAM65" s="196">
        <f t="shared" si="139"/>
        <v>-4240.4628890638796</v>
      </c>
      <c r="AAN65" s="196">
        <f>IF(IF(sym!$O54=ZS65,1,0)=1,ABS(AAE65*ZX65),-ABS(AAE65*ZX65))</f>
        <v>-4240.4628890638796</v>
      </c>
      <c r="AAO65" s="196">
        <f>IF(IF(sym!$N54=ZS65,1,0)=1,ABS(AAE65*ZX65),-ABS(AAE65*ZX65))</f>
        <v>4240.4628890638796</v>
      </c>
      <c r="AAP65" s="196">
        <f t="shared" si="148"/>
        <v>-4240.4628890638796</v>
      </c>
      <c r="AAQ65" s="196">
        <f t="shared" si="109"/>
        <v>4240.4628890638796</v>
      </c>
      <c r="AAS65">
        <f t="shared" si="110"/>
        <v>-1</v>
      </c>
      <c r="AAT65" s="241">
        <v>-1</v>
      </c>
      <c r="AAU65" s="241">
        <v>1</v>
      </c>
      <c r="AAV65" s="241">
        <v>-1</v>
      </c>
      <c r="AAW65" s="214">
        <v>1</v>
      </c>
      <c r="AAX65" s="240">
        <v>1</v>
      </c>
      <c r="AAY65">
        <f t="shared" si="111"/>
        <v>-1</v>
      </c>
      <c r="AAZ65">
        <f t="shared" si="112"/>
        <v>1</v>
      </c>
      <c r="ABA65" s="245"/>
      <c r="ABB65">
        <f t="shared" si="162"/>
        <v>0</v>
      </c>
      <c r="ABC65">
        <f t="shared" si="159"/>
        <v>0</v>
      </c>
      <c r="ABD65">
        <f t="shared" si="140"/>
        <v>0</v>
      </c>
      <c r="ABE65">
        <f t="shared" si="114"/>
        <v>0</v>
      </c>
      <c r="ABF65" s="246"/>
      <c r="ABG65" s="202">
        <v>42550</v>
      </c>
      <c r="ABH65" s="3">
        <v>60</v>
      </c>
      <c r="ABI65" t="str">
        <f t="shared" si="88"/>
        <v>TRUE</v>
      </c>
      <c r="ABJ65">
        <f>VLOOKUP($A65,'FuturesInfo (3)'!$A$2:$V$80,22)</f>
        <v>3</v>
      </c>
      <c r="ABK65" s="252">
        <v>2</v>
      </c>
      <c r="ABL65">
        <f t="shared" si="115"/>
        <v>2</v>
      </c>
      <c r="ABM65" s="138">
        <f>VLOOKUP($A65,'FuturesInfo (3)'!$A$2:$O$80,15)*ABJ65</f>
        <v>80100</v>
      </c>
      <c r="ABN65" s="138">
        <f>VLOOKUP($A65,'FuturesInfo (3)'!$A$2:$O$80,15)*ABL65</f>
        <v>53400</v>
      </c>
      <c r="ABO65" s="196">
        <f t="shared" si="116"/>
        <v>0</v>
      </c>
      <c r="ABP65" s="196">
        <f t="shared" si="117"/>
        <v>0</v>
      </c>
      <c r="ABQ65" s="196">
        <f t="shared" si="118"/>
        <v>0</v>
      </c>
      <c r="ABR65" s="196">
        <f t="shared" si="119"/>
        <v>0</v>
      </c>
      <c r="ABS65" s="196">
        <f t="shared" si="156"/>
        <v>0</v>
      </c>
      <c r="ABT65" s="196">
        <f t="shared" si="121"/>
        <v>0</v>
      </c>
      <c r="ABU65" s="196">
        <f t="shared" si="141"/>
        <v>0</v>
      </c>
      <c r="ABV65" s="196">
        <f>IF(IF(sym!$O54=ABA65,1,0)=1,ABS(ABM65*ABF65),-ABS(ABM65*ABF65))</f>
        <v>0</v>
      </c>
      <c r="ABW65" s="196">
        <f>IF(IF(sym!$N54=ABA65,1,0)=1,ABS(ABM65*ABF65),-ABS(ABM65*ABF65))</f>
        <v>0</v>
      </c>
      <c r="ABX65" s="196">
        <f t="shared" si="151"/>
        <v>0</v>
      </c>
      <c r="ABY65" s="196">
        <f t="shared" si="123"/>
        <v>0</v>
      </c>
      <c r="ACA65">
        <f t="shared" si="124"/>
        <v>0</v>
      </c>
      <c r="ACB65" s="241"/>
      <c r="ACC65" s="241"/>
      <c r="ACD65" s="241"/>
      <c r="ACE65" s="214"/>
      <c r="ACF65" s="240"/>
      <c r="ACG65">
        <f t="shared" si="125"/>
        <v>1</v>
      </c>
      <c r="ACH65">
        <f t="shared" si="126"/>
        <v>0</v>
      </c>
      <c r="ACI65" s="245"/>
      <c r="ACJ65">
        <f t="shared" si="163"/>
        <v>1</v>
      </c>
      <c r="ACK65">
        <f t="shared" si="160"/>
        <v>1</v>
      </c>
      <c r="ACL65">
        <f t="shared" si="142"/>
        <v>0</v>
      </c>
      <c r="ACM65">
        <f t="shared" si="128"/>
        <v>1</v>
      </c>
      <c r="ACN65" s="246"/>
      <c r="ACO65" s="202"/>
      <c r="ACP65" s="3">
        <v>60</v>
      </c>
      <c r="ACQ65" t="str">
        <f t="shared" si="89"/>
        <v>FALSE</v>
      </c>
      <c r="ACR65">
        <f>VLOOKUP($A65,'FuturesInfo (3)'!$A$2:$V$80,22)</f>
        <v>3</v>
      </c>
      <c r="ACS65" s="252"/>
      <c r="ACT65">
        <f t="shared" si="129"/>
        <v>2</v>
      </c>
      <c r="ACU65" s="138">
        <f>VLOOKUP($A65,'FuturesInfo (3)'!$A$2:$O$80,15)*ACR65</f>
        <v>80100</v>
      </c>
      <c r="ACV65" s="138">
        <f>VLOOKUP($A65,'FuturesInfo (3)'!$A$2:$O$80,15)*ACT65</f>
        <v>53400</v>
      </c>
      <c r="ACW65" s="196">
        <f t="shared" si="130"/>
        <v>0</v>
      </c>
      <c r="ACX65" s="196">
        <f t="shared" si="131"/>
        <v>0</v>
      </c>
      <c r="ACY65" s="196">
        <f t="shared" si="132"/>
        <v>0</v>
      </c>
      <c r="ACZ65" s="196">
        <f t="shared" si="133"/>
        <v>0</v>
      </c>
      <c r="ADA65" s="196">
        <f t="shared" si="157"/>
        <v>0</v>
      </c>
      <c r="ADB65" s="196">
        <f t="shared" si="135"/>
        <v>0</v>
      </c>
      <c r="ADC65" s="196">
        <f t="shared" si="143"/>
        <v>0</v>
      </c>
      <c r="ADD65" s="196">
        <f>IF(IF(sym!$O54=ACI65,1,0)=1,ABS(ACU65*ACN65),-ABS(ACU65*ACN65))</f>
        <v>0</v>
      </c>
      <c r="ADE65" s="196">
        <f>IF(IF(sym!$N54=ACI65,1,0)=1,ABS(ACU65*ACN65),-ABS(ACU65*ACN65))</f>
        <v>0</v>
      </c>
      <c r="ADF65" s="196">
        <f t="shared" si="154"/>
        <v>0</v>
      </c>
      <c r="ADG65" s="196">
        <f t="shared" si="137"/>
        <v>0</v>
      </c>
    </row>
    <row r="66" spans="1:787" x14ac:dyDescent="0.25">
      <c r="A66" s="1" t="s">
        <v>387</v>
      </c>
      <c r="B66" s="150" t="str">
        <f>'FuturesInfo (3)'!M54</f>
        <v>QPA</v>
      </c>
      <c r="C66" s="200" t="str">
        <f>VLOOKUP(A66,'FuturesInfo (3)'!$A$2:$K$80,11)</f>
        <v>metal</v>
      </c>
      <c r="F66" t="e">
        <f>#REF!</f>
        <v>#REF!</v>
      </c>
      <c r="G66">
        <v>1</v>
      </c>
      <c r="H66">
        <v>-1</v>
      </c>
      <c r="I66">
        <v>1</v>
      </c>
      <c r="J66">
        <f t="shared" si="164"/>
        <v>1</v>
      </c>
      <c r="K66">
        <f t="shared" si="165"/>
        <v>0</v>
      </c>
      <c r="L66" s="184">
        <v>2.7879128075600002E-2</v>
      </c>
      <c r="M66" s="2">
        <v>10</v>
      </c>
      <c r="N66">
        <v>60</v>
      </c>
      <c r="O66" t="str">
        <f t="shared" si="166"/>
        <v>TRUE</v>
      </c>
      <c r="P66">
        <f>VLOOKUP($A66,'FuturesInfo (3)'!$A$2:$V$80,22)</f>
        <v>2</v>
      </c>
      <c r="Q66">
        <f t="shared" si="76"/>
        <v>2</v>
      </c>
      <c r="R66">
        <f t="shared" si="76"/>
        <v>2</v>
      </c>
      <c r="S66" s="138">
        <f>VLOOKUP($A66,'FuturesInfo (3)'!$A$2:$O$80,15)*Q66</f>
        <v>125150</v>
      </c>
      <c r="T66" s="144">
        <f t="shared" si="167"/>
        <v>3489.0728786613404</v>
      </c>
      <c r="U66" s="144">
        <f t="shared" si="90"/>
        <v>-3489.0728786613404</v>
      </c>
      <c r="W66">
        <f t="shared" si="168"/>
        <v>1</v>
      </c>
      <c r="X66">
        <v>1</v>
      </c>
      <c r="Y66">
        <v>-1</v>
      </c>
      <c r="Z66">
        <v>1</v>
      </c>
      <c r="AA66">
        <f t="shared" si="144"/>
        <v>1</v>
      </c>
      <c r="AB66">
        <f t="shared" si="169"/>
        <v>0</v>
      </c>
      <c r="AC66" s="1">
        <v>1.39255483754E-2</v>
      </c>
      <c r="AD66" s="2">
        <v>10</v>
      </c>
      <c r="AE66">
        <v>60</v>
      </c>
      <c r="AF66" t="str">
        <f t="shared" si="170"/>
        <v>TRUE</v>
      </c>
      <c r="AG66">
        <f>VLOOKUP($A66,'FuturesInfo (3)'!$A$2:$V$80,22)</f>
        <v>2</v>
      </c>
      <c r="AH66">
        <f t="shared" si="171"/>
        <v>2</v>
      </c>
      <c r="AI66">
        <f t="shared" si="91"/>
        <v>2</v>
      </c>
      <c r="AJ66" s="138">
        <f>VLOOKUP($A66,'FuturesInfo (3)'!$A$2:$O$80,15)*AI66</f>
        <v>125150</v>
      </c>
      <c r="AK66" s="196">
        <f t="shared" si="172"/>
        <v>1742.78237918131</v>
      </c>
      <c r="AL66" s="196">
        <f t="shared" si="93"/>
        <v>-1742.78237918131</v>
      </c>
      <c r="AN66">
        <f t="shared" si="82"/>
        <v>1</v>
      </c>
      <c r="AO66">
        <v>1</v>
      </c>
      <c r="AP66">
        <v>-1</v>
      </c>
      <c r="AQ66">
        <v>-1</v>
      </c>
      <c r="AR66">
        <f t="shared" si="145"/>
        <v>0</v>
      </c>
      <c r="AS66">
        <f t="shared" si="83"/>
        <v>1</v>
      </c>
      <c r="AT66" s="1">
        <v>-8.7073608617599992E-3</v>
      </c>
      <c r="AU66" s="2">
        <v>10</v>
      </c>
      <c r="AV66">
        <v>60</v>
      </c>
      <c r="AW66" t="str">
        <f t="shared" si="84"/>
        <v>TRUE</v>
      </c>
      <c r="AX66">
        <f>VLOOKUP($A66,'FuturesInfo (3)'!$A$2:$V$80,22)</f>
        <v>2</v>
      </c>
      <c r="AY66">
        <f t="shared" si="85"/>
        <v>2</v>
      </c>
      <c r="AZ66">
        <f t="shared" si="94"/>
        <v>2</v>
      </c>
      <c r="BA66" s="138">
        <f>VLOOKUP($A66,'FuturesInfo (3)'!$A$2:$O$80,15)*AZ66</f>
        <v>125150</v>
      </c>
      <c r="BB66" s="196">
        <f t="shared" si="86"/>
        <v>-1089.7262118492638</v>
      </c>
      <c r="BC66" s="196">
        <f t="shared" si="95"/>
        <v>1089.7262118492638</v>
      </c>
      <c r="BE66">
        <v>1</v>
      </c>
      <c r="BF66">
        <v>1</v>
      </c>
      <c r="BG66">
        <v>-1</v>
      </c>
      <c r="BH66">
        <v>1</v>
      </c>
      <c r="BI66">
        <v>1</v>
      </c>
      <c r="BJ66">
        <v>0</v>
      </c>
      <c r="BK66" s="1">
        <v>1.63904736032E-2</v>
      </c>
      <c r="BL66" s="2">
        <v>10</v>
      </c>
      <c r="BM66">
        <v>60</v>
      </c>
      <c r="BN66" t="s">
        <v>1181</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1181</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1181</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1181</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1181</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1181</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1181</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1181</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1181</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1181</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1181</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1181</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1181</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1181</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1181</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1181</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1181</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1181</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1181</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v>1</v>
      </c>
      <c r="UF66" s="239">
        <v>-1</v>
      </c>
      <c r="UG66" s="239">
        <v>-1</v>
      </c>
      <c r="UH66" s="239">
        <v>1</v>
      </c>
      <c r="UI66" s="214">
        <v>1</v>
      </c>
      <c r="UJ66" s="240">
        <v>4</v>
      </c>
      <c r="UK66">
        <v>-1</v>
      </c>
      <c r="UL66">
        <v>1</v>
      </c>
      <c r="UM66" s="214">
        <v>-1</v>
      </c>
      <c r="UN66">
        <v>1</v>
      </c>
      <c r="UO66">
        <v>0</v>
      </c>
      <c r="UP66">
        <v>1</v>
      </c>
      <c r="UQ66">
        <v>0</v>
      </c>
      <c r="UR66" s="248">
        <v>-4.95335589862E-3</v>
      </c>
      <c r="US66" s="202">
        <v>42548</v>
      </c>
      <c r="UT66">
        <v>60</v>
      </c>
      <c r="UU66" t="s">
        <v>1181</v>
      </c>
      <c r="UV66">
        <v>2</v>
      </c>
      <c r="UW66" s="252">
        <v>1</v>
      </c>
      <c r="UX66">
        <v>3</v>
      </c>
      <c r="UY66" s="138">
        <v>120530</v>
      </c>
      <c r="UZ66" s="138">
        <v>180795</v>
      </c>
      <c r="VA66" s="196">
        <v>597.02798646066856</v>
      </c>
      <c r="VB66" s="196">
        <v>895.54197969100289</v>
      </c>
      <c r="VC66" s="196">
        <v>-597.02798646066856</v>
      </c>
      <c r="VD66" s="196">
        <v>597.02798646066856</v>
      </c>
      <c r="VE66" s="196">
        <v>-597.02798646066856</v>
      </c>
      <c r="VF66" s="196">
        <v>597.02798646066856</v>
      </c>
      <c r="VG66" s="196">
        <v>-597.02798646066856</v>
      </c>
      <c r="VH66" s="196">
        <v>-597.02798646066856</v>
      </c>
      <c r="VI66" s="196">
        <v>597.02798646066856</v>
      </c>
      <c r="VJ66" s="196">
        <v>-597.02798646066856</v>
      </c>
      <c r="VK66" s="196">
        <v>597.02798646066856</v>
      </c>
      <c r="VM66">
        <v>-1</v>
      </c>
      <c r="VN66" s="239">
        <v>-1</v>
      </c>
      <c r="VO66" s="239">
        <v>-1</v>
      </c>
      <c r="VP66" s="239">
        <v>1</v>
      </c>
      <c r="VQ66" s="214">
        <v>1</v>
      </c>
      <c r="VR66" s="240">
        <v>5</v>
      </c>
      <c r="VS66">
        <v>-1</v>
      </c>
      <c r="VT66">
        <v>1</v>
      </c>
      <c r="VU66" s="214">
        <v>1</v>
      </c>
      <c r="VV66">
        <v>0</v>
      </c>
      <c r="VW66">
        <v>1</v>
      </c>
      <c r="VX66">
        <v>0</v>
      </c>
      <c r="VY66">
        <v>1</v>
      </c>
      <c r="VZ66" s="248">
        <v>8.1307558284199992E-3</v>
      </c>
      <c r="WA66" s="202">
        <v>42548</v>
      </c>
      <c r="WB66">
        <v>60</v>
      </c>
      <c r="WC66" t="s">
        <v>1181</v>
      </c>
      <c r="WD66">
        <v>2</v>
      </c>
      <c r="WE66" s="252">
        <v>1</v>
      </c>
      <c r="WF66">
        <v>2</v>
      </c>
      <c r="WG66" s="138">
        <v>121509.99999999999</v>
      </c>
      <c r="WH66" s="138">
        <v>121509.99999999999</v>
      </c>
      <c r="WI66" s="196">
        <v>-987.96814071131394</v>
      </c>
      <c r="WJ66" s="196">
        <v>-987.96814071131394</v>
      </c>
      <c r="WK66" s="196">
        <v>987.96814071131394</v>
      </c>
      <c r="WL66" s="196">
        <v>-987.96814071131394</v>
      </c>
      <c r="WM66" s="196">
        <v>987.96814071131394</v>
      </c>
      <c r="WN66" s="196">
        <v>-987.96814071131394</v>
      </c>
      <c r="WO66" s="196">
        <v>987.96814071131394</v>
      </c>
      <c r="WP66" s="196">
        <v>987.96814071131394</v>
      </c>
      <c r="WQ66" s="196">
        <v>-987.96814071131394</v>
      </c>
      <c r="WR66" s="196">
        <v>-987.96814071131394</v>
      </c>
      <c r="WS66" s="196">
        <v>987.96814071131394</v>
      </c>
      <c r="WU66">
        <v>1</v>
      </c>
      <c r="WV66" s="239">
        <v>-1</v>
      </c>
      <c r="WW66" s="239">
        <v>-1</v>
      </c>
      <c r="WX66" s="239">
        <v>1</v>
      </c>
      <c r="WY66" s="214">
        <v>1</v>
      </c>
      <c r="WZ66" s="240">
        <v>6</v>
      </c>
      <c r="XA66">
        <v>-1</v>
      </c>
      <c r="XB66">
        <v>1</v>
      </c>
      <c r="XC66">
        <v>1</v>
      </c>
      <c r="XD66">
        <v>0</v>
      </c>
      <c r="XE66">
        <v>1</v>
      </c>
      <c r="XF66">
        <v>0</v>
      </c>
      <c r="XG66">
        <v>1</v>
      </c>
      <c r="XH66">
        <v>7.90058431405E-3</v>
      </c>
      <c r="XI66" s="202">
        <v>42548</v>
      </c>
      <c r="XJ66">
        <v>60</v>
      </c>
      <c r="XK66" t="s">
        <v>1181</v>
      </c>
      <c r="XL66">
        <v>2</v>
      </c>
      <c r="XM66" s="252">
        <v>1</v>
      </c>
      <c r="XN66">
        <v>3</v>
      </c>
      <c r="XO66" s="138">
        <v>122470</v>
      </c>
      <c r="XP66" s="138">
        <v>183705</v>
      </c>
      <c r="XQ66" s="196">
        <v>-967.58456094170344</v>
      </c>
      <c r="XR66" s="196">
        <v>-1451.3768414125552</v>
      </c>
      <c r="XS66" s="196">
        <v>967.58456094170344</v>
      </c>
      <c r="XT66" s="196">
        <v>-967.58456094170344</v>
      </c>
      <c r="XU66" s="196">
        <v>967.58456094170344</v>
      </c>
      <c r="XV66" s="196">
        <v>-967.58456094170344</v>
      </c>
      <c r="XW66" s="196">
        <v>967.58456094170344</v>
      </c>
      <c r="XX66" s="196">
        <v>967.58456094170344</v>
      </c>
      <c r="XY66" s="196">
        <v>-967.58456094170344</v>
      </c>
      <c r="XZ66" s="196">
        <v>-967.58456094170344</v>
      </c>
      <c r="YA66" s="196">
        <v>967.58456094170344</v>
      </c>
      <c r="YC66">
        <v>1</v>
      </c>
      <c r="YD66">
        <v>-1</v>
      </c>
      <c r="YE66">
        <v>-1</v>
      </c>
      <c r="YF66">
        <v>-1</v>
      </c>
      <c r="YG66">
        <v>1</v>
      </c>
      <c r="YH66">
        <v>7</v>
      </c>
      <c r="YI66">
        <v>-1</v>
      </c>
      <c r="YJ66">
        <v>1</v>
      </c>
      <c r="YK66" s="214">
        <v>1</v>
      </c>
      <c r="YL66">
        <v>0</v>
      </c>
      <c r="YM66">
        <v>1</v>
      </c>
      <c r="YN66">
        <v>0</v>
      </c>
      <c r="YO66">
        <v>1</v>
      </c>
      <c r="YP66" s="248">
        <v>7.7570017147099999E-3</v>
      </c>
      <c r="YQ66" s="202">
        <v>42548</v>
      </c>
      <c r="YR66">
        <v>60</v>
      </c>
      <c r="YS66" t="s">
        <v>1181</v>
      </c>
      <c r="YT66">
        <v>2</v>
      </c>
      <c r="YU66">
        <v>1</v>
      </c>
      <c r="YV66">
        <v>3</v>
      </c>
      <c r="YW66" s="138">
        <v>123420</v>
      </c>
      <c r="YX66" s="138">
        <v>185130</v>
      </c>
      <c r="YY66" s="196">
        <v>-957.36915162950822</v>
      </c>
      <c r="YZ66" s="196">
        <v>-1436.0537274442622</v>
      </c>
      <c r="ZA66" s="196">
        <v>957.36915162950822</v>
      </c>
      <c r="ZB66" s="196">
        <v>-957.36915162950822</v>
      </c>
      <c r="ZC66" s="196">
        <v>957.36915162950822</v>
      </c>
      <c r="ZD66" s="196">
        <v>-957.36915162950822</v>
      </c>
      <c r="ZE66" s="196">
        <v>-957.36915162950822</v>
      </c>
      <c r="ZF66" s="196">
        <v>957.36915162950822</v>
      </c>
      <c r="ZG66" s="196">
        <v>-957.36915162950822</v>
      </c>
      <c r="ZH66" s="196">
        <v>-957.36915162950822</v>
      </c>
      <c r="ZI66" s="196">
        <v>957.36915162950822</v>
      </c>
      <c r="ZK66">
        <f t="shared" si="96"/>
        <v>1</v>
      </c>
      <c r="ZL66" s="239">
        <v>1</v>
      </c>
      <c r="ZM66" s="239">
        <v>-1</v>
      </c>
      <c r="ZN66" s="239">
        <v>1</v>
      </c>
      <c r="ZO66" s="214">
        <v>1</v>
      </c>
      <c r="ZP66" s="240">
        <v>8</v>
      </c>
      <c r="ZQ66">
        <f t="shared" si="97"/>
        <v>-1</v>
      </c>
      <c r="ZR66">
        <f t="shared" si="98"/>
        <v>1</v>
      </c>
      <c r="ZS66" s="214">
        <v>1</v>
      </c>
      <c r="ZT66">
        <f t="shared" si="161"/>
        <v>1</v>
      </c>
      <c r="ZU66">
        <f t="shared" si="158"/>
        <v>1</v>
      </c>
      <c r="ZV66">
        <f t="shared" si="138"/>
        <v>0</v>
      </c>
      <c r="ZW66">
        <f t="shared" si="100"/>
        <v>1</v>
      </c>
      <c r="ZX66" s="248">
        <v>1.40171771188E-2</v>
      </c>
      <c r="ZY66" s="202">
        <v>42548</v>
      </c>
      <c r="ZZ66">
        <v>60</v>
      </c>
      <c r="AAA66" t="str">
        <f t="shared" si="87"/>
        <v>TRUE</v>
      </c>
      <c r="AAB66">
        <f>VLOOKUP($A66,'FuturesInfo (3)'!$A$2:$V$80,22)</f>
        <v>2</v>
      </c>
      <c r="AAC66" s="252">
        <v>2</v>
      </c>
      <c r="AAD66">
        <f t="shared" si="101"/>
        <v>2</v>
      </c>
      <c r="AAE66" s="138">
        <f>VLOOKUP($A66,'FuturesInfo (3)'!$A$2:$O$80,15)*AAB66</f>
        <v>125150</v>
      </c>
      <c r="AAF66" s="138">
        <f>VLOOKUP($A66,'FuturesInfo (3)'!$A$2:$O$80,15)*AAD66</f>
        <v>125150</v>
      </c>
      <c r="AAG66" s="196">
        <f t="shared" si="102"/>
        <v>1754.2497164178201</v>
      </c>
      <c r="AAH66" s="196">
        <f t="shared" si="103"/>
        <v>1754.2497164178201</v>
      </c>
      <c r="AAI66" s="196">
        <f t="shared" si="104"/>
        <v>1754.2497164178201</v>
      </c>
      <c r="AAJ66" s="196">
        <f t="shared" si="105"/>
        <v>-1754.2497164178201</v>
      </c>
      <c r="AAK66" s="196">
        <f t="shared" si="155"/>
        <v>1754.2497164178201</v>
      </c>
      <c r="AAL66" s="196">
        <f t="shared" si="107"/>
        <v>-1754.2497164178201</v>
      </c>
      <c r="AAM66" s="196">
        <f t="shared" si="139"/>
        <v>1754.2497164178201</v>
      </c>
      <c r="AAN66" s="196">
        <f>IF(IF(sym!$O55=ZS66,1,0)=1,ABS(AAE66*ZX66),-ABS(AAE66*ZX66))</f>
        <v>1754.2497164178201</v>
      </c>
      <c r="AAO66" s="196">
        <f>IF(IF(sym!$N55=ZS66,1,0)=1,ABS(AAE66*ZX66),-ABS(AAE66*ZX66))</f>
        <v>-1754.2497164178201</v>
      </c>
      <c r="AAP66" s="196">
        <f t="shared" si="148"/>
        <v>-1754.2497164178201</v>
      </c>
      <c r="AAQ66" s="196">
        <f t="shared" si="109"/>
        <v>1754.2497164178201</v>
      </c>
      <c r="AAS66">
        <f t="shared" si="110"/>
        <v>1</v>
      </c>
      <c r="AAT66" s="239">
        <v>1</v>
      </c>
      <c r="AAU66" s="239">
        <v>-1</v>
      </c>
      <c r="AAV66" s="239">
        <v>1</v>
      </c>
      <c r="AAW66" s="214">
        <v>1</v>
      </c>
      <c r="AAX66" s="240">
        <v>9</v>
      </c>
      <c r="AAY66">
        <f t="shared" si="111"/>
        <v>-1</v>
      </c>
      <c r="AAZ66">
        <f t="shared" si="112"/>
        <v>1</v>
      </c>
      <c r="ABA66" s="214"/>
      <c r="ABB66">
        <f t="shared" si="162"/>
        <v>0</v>
      </c>
      <c r="ABC66">
        <f t="shared" si="159"/>
        <v>0</v>
      </c>
      <c r="ABD66">
        <f t="shared" si="140"/>
        <v>0</v>
      </c>
      <c r="ABE66">
        <f t="shared" si="114"/>
        <v>0</v>
      </c>
      <c r="ABF66" s="248"/>
      <c r="ABG66" s="202">
        <v>42548</v>
      </c>
      <c r="ABH66">
        <v>60</v>
      </c>
      <c r="ABI66" t="str">
        <f t="shared" si="88"/>
        <v>TRUE</v>
      </c>
      <c r="ABJ66">
        <f>VLOOKUP($A66,'FuturesInfo (3)'!$A$2:$V$80,22)</f>
        <v>2</v>
      </c>
      <c r="ABK66" s="252">
        <v>2</v>
      </c>
      <c r="ABL66">
        <f t="shared" si="115"/>
        <v>2</v>
      </c>
      <c r="ABM66" s="138">
        <f>VLOOKUP($A66,'FuturesInfo (3)'!$A$2:$O$80,15)*ABJ66</f>
        <v>125150</v>
      </c>
      <c r="ABN66" s="138">
        <f>VLOOKUP($A66,'FuturesInfo (3)'!$A$2:$O$80,15)*ABL66</f>
        <v>125150</v>
      </c>
      <c r="ABO66" s="196">
        <f t="shared" si="116"/>
        <v>0</v>
      </c>
      <c r="ABP66" s="196">
        <f t="shared" si="117"/>
        <v>0</v>
      </c>
      <c r="ABQ66" s="196">
        <f t="shared" si="118"/>
        <v>0</v>
      </c>
      <c r="ABR66" s="196">
        <f t="shared" si="119"/>
        <v>0</v>
      </c>
      <c r="ABS66" s="196">
        <f t="shared" si="156"/>
        <v>0</v>
      </c>
      <c r="ABT66" s="196">
        <f t="shared" si="121"/>
        <v>0</v>
      </c>
      <c r="ABU66" s="196">
        <f t="shared" si="141"/>
        <v>0</v>
      </c>
      <c r="ABV66" s="196">
        <f>IF(IF(sym!$O55=ABA66,1,0)=1,ABS(ABM66*ABF66),-ABS(ABM66*ABF66))</f>
        <v>0</v>
      </c>
      <c r="ABW66" s="196">
        <f>IF(IF(sym!$N55=ABA66,1,0)=1,ABS(ABM66*ABF66),-ABS(ABM66*ABF66))</f>
        <v>0</v>
      </c>
      <c r="ABX66" s="196">
        <f t="shared" si="151"/>
        <v>0</v>
      </c>
      <c r="ABY66" s="196">
        <f t="shared" si="123"/>
        <v>0</v>
      </c>
      <c r="ACA66">
        <f t="shared" si="124"/>
        <v>0</v>
      </c>
      <c r="ACB66" s="239"/>
      <c r="ACC66" s="239"/>
      <c r="ACD66" s="239"/>
      <c r="ACE66" s="214"/>
      <c r="ACF66" s="240"/>
      <c r="ACG66">
        <f t="shared" si="125"/>
        <v>1</v>
      </c>
      <c r="ACH66">
        <f t="shared" si="126"/>
        <v>0</v>
      </c>
      <c r="ACI66" s="214"/>
      <c r="ACJ66">
        <f t="shared" si="163"/>
        <v>1</v>
      </c>
      <c r="ACK66">
        <f t="shared" si="160"/>
        <v>1</v>
      </c>
      <c r="ACL66">
        <f t="shared" si="142"/>
        <v>0</v>
      </c>
      <c r="ACM66">
        <f t="shared" si="128"/>
        <v>1</v>
      </c>
      <c r="ACN66" s="248"/>
      <c r="ACO66" s="202"/>
      <c r="ACP66">
        <v>60</v>
      </c>
      <c r="ACQ66" t="str">
        <f t="shared" si="89"/>
        <v>FALSE</v>
      </c>
      <c r="ACR66">
        <f>VLOOKUP($A66,'FuturesInfo (3)'!$A$2:$V$80,22)</f>
        <v>2</v>
      </c>
      <c r="ACS66" s="252"/>
      <c r="ACT66">
        <f t="shared" si="129"/>
        <v>2</v>
      </c>
      <c r="ACU66" s="138">
        <f>VLOOKUP($A66,'FuturesInfo (3)'!$A$2:$O$80,15)*ACR66</f>
        <v>125150</v>
      </c>
      <c r="ACV66" s="138">
        <f>VLOOKUP($A66,'FuturesInfo (3)'!$A$2:$O$80,15)*ACT66</f>
        <v>125150</v>
      </c>
      <c r="ACW66" s="196">
        <f t="shared" si="130"/>
        <v>0</v>
      </c>
      <c r="ACX66" s="196">
        <f t="shared" si="131"/>
        <v>0</v>
      </c>
      <c r="ACY66" s="196">
        <f t="shared" si="132"/>
        <v>0</v>
      </c>
      <c r="ACZ66" s="196">
        <f t="shared" si="133"/>
        <v>0</v>
      </c>
      <c r="ADA66" s="196">
        <f t="shared" si="157"/>
        <v>0</v>
      </c>
      <c r="ADB66" s="196">
        <f t="shared" si="135"/>
        <v>0</v>
      </c>
      <c r="ADC66" s="196">
        <f t="shared" si="143"/>
        <v>0</v>
      </c>
      <c r="ADD66" s="196">
        <f>IF(IF(sym!$O55=ACI66,1,0)=1,ABS(ACU66*ACN66),-ABS(ACU66*ACN66))</f>
        <v>0</v>
      </c>
      <c r="ADE66" s="196">
        <f>IF(IF(sym!$N55=ACI66,1,0)=1,ABS(ACU66*ACN66),-ABS(ACU66*ACN66))</f>
        <v>0</v>
      </c>
      <c r="ADF66" s="196">
        <f t="shared" si="154"/>
        <v>0</v>
      </c>
      <c r="ADG66" s="196">
        <f t="shared" si="137"/>
        <v>0</v>
      </c>
    </row>
    <row r="67" spans="1:787" x14ac:dyDescent="0.25">
      <c r="A67" s="1" t="s">
        <v>389</v>
      </c>
      <c r="B67" s="150" t="str">
        <f>'FuturesInfo (3)'!M55</f>
        <v>QPL</v>
      </c>
      <c r="C67" s="200" t="str">
        <f>VLOOKUP(A67,'FuturesInfo (3)'!$A$2:$K$80,11)</f>
        <v>metal</v>
      </c>
      <c r="F67" t="e">
        <f>#REF!</f>
        <v>#REF!</v>
      </c>
      <c r="G67">
        <v>-1</v>
      </c>
      <c r="H67">
        <v>-1</v>
      </c>
      <c r="I67">
        <v>1</v>
      </c>
      <c r="J67">
        <f t="shared" si="164"/>
        <v>0</v>
      </c>
      <c r="K67">
        <f t="shared" si="165"/>
        <v>0</v>
      </c>
      <c r="L67" s="184">
        <v>2.2705968128299999E-2</v>
      </c>
      <c r="M67" s="2">
        <v>10</v>
      </c>
      <c r="N67">
        <v>60</v>
      </c>
      <c r="O67" t="str">
        <f t="shared" si="166"/>
        <v>TRUE</v>
      </c>
      <c r="P67">
        <f>VLOOKUP($A67,'FuturesInfo (3)'!$A$2:$V$80,22)</f>
        <v>2</v>
      </c>
      <c r="Q67">
        <f t="shared" si="76"/>
        <v>2</v>
      </c>
      <c r="R67">
        <f t="shared" si="76"/>
        <v>2</v>
      </c>
      <c r="S67" s="138">
        <f>VLOOKUP($A67,'FuturesInfo (3)'!$A$2:$O$80,15)*Q67</f>
        <v>110809.99999999999</v>
      </c>
      <c r="T67" s="144">
        <f t="shared" si="167"/>
        <v>-2516.0483282969226</v>
      </c>
      <c r="U67" s="144">
        <f t="shared" si="90"/>
        <v>-2516.0483282969226</v>
      </c>
      <c r="W67">
        <f t="shared" si="168"/>
        <v>-1</v>
      </c>
      <c r="X67">
        <v>1</v>
      </c>
      <c r="Y67">
        <v>-1</v>
      </c>
      <c r="Z67">
        <v>1</v>
      </c>
      <c r="AA67">
        <f t="shared" si="144"/>
        <v>1</v>
      </c>
      <c r="AB67">
        <f t="shared" si="169"/>
        <v>0</v>
      </c>
      <c r="AC67" s="1">
        <v>1.4869131276099999E-2</v>
      </c>
      <c r="AD67" s="2">
        <v>10</v>
      </c>
      <c r="AE67">
        <v>60</v>
      </c>
      <c r="AF67" t="str">
        <f t="shared" si="170"/>
        <v>TRUE</v>
      </c>
      <c r="AG67">
        <f>VLOOKUP($A67,'FuturesInfo (3)'!$A$2:$V$80,22)</f>
        <v>2</v>
      </c>
      <c r="AH67">
        <f t="shared" si="171"/>
        <v>2</v>
      </c>
      <c r="AI67">
        <f t="shared" si="91"/>
        <v>2</v>
      </c>
      <c r="AJ67" s="138">
        <f>VLOOKUP($A67,'FuturesInfo (3)'!$A$2:$O$80,15)*AI67</f>
        <v>110809.99999999999</v>
      </c>
      <c r="AK67" s="196">
        <f t="shared" si="172"/>
        <v>1647.6484367046407</v>
      </c>
      <c r="AL67" s="196">
        <f t="shared" si="93"/>
        <v>-1647.6484367046407</v>
      </c>
      <c r="AN67">
        <f t="shared" si="82"/>
        <v>1</v>
      </c>
      <c r="AO67">
        <v>1</v>
      </c>
      <c r="AP67">
        <v>-1</v>
      </c>
      <c r="AQ67">
        <v>1</v>
      </c>
      <c r="AR67">
        <f t="shared" si="145"/>
        <v>1</v>
      </c>
      <c r="AS67">
        <f t="shared" si="83"/>
        <v>0</v>
      </c>
      <c r="AT67" s="1">
        <v>2.91018564977E-3</v>
      </c>
      <c r="AU67" s="2">
        <v>10</v>
      </c>
      <c r="AV67">
        <v>60</v>
      </c>
      <c r="AW67" t="str">
        <f t="shared" si="84"/>
        <v>TRUE</v>
      </c>
      <c r="AX67">
        <f>VLOOKUP($A67,'FuturesInfo (3)'!$A$2:$V$80,22)</f>
        <v>2</v>
      </c>
      <c r="AY67">
        <f t="shared" si="85"/>
        <v>2</v>
      </c>
      <c r="AZ67">
        <f t="shared" si="94"/>
        <v>2</v>
      </c>
      <c r="BA67" s="138">
        <f>VLOOKUP($A67,'FuturesInfo (3)'!$A$2:$O$80,15)*AZ67</f>
        <v>110809.99999999999</v>
      </c>
      <c r="BB67" s="196">
        <f t="shared" si="86"/>
        <v>322.47767185101367</v>
      </c>
      <c r="BC67" s="196">
        <f t="shared" si="95"/>
        <v>-322.47767185101367</v>
      </c>
      <c r="BE67">
        <v>1</v>
      </c>
      <c r="BF67">
        <v>-1</v>
      </c>
      <c r="BG67">
        <v>-1</v>
      </c>
      <c r="BH67">
        <v>1</v>
      </c>
      <c r="BI67">
        <v>0</v>
      </c>
      <c r="BJ67">
        <v>0</v>
      </c>
      <c r="BK67" s="1">
        <v>1.2607564538699999E-2</v>
      </c>
      <c r="BL67" s="2">
        <v>10</v>
      </c>
      <c r="BM67">
        <v>60</v>
      </c>
      <c r="BN67" t="s">
        <v>1181</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1181</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1181</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1181</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1181</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1181</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1181</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1181</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1181</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1181</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1181</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1181</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1181</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1181</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1181</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1181</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1181</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1181</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1181</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v>1</v>
      </c>
      <c r="UF67" s="239">
        <v>-1</v>
      </c>
      <c r="UG67" s="239">
        <v>-1</v>
      </c>
      <c r="UH67" s="239">
        <v>1</v>
      </c>
      <c r="UI67" s="214">
        <v>1</v>
      </c>
      <c r="UJ67" s="240">
        <v>4</v>
      </c>
      <c r="UK67">
        <v>-1</v>
      </c>
      <c r="UL67">
        <v>1</v>
      </c>
      <c r="UM67" s="214">
        <v>1</v>
      </c>
      <c r="UN67">
        <v>0</v>
      </c>
      <c r="UO67">
        <v>1</v>
      </c>
      <c r="UP67">
        <v>0</v>
      </c>
      <c r="UQ67">
        <v>1</v>
      </c>
      <c r="UR67" s="248">
        <v>1.87304890739E-2</v>
      </c>
      <c r="US67" s="202">
        <v>42548</v>
      </c>
      <c r="UT67">
        <v>60</v>
      </c>
      <c r="UU67" t="s">
        <v>1181</v>
      </c>
      <c r="UV67">
        <v>2</v>
      </c>
      <c r="UW67" s="252">
        <v>1</v>
      </c>
      <c r="UX67">
        <v>3</v>
      </c>
      <c r="UY67" s="138">
        <v>107690.00000000001</v>
      </c>
      <c r="UZ67" s="138">
        <v>161535.00000000003</v>
      </c>
      <c r="VA67" s="196">
        <v>-2017.0863683682912</v>
      </c>
      <c r="VB67" s="196">
        <v>-3025.629552552437</v>
      </c>
      <c r="VC67" s="196">
        <v>2017.0863683682912</v>
      </c>
      <c r="VD67" s="196">
        <v>-2017.0863683682912</v>
      </c>
      <c r="VE67" s="196">
        <v>2017.0863683682912</v>
      </c>
      <c r="VF67" s="196">
        <v>-2017.0863683682912</v>
      </c>
      <c r="VG67" s="196">
        <v>2017.0863683682912</v>
      </c>
      <c r="VH67" s="196">
        <v>-2017.0863683682912</v>
      </c>
      <c r="VI67" s="196">
        <v>2017.0863683682912</v>
      </c>
      <c r="VJ67" s="196">
        <v>-2017.0863683682912</v>
      </c>
      <c r="VK67" s="196">
        <v>2017.0863683682912</v>
      </c>
      <c r="VM67">
        <v>1</v>
      </c>
      <c r="VN67" s="239">
        <v>1</v>
      </c>
      <c r="VO67" s="239">
        <v>-1</v>
      </c>
      <c r="VP67" s="239">
        <v>1</v>
      </c>
      <c r="VQ67" s="214">
        <v>1</v>
      </c>
      <c r="VR67" s="240">
        <v>5</v>
      </c>
      <c r="VS67">
        <v>-1</v>
      </c>
      <c r="VT67">
        <v>1</v>
      </c>
      <c r="VU67" s="214">
        <v>1</v>
      </c>
      <c r="VV67">
        <v>1</v>
      </c>
      <c r="VW67">
        <v>1</v>
      </c>
      <c r="VX67">
        <v>0</v>
      </c>
      <c r="VY67">
        <v>1</v>
      </c>
      <c r="VZ67" s="248">
        <v>1.33717151082E-2</v>
      </c>
      <c r="WA67" s="202">
        <v>42548</v>
      </c>
      <c r="WB67">
        <v>60</v>
      </c>
      <c r="WC67" t="s">
        <v>1181</v>
      </c>
      <c r="WD67">
        <v>2</v>
      </c>
      <c r="WE67" s="252">
        <v>2</v>
      </c>
      <c r="WF67">
        <v>2</v>
      </c>
      <c r="WG67" s="138">
        <v>109130</v>
      </c>
      <c r="WH67" s="138">
        <v>109130</v>
      </c>
      <c r="WI67" s="196">
        <v>1459.255269757866</v>
      </c>
      <c r="WJ67" s="196">
        <v>1459.255269757866</v>
      </c>
      <c r="WK67" s="196">
        <v>1459.255269757866</v>
      </c>
      <c r="WL67" s="196">
        <v>-1459.255269757866</v>
      </c>
      <c r="WM67" s="196">
        <v>1459.255269757866</v>
      </c>
      <c r="WN67" s="196">
        <v>-1459.255269757866</v>
      </c>
      <c r="WO67" s="196">
        <v>1459.255269757866</v>
      </c>
      <c r="WP67" s="196">
        <v>-1459.255269757866</v>
      </c>
      <c r="WQ67" s="196">
        <v>1459.255269757866</v>
      </c>
      <c r="WR67" s="196">
        <v>-1459.255269757866</v>
      </c>
      <c r="WS67" s="196">
        <v>1459.255269757866</v>
      </c>
      <c r="WU67">
        <v>1</v>
      </c>
      <c r="WV67" s="239">
        <v>1</v>
      </c>
      <c r="WW67" s="239">
        <v>-1</v>
      </c>
      <c r="WX67" s="239">
        <v>1</v>
      </c>
      <c r="WY67" s="214">
        <v>1</v>
      </c>
      <c r="WZ67" s="240">
        <v>6</v>
      </c>
      <c r="XA67">
        <v>-1</v>
      </c>
      <c r="XB67">
        <v>1</v>
      </c>
      <c r="XC67">
        <v>1</v>
      </c>
      <c r="XD67">
        <v>1</v>
      </c>
      <c r="XE67">
        <v>1</v>
      </c>
      <c r="XF67">
        <v>0</v>
      </c>
      <c r="XG67">
        <v>1</v>
      </c>
      <c r="XH67">
        <v>3.482085586E-3</v>
      </c>
      <c r="XI67" s="202">
        <v>42548</v>
      </c>
      <c r="XJ67">
        <v>60</v>
      </c>
      <c r="XK67" t="s">
        <v>1181</v>
      </c>
      <c r="XL67">
        <v>2</v>
      </c>
      <c r="XM67" s="252">
        <v>1</v>
      </c>
      <c r="XN67">
        <v>3</v>
      </c>
      <c r="XO67" s="138">
        <v>109509.99999999999</v>
      </c>
      <c r="XP67" s="138">
        <v>164264.99999999997</v>
      </c>
      <c r="XQ67" s="196">
        <v>381.32319252285993</v>
      </c>
      <c r="XR67" s="196">
        <v>571.98478878428989</v>
      </c>
      <c r="XS67" s="196">
        <v>381.32319252285993</v>
      </c>
      <c r="XT67" s="196">
        <v>-381.32319252285993</v>
      </c>
      <c r="XU67" s="196">
        <v>381.32319252285993</v>
      </c>
      <c r="XV67" s="196">
        <v>-381.32319252285993</v>
      </c>
      <c r="XW67" s="196">
        <v>381.32319252285993</v>
      </c>
      <c r="XX67" s="196">
        <v>-381.32319252285993</v>
      </c>
      <c r="XY67" s="196">
        <v>381.32319252285993</v>
      </c>
      <c r="XZ67" s="196">
        <v>-381.32319252285993</v>
      </c>
      <c r="YA67" s="196">
        <v>381.32319252285993</v>
      </c>
      <c r="YC67">
        <v>1</v>
      </c>
      <c r="YD67">
        <v>1</v>
      </c>
      <c r="YE67">
        <v>-1</v>
      </c>
      <c r="YF67">
        <v>1</v>
      </c>
      <c r="YG67">
        <v>1</v>
      </c>
      <c r="YH67">
        <v>7</v>
      </c>
      <c r="YI67">
        <v>-1</v>
      </c>
      <c r="YJ67">
        <v>1</v>
      </c>
      <c r="YK67" s="214">
        <v>1</v>
      </c>
      <c r="YL67">
        <v>1</v>
      </c>
      <c r="YM67">
        <v>1</v>
      </c>
      <c r="YN67">
        <v>0</v>
      </c>
      <c r="YO67">
        <v>1</v>
      </c>
      <c r="YP67" s="248">
        <v>4.6571089398199997E-3</v>
      </c>
      <c r="YQ67" s="202">
        <v>42548</v>
      </c>
      <c r="YR67">
        <v>60</v>
      </c>
      <c r="YS67" t="s">
        <v>1181</v>
      </c>
      <c r="YT67">
        <v>2</v>
      </c>
      <c r="YU67">
        <v>1</v>
      </c>
      <c r="YV67">
        <v>3</v>
      </c>
      <c r="YW67" s="138">
        <v>110020</v>
      </c>
      <c r="YX67" s="138">
        <v>165030</v>
      </c>
      <c r="YY67" s="196">
        <v>512.37512555899639</v>
      </c>
      <c r="YZ67" s="196">
        <v>768.56268833849458</v>
      </c>
      <c r="ZA67" s="196">
        <v>512.37512555899639</v>
      </c>
      <c r="ZB67" s="196">
        <v>-512.37512555899639</v>
      </c>
      <c r="ZC67" s="196">
        <v>512.37512555899639</v>
      </c>
      <c r="ZD67" s="196">
        <v>-512.37512555899639</v>
      </c>
      <c r="ZE67" s="196">
        <v>512.37512555899639</v>
      </c>
      <c r="ZF67" s="196">
        <v>-512.37512555899639</v>
      </c>
      <c r="ZG67" s="196">
        <v>512.37512555899639</v>
      </c>
      <c r="ZH67" s="196">
        <v>-512.37512555899639</v>
      </c>
      <c r="ZI67" s="196">
        <v>512.37512555899639</v>
      </c>
      <c r="ZK67">
        <f t="shared" si="96"/>
        <v>1</v>
      </c>
      <c r="ZL67" s="239">
        <v>1</v>
      </c>
      <c r="ZM67" s="239">
        <v>-1</v>
      </c>
      <c r="ZN67" s="239">
        <v>1</v>
      </c>
      <c r="ZO67" s="214">
        <v>1</v>
      </c>
      <c r="ZP67" s="240">
        <v>8</v>
      </c>
      <c r="ZQ67">
        <f t="shared" si="97"/>
        <v>-1</v>
      </c>
      <c r="ZR67">
        <f t="shared" si="98"/>
        <v>1</v>
      </c>
      <c r="ZS67" s="214">
        <v>1</v>
      </c>
      <c r="ZT67">
        <f t="shared" si="161"/>
        <v>1</v>
      </c>
      <c r="ZU67">
        <f t="shared" si="158"/>
        <v>1</v>
      </c>
      <c r="ZV67">
        <f t="shared" si="138"/>
        <v>0</v>
      </c>
      <c r="ZW67">
        <f t="shared" si="100"/>
        <v>1</v>
      </c>
      <c r="ZX67" s="248">
        <v>7.1805126340699996E-3</v>
      </c>
      <c r="ZY67" s="202">
        <v>42548</v>
      </c>
      <c r="ZZ67">
        <v>60</v>
      </c>
      <c r="AAA67" t="str">
        <f t="shared" si="87"/>
        <v>TRUE</v>
      </c>
      <c r="AAB67">
        <f>VLOOKUP($A67,'FuturesInfo (3)'!$A$2:$V$80,22)</f>
        <v>2</v>
      </c>
      <c r="AAC67" s="252">
        <v>2</v>
      </c>
      <c r="AAD67">
        <f t="shared" si="101"/>
        <v>2</v>
      </c>
      <c r="AAE67" s="138">
        <f>VLOOKUP($A67,'FuturesInfo (3)'!$A$2:$O$80,15)*AAB67</f>
        <v>110809.99999999999</v>
      </c>
      <c r="AAF67" s="138">
        <f>VLOOKUP($A67,'FuturesInfo (3)'!$A$2:$O$80,15)*AAD67</f>
        <v>110809.99999999999</v>
      </c>
      <c r="AAG67" s="196">
        <f t="shared" si="102"/>
        <v>795.67260498129656</v>
      </c>
      <c r="AAH67" s="196">
        <f t="shared" si="103"/>
        <v>795.67260498129656</v>
      </c>
      <c r="AAI67" s="196">
        <f t="shared" si="104"/>
        <v>795.67260498129656</v>
      </c>
      <c r="AAJ67" s="196">
        <f t="shared" si="105"/>
        <v>-795.67260498129656</v>
      </c>
      <c r="AAK67" s="196">
        <f t="shared" si="155"/>
        <v>795.67260498129656</v>
      </c>
      <c r="AAL67" s="196">
        <f t="shared" si="107"/>
        <v>-795.67260498129656</v>
      </c>
      <c r="AAM67" s="196">
        <f t="shared" si="139"/>
        <v>795.67260498129656</v>
      </c>
      <c r="AAN67" s="196">
        <f>IF(IF(sym!$O56=ZS67,1,0)=1,ABS(AAE67*ZX67),-ABS(AAE67*ZX67))</f>
        <v>-795.67260498129656</v>
      </c>
      <c r="AAO67" s="196">
        <f>IF(IF(sym!$N56=ZS67,1,0)=1,ABS(AAE67*ZX67),-ABS(AAE67*ZX67))</f>
        <v>795.67260498129656</v>
      </c>
      <c r="AAP67" s="196">
        <f t="shared" si="148"/>
        <v>-795.67260498129656</v>
      </c>
      <c r="AAQ67" s="196">
        <f t="shared" si="109"/>
        <v>795.67260498129656</v>
      </c>
      <c r="AAS67">
        <f t="shared" si="110"/>
        <v>1</v>
      </c>
      <c r="AAT67" s="239">
        <v>1</v>
      </c>
      <c r="AAU67" s="239">
        <v>-1</v>
      </c>
      <c r="AAV67" s="239">
        <v>1</v>
      </c>
      <c r="AAW67" s="214">
        <v>1</v>
      </c>
      <c r="AAX67" s="240">
        <v>9</v>
      </c>
      <c r="AAY67">
        <f t="shared" si="111"/>
        <v>-1</v>
      </c>
      <c r="AAZ67">
        <f t="shared" si="112"/>
        <v>1</v>
      </c>
      <c r="ABA67" s="214"/>
      <c r="ABB67">
        <f t="shared" si="162"/>
        <v>0</v>
      </c>
      <c r="ABC67">
        <f t="shared" si="159"/>
        <v>0</v>
      </c>
      <c r="ABD67">
        <f t="shared" si="140"/>
        <v>0</v>
      </c>
      <c r="ABE67">
        <f t="shared" si="114"/>
        <v>0</v>
      </c>
      <c r="ABF67" s="248"/>
      <c r="ABG67" s="202">
        <v>42548</v>
      </c>
      <c r="ABH67">
        <v>60</v>
      </c>
      <c r="ABI67" t="str">
        <f t="shared" si="88"/>
        <v>TRUE</v>
      </c>
      <c r="ABJ67">
        <f>VLOOKUP($A67,'FuturesInfo (3)'!$A$2:$V$80,22)</f>
        <v>2</v>
      </c>
      <c r="ABK67" s="252">
        <v>2</v>
      </c>
      <c r="ABL67">
        <f t="shared" si="115"/>
        <v>2</v>
      </c>
      <c r="ABM67" s="138">
        <f>VLOOKUP($A67,'FuturesInfo (3)'!$A$2:$O$80,15)*ABJ67</f>
        <v>110809.99999999999</v>
      </c>
      <c r="ABN67" s="138">
        <f>VLOOKUP($A67,'FuturesInfo (3)'!$A$2:$O$80,15)*ABL67</f>
        <v>110809.99999999999</v>
      </c>
      <c r="ABO67" s="196">
        <f t="shared" si="116"/>
        <v>0</v>
      </c>
      <c r="ABP67" s="196">
        <f t="shared" si="117"/>
        <v>0</v>
      </c>
      <c r="ABQ67" s="196">
        <f t="shared" si="118"/>
        <v>0</v>
      </c>
      <c r="ABR67" s="196">
        <f t="shared" si="119"/>
        <v>0</v>
      </c>
      <c r="ABS67" s="196">
        <f t="shared" si="156"/>
        <v>0</v>
      </c>
      <c r="ABT67" s="196">
        <f t="shared" si="121"/>
        <v>0</v>
      </c>
      <c r="ABU67" s="196">
        <f t="shared" si="141"/>
        <v>0</v>
      </c>
      <c r="ABV67" s="196">
        <f>IF(IF(sym!$O56=ABA67,1,0)=1,ABS(ABM67*ABF67),-ABS(ABM67*ABF67))</f>
        <v>0</v>
      </c>
      <c r="ABW67" s="196">
        <f>IF(IF(sym!$N56=ABA67,1,0)=1,ABS(ABM67*ABF67),-ABS(ABM67*ABF67))</f>
        <v>0</v>
      </c>
      <c r="ABX67" s="196">
        <f t="shared" si="151"/>
        <v>0</v>
      </c>
      <c r="ABY67" s="196">
        <f t="shared" si="123"/>
        <v>0</v>
      </c>
      <c r="ACA67">
        <f t="shared" si="124"/>
        <v>0</v>
      </c>
      <c r="ACB67" s="239"/>
      <c r="ACC67" s="239"/>
      <c r="ACD67" s="239"/>
      <c r="ACE67" s="214"/>
      <c r="ACF67" s="240"/>
      <c r="ACG67">
        <f t="shared" si="125"/>
        <v>1</v>
      </c>
      <c r="ACH67">
        <f t="shared" si="126"/>
        <v>0</v>
      </c>
      <c r="ACI67" s="214"/>
      <c r="ACJ67">
        <f t="shared" si="163"/>
        <v>1</v>
      </c>
      <c r="ACK67">
        <f t="shared" si="160"/>
        <v>1</v>
      </c>
      <c r="ACL67">
        <f t="shared" si="142"/>
        <v>0</v>
      </c>
      <c r="ACM67">
        <f t="shared" si="128"/>
        <v>1</v>
      </c>
      <c r="ACN67" s="248"/>
      <c r="ACO67" s="202"/>
      <c r="ACP67">
        <v>60</v>
      </c>
      <c r="ACQ67" t="str">
        <f t="shared" si="89"/>
        <v>FALSE</v>
      </c>
      <c r="ACR67">
        <f>VLOOKUP($A67,'FuturesInfo (3)'!$A$2:$V$80,22)</f>
        <v>2</v>
      </c>
      <c r="ACS67" s="252"/>
      <c r="ACT67">
        <f t="shared" si="129"/>
        <v>2</v>
      </c>
      <c r="ACU67" s="138">
        <f>VLOOKUP($A67,'FuturesInfo (3)'!$A$2:$O$80,15)*ACR67</f>
        <v>110809.99999999999</v>
      </c>
      <c r="ACV67" s="138">
        <f>VLOOKUP($A67,'FuturesInfo (3)'!$A$2:$O$80,15)*ACT67</f>
        <v>110809.99999999999</v>
      </c>
      <c r="ACW67" s="196">
        <f t="shared" si="130"/>
        <v>0</v>
      </c>
      <c r="ACX67" s="196">
        <f t="shared" si="131"/>
        <v>0</v>
      </c>
      <c r="ACY67" s="196">
        <f t="shared" si="132"/>
        <v>0</v>
      </c>
      <c r="ACZ67" s="196">
        <f t="shared" si="133"/>
        <v>0</v>
      </c>
      <c r="ADA67" s="196">
        <f t="shared" si="157"/>
        <v>0</v>
      </c>
      <c r="ADB67" s="196">
        <f t="shared" si="135"/>
        <v>0</v>
      </c>
      <c r="ADC67" s="196">
        <f t="shared" si="143"/>
        <v>0</v>
      </c>
      <c r="ADD67" s="196">
        <f>IF(IF(sym!$O56=ACI67,1,0)=1,ABS(ACU67*ACN67),-ABS(ACU67*ACN67))</f>
        <v>0</v>
      </c>
      <c r="ADE67" s="196">
        <f>IF(IF(sym!$N56=ACI67,1,0)=1,ABS(ACU67*ACN67),-ABS(ACU67*ACN67))</f>
        <v>0</v>
      </c>
      <c r="ADF67" s="196">
        <f t="shared" si="154"/>
        <v>0</v>
      </c>
      <c r="ADG67" s="196">
        <f t="shared" si="137"/>
        <v>0</v>
      </c>
    </row>
    <row r="68" spans="1:787" x14ac:dyDescent="0.25">
      <c r="A68" s="1" t="s">
        <v>391</v>
      </c>
      <c r="B68" s="150" t="str">
        <f>'FuturesInfo (3)'!M56</f>
        <v>QRB</v>
      </c>
      <c r="C68" s="200" t="str">
        <f>VLOOKUP(A68,'FuturesInfo (3)'!$A$2:$K$80,11)</f>
        <v>energy</v>
      </c>
      <c r="F68" s="3" t="e">
        <f>#REF!</f>
        <v>#REF!</v>
      </c>
      <c r="G68" s="3">
        <v>-1</v>
      </c>
      <c r="H68">
        <v>-1</v>
      </c>
      <c r="I68" s="3">
        <v>-1</v>
      </c>
      <c r="J68">
        <f t="shared" si="164"/>
        <v>1</v>
      </c>
      <c r="K68">
        <f t="shared" si="165"/>
        <v>1</v>
      </c>
      <c r="L68" s="185">
        <v>-1.65789795669E-2</v>
      </c>
      <c r="M68" s="2">
        <v>10</v>
      </c>
      <c r="N68">
        <v>60</v>
      </c>
      <c r="O68" t="str">
        <f t="shared" si="166"/>
        <v>TRUE</v>
      </c>
      <c r="P68">
        <f>VLOOKUP($A68,'FuturesInfo (3)'!$A$2:$V$80,22)</f>
        <v>1</v>
      </c>
      <c r="Q68">
        <f t="shared" si="76"/>
        <v>1</v>
      </c>
      <c r="R68">
        <f t="shared" si="76"/>
        <v>1</v>
      </c>
      <c r="S68" s="138">
        <f>VLOOKUP($A68,'FuturesInfo (3)'!$A$2:$O$80,15)*Q68</f>
        <v>58107</v>
      </c>
      <c r="T68" s="144">
        <f t="shared" si="167"/>
        <v>963.35476569385833</v>
      </c>
      <c r="U68" s="144">
        <f t="shared" si="90"/>
        <v>963.35476569385833</v>
      </c>
      <c r="W68" s="3">
        <f t="shared" si="168"/>
        <v>-1</v>
      </c>
      <c r="X68" s="3">
        <v>-1</v>
      </c>
      <c r="Y68">
        <v>-1</v>
      </c>
      <c r="Z68" s="3">
        <v>-1</v>
      </c>
      <c r="AA68">
        <f t="shared" si="144"/>
        <v>1</v>
      </c>
      <c r="AB68">
        <f t="shared" si="169"/>
        <v>1</v>
      </c>
      <c r="AC68" s="5">
        <v>-1.1695178849099999E-2</v>
      </c>
      <c r="AD68" s="2">
        <v>10</v>
      </c>
      <c r="AE68">
        <v>60</v>
      </c>
      <c r="AF68" t="str">
        <f t="shared" si="170"/>
        <v>TRUE</v>
      </c>
      <c r="AG68">
        <f>VLOOKUP($A68,'FuturesInfo (3)'!$A$2:$V$80,22)</f>
        <v>1</v>
      </c>
      <c r="AH68">
        <f t="shared" si="171"/>
        <v>1</v>
      </c>
      <c r="AI68">
        <f t="shared" si="91"/>
        <v>1</v>
      </c>
      <c r="AJ68" s="138">
        <f>VLOOKUP($A68,'FuturesInfo (3)'!$A$2:$O$80,15)*AI68</f>
        <v>58107</v>
      </c>
      <c r="AK68" s="196">
        <f t="shared" si="172"/>
        <v>679.57175738465367</v>
      </c>
      <c r="AL68" s="196">
        <f t="shared" si="93"/>
        <v>679.57175738465367</v>
      </c>
      <c r="AN68" s="3">
        <f t="shared" si="82"/>
        <v>-1</v>
      </c>
      <c r="AO68" s="3">
        <v>-1</v>
      </c>
      <c r="AP68">
        <v>-1</v>
      </c>
      <c r="AQ68" s="3">
        <v>-1</v>
      </c>
      <c r="AR68">
        <f t="shared" si="145"/>
        <v>1</v>
      </c>
      <c r="AS68">
        <f t="shared" si="83"/>
        <v>1</v>
      </c>
      <c r="AT68" s="5">
        <v>-1.0071127336799999E-3</v>
      </c>
      <c r="AU68" s="2">
        <v>10</v>
      </c>
      <c r="AV68">
        <v>60</v>
      </c>
      <c r="AW68" t="str">
        <f t="shared" si="84"/>
        <v>TRUE</v>
      </c>
      <c r="AX68">
        <f>VLOOKUP($A68,'FuturesInfo (3)'!$A$2:$V$80,22)</f>
        <v>1</v>
      </c>
      <c r="AY68">
        <f t="shared" si="85"/>
        <v>1</v>
      </c>
      <c r="AZ68">
        <f t="shared" si="94"/>
        <v>1</v>
      </c>
      <c r="BA68" s="138">
        <f>VLOOKUP($A68,'FuturesInfo (3)'!$A$2:$O$80,15)*AZ68</f>
        <v>58107</v>
      </c>
      <c r="BB68" s="196">
        <f t="shared" si="86"/>
        <v>58.520299615943756</v>
      </c>
      <c r="BC68" s="196">
        <f t="shared" si="95"/>
        <v>58.520299615943756</v>
      </c>
      <c r="BE68" s="3">
        <v>-1</v>
      </c>
      <c r="BF68" s="3">
        <v>1</v>
      </c>
      <c r="BG68">
        <v>-1</v>
      </c>
      <c r="BH68" s="3">
        <v>1</v>
      </c>
      <c r="BI68">
        <v>1</v>
      </c>
      <c r="BJ68">
        <v>0</v>
      </c>
      <c r="BK68" s="5">
        <v>2.0603616659300002E-2</v>
      </c>
      <c r="BL68" s="2">
        <v>10</v>
      </c>
      <c r="BM68">
        <v>60</v>
      </c>
      <c r="BN68" t="s">
        <v>1181</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1181</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1181</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1181</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1181</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1181</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1181</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1181</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1181</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1181</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1181</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1181</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1181</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1181</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1181</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1181</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1181</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1181</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1181</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v>1</v>
      </c>
      <c r="UF68" s="241">
        <v>1</v>
      </c>
      <c r="UG68" s="241">
        <v>-1</v>
      </c>
      <c r="UH68" s="241">
        <v>1</v>
      </c>
      <c r="UI68" s="214">
        <v>1</v>
      </c>
      <c r="UJ68" s="240">
        <v>6</v>
      </c>
      <c r="UK68">
        <v>-1</v>
      </c>
      <c r="UL68">
        <v>1</v>
      </c>
      <c r="UM68" s="245">
        <v>-1</v>
      </c>
      <c r="UN68">
        <v>0</v>
      </c>
      <c r="UO68">
        <v>0</v>
      </c>
      <c r="UP68">
        <v>1</v>
      </c>
      <c r="UQ68">
        <v>0</v>
      </c>
      <c r="UR68" s="246">
        <v>-5.60290716881E-2</v>
      </c>
      <c r="US68" s="202">
        <v>42544</v>
      </c>
      <c r="UT68">
        <v>60</v>
      </c>
      <c r="UU68" t="s">
        <v>1181</v>
      </c>
      <c r="UV68">
        <v>1</v>
      </c>
      <c r="UW68" s="252">
        <v>2</v>
      </c>
      <c r="UX68">
        <v>1</v>
      </c>
      <c r="UY68" s="138">
        <v>60005.4</v>
      </c>
      <c r="UZ68" s="138">
        <v>60005.4</v>
      </c>
      <c r="VA68" s="196">
        <v>-3362.046858273116</v>
      </c>
      <c r="VB68" s="196">
        <v>-3362.046858273116</v>
      </c>
      <c r="VC68" s="196">
        <v>-3362.046858273116</v>
      </c>
      <c r="VD68" s="196">
        <v>3362.046858273116</v>
      </c>
      <c r="VE68" s="196">
        <v>-3362.046858273116</v>
      </c>
      <c r="VF68" s="196">
        <v>3362.046858273116</v>
      </c>
      <c r="VG68" s="196">
        <v>-3362.046858273116</v>
      </c>
      <c r="VH68" s="196">
        <v>-3362.046858273116</v>
      </c>
      <c r="VI68" s="196">
        <v>3362.046858273116</v>
      </c>
      <c r="VJ68" s="196">
        <v>-3362.046858273116</v>
      </c>
      <c r="VK68" s="196">
        <v>3362.046858273116</v>
      </c>
      <c r="VM68">
        <v>-1</v>
      </c>
      <c r="VN68" s="241">
        <v>-1</v>
      </c>
      <c r="VO68" s="241">
        <v>-1</v>
      </c>
      <c r="VP68" s="241">
        <v>-1</v>
      </c>
      <c r="VQ68" s="214">
        <v>1</v>
      </c>
      <c r="VR68" s="240">
        <v>7</v>
      </c>
      <c r="VS68">
        <v>-1</v>
      </c>
      <c r="VT68">
        <v>1</v>
      </c>
      <c r="VU68" s="245">
        <v>1</v>
      </c>
      <c r="VV68">
        <v>0</v>
      </c>
      <c r="VW68">
        <v>1</v>
      </c>
      <c r="VX68">
        <v>0</v>
      </c>
      <c r="VY68">
        <v>1</v>
      </c>
      <c r="VZ68" s="246">
        <v>2.9397354238099999E-3</v>
      </c>
      <c r="WA68" s="202">
        <v>42544</v>
      </c>
      <c r="WB68">
        <v>60</v>
      </c>
      <c r="WC68" t="s">
        <v>1181</v>
      </c>
      <c r="WD68">
        <v>1</v>
      </c>
      <c r="WE68" s="252">
        <v>2</v>
      </c>
      <c r="WF68">
        <v>1</v>
      </c>
      <c r="WG68" s="138">
        <v>60181.8</v>
      </c>
      <c r="WH68" s="138">
        <v>60181.8</v>
      </c>
      <c r="WI68" s="196">
        <v>-176.91856932864866</v>
      </c>
      <c r="WJ68" s="196">
        <v>-176.91856932864866</v>
      </c>
      <c r="WK68" s="196">
        <v>176.91856932864866</v>
      </c>
      <c r="WL68" s="196">
        <v>-176.91856932864866</v>
      </c>
      <c r="WM68" s="196">
        <v>176.91856932864866</v>
      </c>
      <c r="WN68" s="196">
        <v>-176.91856932864866</v>
      </c>
      <c r="WO68" s="196">
        <v>-176.91856932864866</v>
      </c>
      <c r="WP68" s="196">
        <v>176.91856932864866</v>
      </c>
      <c r="WQ68" s="196">
        <v>-176.91856932864866</v>
      </c>
      <c r="WR68" s="196">
        <v>-176.91856932864866</v>
      </c>
      <c r="WS68" s="196">
        <v>176.91856932864866</v>
      </c>
      <c r="WU68">
        <v>1</v>
      </c>
      <c r="WV68" s="241">
        <v>-1</v>
      </c>
      <c r="WW68" s="241">
        <v>-1</v>
      </c>
      <c r="WX68" s="241">
        <v>-1</v>
      </c>
      <c r="WY68" s="214">
        <v>1</v>
      </c>
      <c r="WZ68" s="240">
        <v>8</v>
      </c>
      <c r="XA68">
        <v>-1</v>
      </c>
      <c r="XB68">
        <v>1</v>
      </c>
      <c r="XC68">
        <v>-1</v>
      </c>
      <c r="XD68">
        <v>1</v>
      </c>
      <c r="XE68">
        <v>0</v>
      </c>
      <c r="XF68">
        <v>1</v>
      </c>
      <c r="XG68">
        <v>0</v>
      </c>
      <c r="XH68">
        <v>-4.8712401423700001E-2</v>
      </c>
      <c r="XI68" s="202">
        <v>42544</v>
      </c>
      <c r="XJ68">
        <v>60</v>
      </c>
      <c r="XK68" t="s">
        <v>1181</v>
      </c>
      <c r="XL68">
        <v>1</v>
      </c>
      <c r="XM68" s="252">
        <v>1</v>
      </c>
      <c r="XN68">
        <v>1</v>
      </c>
      <c r="XO68" s="138">
        <v>57250.2</v>
      </c>
      <c r="XP68" s="138">
        <v>57250.2</v>
      </c>
      <c r="XQ68" s="196">
        <v>2788.7947239871096</v>
      </c>
      <c r="XR68" s="196">
        <v>2788.7947239871096</v>
      </c>
      <c r="XS68" s="196">
        <v>-2788.7947239871096</v>
      </c>
      <c r="XT68" s="196">
        <v>2788.7947239871096</v>
      </c>
      <c r="XU68" s="196">
        <v>-2788.7947239871096</v>
      </c>
      <c r="XV68" s="196">
        <v>2788.7947239871096</v>
      </c>
      <c r="XW68" s="196">
        <v>2788.7947239871096</v>
      </c>
      <c r="XX68" s="196">
        <v>-2788.7947239871096</v>
      </c>
      <c r="XY68" s="196">
        <v>2788.7947239871096</v>
      </c>
      <c r="XZ68" s="196">
        <v>-2788.7947239871096</v>
      </c>
      <c r="YA68" s="196">
        <v>2788.7947239871096</v>
      </c>
      <c r="YC68">
        <v>-1</v>
      </c>
      <c r="YD68">
        <v>-1</v>
      </c>
      <c r="YE68">
        <v>-1</v>
      </c>
      <c r="YF68">
        <v>1</v>
      </c>
      <c r="YG68">
        <v>1</v>
      </c>
      <c r="YH68">
        <v>9</v>
      </c>
      <c r="YI68">
        <v>-1</v>
      </c>
      <c r="YJ68">
        <v>1</v>
      </c>
      <c r="YK68" s="245">
        <v>1</v>
      </c>
      <c r="YL68">
        <v>0</v>
      </c>
      <c r="YM68">
        <v>1</v>
      </c>
      <c r="YN68">
        <v>0</v>
      </c>
      <c r="YO68">
        <v>1</v>
      </c>
      <c r="YP68" s="246">
        <v>5.64888856283E-3</v>
      </c>
      <c r="YQ68" s="202">
        <v>42544</v>
      </c>
      <c r="YR68">
        <v>60</v>
      </c>
      <c r="YS68" t="s">
        <v>1181</v>
      </c>
      <c r="YT68">
        <v>1</v>
      </c>
      <c r="YU68">
        <v>1</v>
      </c>
      <c r="YV68">
        <v>1</v>
      </c>
      <c r="YW68" s="138">
        <v>57573.599999999999</v>
      </c>
      <c r="YX68" s="138">
        <v>57573.599999999999</v>
      </c>
      <c r="YY68" s="196">
        <v>-325.22685056094929</v>
      </c>
      <c r="YZ68" s="196">
        <v>-325.22685056094929</v>
      </c>
      <c r="ZA68" s="196">
        <v>325.22685056094929</v>
      </c>
      <c r="ZB68" s="196">
        <v>-325.22685056094929</v>
      </c>
      <c r="ZC68" s="196">
        <v>325.22685056094929</v>
      </c>
      <c r="ZD68" s="196">
        <v>-325.22685056094929</v>
      </c>
      <c r="ZE68" s="196">
        <v>325.22685056094929</v>
      </c>
      <c r="ZF68" s="196">
        <v>325.22685056094929</v>
      </c>
      <c r="ZG68" s="196">
        <v>-325.22685056094929</v>
      </c>
      <c r="ZH68" s="196">
        <v>-325.22685056094929</v>
      </c>
      <c r="ZI68" s="196">
        <v>325.22685056094929</v>
      </c>
      <c r="ZK68">
        <f t="shared" si="96"/>
        <v>1</v>
      </c>
      <c r="ZL68" s="241">
        <v>-1</v>
      </c>
      <c r="ZM68" s="241">
        <v>-1</v>
      </c>
      <c r="ZN68" s="241">
        <v>-1</v>
      </c>
      <c r="ZO68" s="214">
        <v>1</v>
      </c>
      <c r="ZP68" s="240">
        <v>10</v>
      </c>
      <c r="ZQ68">
        <f t="shared" si="97"/>
        <v>-1</v>
      </c>
      <c r="ZR68">
        <f t="shared" si="98"/>
        <v>1</v>
      </c>
      <c r="ZS68" s="245">
        <v>1</v>
      </c>
      <c r="ZT68">
        <f t="shared" si="161"/>
        <v>0</v>
      </c>
      <c r="ZU68">
        <f t="shared" si="158"/>
        <v>1</v>
      </c>
      <c r="ZV68">
        <f t="shared" si="138"/>
        <v>0</v>
      </c>
      <c r="ZW68">
        <f t="shared" si="100"/>
        <v>1</v>
      </c>
      <c r="ZX68" s="246">
        <v>9.26466297053E-3</v>
      </c>
      <c r="ZY68" s="202">
        <v>42544</v>
      </c>
      <c r="ZZ68">
        <v>60</v>
      </c>
      <c r="AAA68" t="str">
        <f t="shared" si="87"/>
        <v>TRUE</v>
      </c>
      <c r="AAB68">
        <f>VLOOKUP($A68,'FuturesInfo (3)'!$A$2:$V$80,22)</f>
        <v>1</v>
      </c>
      <c r="AAC68" s="252">
        <v>1</v>
      </c>
      <c r="AAD68">
        <f t="shared" si="101"/>
        <v>1</v>
      </c>
      <c r="AAE68" s="138">
        <f>VLOOKUP($A68,'FuturesInfo (3)'!$A$2:$O$80,15)*AAB68</f>
        <v>58107</v>
      </c>
      <c r="AAF68" s="138">
        <f>VLOOKUP($A68,'FuturesInfo (3)'!$A$2:$O$80,15)*AAD68</f>
        <v>58107</v>
      </c>
      <c r="AAG68" s="196">
        <f t="shared" si="102"/>
        <v>-538.34177122858671</v>
      </c>
      <c r="AAH68" s="196">
        <f t="shared" si="103"/>
        <v>538.34177122858671</v>
      </c>
      <c r="AAI68" s="196">
        <f t="shared" si="104"/>
        <v>538.34177122858671</v>
      </c>
      <c r="AAJ68" s="196">
        <f t="shared" si="105"/>
        <v>-538.34177122858671</v>
      </c>
      <c r="AAK68" s="196">
        <f t="shared" si="155"/>
        <v>538.34177122858671</v>
      </c>
      <c r="AAL68" s="196">
        <f t="shared" si="107"/>
        <v>-538.34177122858671</v>
      </c>
      <c r="AAM68" s="196">
        <f t="shared" si="139"/>
        <v>-538.34177122858671</v>
      </c>
      <c r="AAN68" s="196">
        <f>IF(IF(sym!$O57=ZS68,1,0)=1,ABS(AAE68*ZX68),-ABS(AAE68*ZX68))</f>
        <v>538.34177122858671</v>
      </c>
      <c r="AAO68" s="196">
        <f>IF(IF(sym!$N57=ZS68,1,0)=1,ABS(AAE68*ZX68),-ABS(AAE68*ZX68))</f>
        <v>-538.34177122858671</v>
      </c>
      <c r="AAP68" s="196">
        <f t="shared" si="148"/>
        <v>-538.34177122858671</v>
      </c>
      <c r="AAQ68" s="196">
        <f t="shared" si="109"/>
        <v>538.34177122858671</v>
      </c>
      <c r="AAS68">
        <f t="shared" si="110"/>
        <v>1</v>
      </c>
      <c r="AAT68" s="241">
        <v>1</v>
      </c>
      <c r="AAU68" s="241">
        <v>1</v>
      </c>
      <c r="AAV68" s="241">
        <v>1</v>
      </c>
      <c r="AAW68" s="214">
        <v>-1</v>
      </c>
      <c r="AAX68" s="240">
        <v>-11</v>
      </c>
      <c r="AAY68">
        <f t="shared" si="111"/>
        <v>1</v>
      </c>
      <c r="AAZ68">
        <f t="shared" si="112"/>
        <v>1</v>
      </c>
      <c r="ABA68" s="245"/>
      <c r="ABB68">
        <f t="shared" si="162"/>
        <v>0</v>
      </c>
      <c r="ABC68">
        <f t="shared" si="159"/>
        <v>0</v>
      </c>
      <c r="ABD68">
        <f t="shared" si="140"/>
        <v>0</v>
      </c>
      <c r="ABE68">
        <f t="shared" si="114"/>
        <v>0</v>
      </c>
      <c r="ABF68" s="246"/>
      <c r="ABG68" s="202">
        <v>42544</v>
      </c>
      <c r="ABH68">
        <v>60</v>
      </c>
      <c r="ABI68" t="str">
        <f t="shared" si="88"/>
        <v>TRUE</v>
      </c>
      <c r="ABJ68">
        <f>VLOOKUP($A68,'FuturesInfo (3)'!$A$2:$V$80,22)</f>
        <v>1</v>
      </c>
      <c r="ABK68" s="252">
        <v>1</v>
      </c>
      <c r="ABL68">
        <f t="shared" si="115"/>
        <v>1</v>
      </c>
      <c r="ABM68" s="138">
        <f>VLOOKUP($A68,'FuturesInfo (3)'!$A$2:$O$80,15)*ABJ68</f>
        <v>58107</v>
      </c>
      <c r="ABN68" s="138">
        <f>VLOOKUP($A68,'FuturesInfo (3)'!$A$2:$O$80,15)*ABL68</f>
        <v>58107</v>
      </c>
      <c r="ABO68" s="196">
        <f t="shared" si="116"/>
        <v>0</v>
      </c>
      <c r="ABP68" s="196">
        <f t="shared" si="117"/>
        <v>0</v>
      </c>
      <c r="ABQ68" s="196">
        <f t="shared" si="118"/>
        <v>0</v>
      </c>
      <c r="ABR68" s="196">
        <f t="shared" si="119"/>
        <v>0</v>
      </c>
      <c r="ABS68" s="196">
        <f t="shared" si="156"/>
        <v>0</v>
      </c>
      <c r="ABT68" s="196">
        <f t="shared" si="121"/>
        <v>0</v>
      </c>
      <c r="ABU68" s="196">
        <f t="shared" si="141"/>
        <v>0</v>
      </c>
      <c r="ABV68" s="196">
        <f>IF(IF(sym!$O57=ABA68,1,0)=1,ABS(ABM68*ABF68),-ABS(ABM68*ABF68))</f>
        <v>0</v>
      </c>
      <c r="ABW68" s="196">
        <f>IF(IF(sym!$N57=ABA68,1,0)=1,ABS(ABM68*ABF68),-ABS(ABM68*ABF68))</f>
        <v>0</v>
      </c>
      <c r="ABX68" s="196">
        <f t="shared" si="151"/>
        <v>0</v>
      </c>
      <c r="ABY68" s="196">
        <f t="shared" si="123"/>
        <v>0</v>
      </c>
      <c r="ACA68">
        <f t="shared" si="124"/>
        <v>0</v>
      </c>
      <c r="ACB68" s="241"/>
      <c r="ACC68" s="241"/>
      <c r="ACD68" s="241"/>
      <c r="ACE68" s="214"/>
      <c r="ACF68" s="240"/>
      <c r="ACG68">
        <f t="shared" si="125"/>
        <v>1</v>
      </c>
      <c r="ACH68">
        <f t="shared" si="126"/>
        <v>0</v>
      </c>
      <c r="ACI68" s="245"/>
      <c r="ACJ68">
        <f t="shared" si="163"/>
        <v>1</v>
      </c>
      <c r="ACK68">
        <f t="shared" si="160"/>
        <v>1</v>
      </c>
      <c r="ACL68">
        <f t="shared" si="142"/>
        <v>0</v>
      </c>
      <c r="ACM68">
        <f t="shared" si="128"/>
        <v>1</v>
      </c>
      <c r="ACN68" s="246"/>
      <c r="ACO68" s="202"/>
      <c r="ACP68">
        <v>60</v>
      </c>
      <c r="ACQ68" t="str">
        <f t="shared" si="89"/>
        <v>FALSE</v>
      </c>
      <c r="ACR68">
        <f>VLOOKUP($A68,'FuturesInfo (3)'!$A$2:$V$80,22)</f>
        <v>1</v>
      </c>
      <c r="ACS68" s="252"/>
      <c r="ACT68">
        <f t="shared" si="129"/>
        <v>1</v>
      </c>
      <c r="ACU68" s="138">
        <f>VLOOKUP($A68,'FuturesInfo (3)'!$A$2:$O$80,15)*ACR68</f>
        <v>58107</v>
      </c>
      <c r="ACV68" s="138">
        <f>VLOOKUP($A68,'FuturesInfo (3)'!$A$2:$O$80,15)*ACT68</f>
        <v>58107</v>
      </c>
      <c r="ACW68" s="196">
        <f t="shared" si="130"/>
        <v>0</v>
      </c>
      <c r="ACX68" s="196">
        <f t="shared" si="131"/>
        <v>0</v>
      </c>
      <c r="ACY68" s="196">
        <f t="shared" si="132"/>
        <v>0</v>
      </c>
      <c r="ACZ68" s="196">
        <f t="shared" si="133"/>
        <v>0</v>
      </c>
      <c r="ADA68" s="196">
        <f t="shared" si="157"/>
        <v>0</v>
      </c>
      <c r="ADB68" s="196">
        <f t="shared" si="135"/>
        <v>0</v>
      </c>
      <c r="ADC68" s="196">
        <f t="shared" si="143"/>
        <v>0</v>
      </c>
      <c r="ADD68" s="196">
        <f>IF(IF(sym!$O57=ACI68,1,0)=1,ABS(ACU68*ACN68),-ABS(ACU68*ACN68))</f>
        <v>0</v>
      </c>
      <c r="ADE68" s="196">
        <f>IF(IF(sym!$N57=ACI68,1,0)=1,ABS(ACU68*ACN68),-ABS(ACU68*ACN68))</f>
        <v>0</v>
      </c>
      <c r="ADF68" s="196">
        <f t="shared" si="154"/>
        <v>0</v>
      </c>
      <c r="ADG68" s="196">
        <f t="shared" si="137"/>
        <v>0</v>
      </c>
    </row>
    <row r="69" spans="1:787" s="3" customFormat="1" x14ac:dyDescent="0.25">
      <c r="A69" s="1" t="s">
        <v>392</v>
      </c>
      <c r="B69" s="150" t="str">
        <f>'FuturesInfo (3)'!M57</f>
        <v>@RR</v>
      </c>
      <c r="C69" s="200" t="str">
        <f>VLOOKUP(A69,'FuturesInfo (3)'!$A$2:$K$80,11)</f>
        <v>grain</v>
      </c>
      <c r="D69"/>
      <c r="F69" t="e">
        <f>#REF!</f>
        <v>#REF!</v>
      </c>
      <c r="G69">
        <v>1</v>
      </c>
      <c r="H69">
        <v>1</v>
      </c>
      <c r="I69">
        <v>1</v>
      </c>
      <c r="J69">
        <f t="shared" si="164"/>
        <v>1</v>
      </c>
      <c r="K69">
        <f t="shared" si="165"/>
        <v>1</v>
      </c>
      <c r="L69" s="184">
        <v>0</v>
      </c>
      <c r="M69" s="2">
        <v>10</v>
      </c>
      <c r="N69">
        <v>60</v>
      </c>
      <c r="O69" t="str">
        <f t="shared" si="166"/>
        <v>TRUE</v>
      </c>
      <c r="P69">
        <f>VLOOKUP($A69,'FuturesInfo (3)'!$A$2:$V$80,22)</f>
        <v>4</v>
      </c>
      <c r="Q69">
        <f t="shared" si="76"/>
        <v>4</v>
      </c>
      <c r="R69">
        <f t="shared" si="76"/>
        <v>4</v>
      </c>
      <c r="S69" s="138">
        <f>VLOOKUP($A69,'FuturesInfo (3)'!$A$2:$O$80,15)*Q69</f>
        <v>85480</v>
      </c>
      <c r="T69" s="144">
        <f t="shared" si="167"/>
        <v>0</v>
      </c>
      <c r="U69" s="144">
        <f t="shared" si="90"/>
        <v>0</v>
      </c>
      <c r="W69">
        <f t="shared" si="168"/>
        <v>1</v>
      </c>
      <c r="X69">
        <v>1</v>
      </c>
      <c r="Y69">
        <v>1</v>
      </c>
      <c r="Z69">
        <v>1</v>
      </c>
      <c r="AA69">
        <f t="shared" si="144"/>
        <v>1</v>
      </c>
      <c r="AB69">
        <f t="shared" si="169"/>
        <v>1</v>
      </c>
      <c r="AC69" s="1">
        <v>2.9463500439799999E-2</v>
      </c>
      <c r="AD69" s="2">
        <v>10</v>
      </c>
      <c r="AE69">
        <v>60</v>
      </c>
      <c r="AF69" t="str">
        <f t="shared" si="170"/>
        <v>TRUE</v>
      </c>
      <c r="AG69">
        <f>VLOOKUP($A69,'FuturesInfo (3)'!$A$2:$V$80,22)</f>
        <v>4</v>
      </c>
      <c r="AH69">
        <f t="shared" si="171"/>
        <v>5</v>
      </c>
      <c r="AI69">
        <f t="shared" si="91"/>
        <v>4</v>
      </c>
      <c r="AJ69" s="138">
        <f>VLOOKUP($A69,'FuturesInfo (3)'!$A$2:$O$80,15)*AI69</f>
        <v>85480</v>
      </c>
      <c r="AK69" s="196">
        <f t="shared" si="172"/>
        <v>2518.540017594104</v>
      </c>
      <c r="AL69" s="196">
        <f t="shared" si="93"/>
        <v>2518.540017594104</v>
      </c>
      <c r="AN69">
        <f t="shared" si="82"/>
        <v>1</v>
      </c>
      <c r="AO69">
        <v>1</v>
      </c>
      <c r="AP69">
        <v>1</v>
      </c>
      <c r="AQ69">
        <v>1</v>
      </c>
      <c r="AR69">
        <f t="shared" si="145"/>
        <v>1</v>
      </c>
      <c r="AS69">
        <f t="shared" si="83"/>
        <v>1</v>
      </c>
      <c r="AT69" s="1">
        <v>2.9901751388299999E-3</v>
      </c>
      <c r="AU69" s="2">
        <v>10</v>
      </c>
      <c r="AV69">
        <v>60</v>
      </c>
      <c r="AW69" t="str">
        <f t="shared" si="84"/>
        <v>TRUE</v>
      </c>
      <c r="AX69">
        <f>VLOOKUP($A69,'FuturesInfo (3)'!$A$2:$V$80,22)</f>
        <v>4</v>
      </c>
      <c r="AY69">
        <f t="shared" si="85"/>
        <v>5</v>
      </c>
      <c r="AZ69">
        <f t="shared" si="94"/>
        <v>4</v>
      </c>
      <c r="BA69" s="138">
        <f>VLOOKUP($A69,'FuturesInfo (3)'!$A$2:$O$80,15)*AZ69</f>
        <v>85480</v>
      </c>
      <c r="BB69" s="196">
        <f t="shared" si="86"/>
        <v>255.60017086718838</v>
      </c>
      <c r="BC69" s="196">
        <f t="shared" si="95"/>
        <v>255.60017086718838</v>
      </c>
      <c r="BE69">
        <v>1</v>
      </c>
      <c r="BF69">
        <v>1</v>
      </c>
      <c r="BG69">
        <v>1</v>
      </c>
      <c r="BH69">
        <v>-1</v>
      </c>
      <c r="BI69">
        <v>0</v>
      </c>
      <c r="BJ69">
        <v>0</v>
      </c>
      <c r="BK69" s="1">
        <v>-1.78875638842E-2</v>
      </c>
      <c r="BL69" s="2">
        <v>10</v>
      </c>
      <c r="BM69">
        <v>60</v>
      </c>
      <c r="BN69" t="s">
        <v>1181</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1181</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1181</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1181</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1181</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1181</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1181</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1181</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1181</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1181</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1181</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1181</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1181</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1181</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1181</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1181</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1181</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1181</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1181</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v>-1</v>
      </c>
      <c r="UF69" s="239">
        <v>-1</v>
      </c>
      <c r="UG69" s="239">
        <v>1</v>
      </c>
      <c r="UH69" s="239">
        <v>-1</v>
      </c>
      <c r="UI69" s="214">
        <v>1</v>
      </c>
      <c r="UJ69" s="240">
        <v>9</v>
      </c>
      <c r="UK69">
        <v>-1</v>
      </c>
      <c r="UL69">
        <v>1</v>
      </c>
      <c r="UM69" s="214">
        <v>-1</v>
      </c>
      <c r="UN69">
        <v>1</v>
      </c>
      <c r="UO69">
        <v>0</v>
      </c>
      <c r="UP69">
        <v>1</v>
      </c>
      <c r="UQ69">
        <v>0</v>
      </c>
      <c r="UR69" s="248">
        <v>-1.33971291866E-2</v>
      </c>
      <c r="US69" s="202">
        <v>42541</v>
      </c>
      <c r="UT69">
        <v>60</v>
      </c>
      <c r="UU69" t="s">
        <v>1181</v>
      </c>
      <c r="UV69">
        <v>4</v>
      </c>
      <c r="UW69" s="252">
        <v>2</v>
      </c>
      <c r="UX69">
        <v>3</v>
      </c>
      <c r="UY69" s="138">
        <v>82480</v>
      </c>
      <c r="UZ69" s="138">
        <v>61860</v>
      </c>
      <c r="VA69" s="196">
        <v>1104.9952153107679</v>
      </c>
      <c r="VB69" s="196">
        <v>828.74641148307603</v>
      </c>
      <c r="VC69" s="196">
        <v>-1104.9952153107679</v>
      </c>
      <c r="VD69" s="196">
        <v>1104.9952153107679</v>
      </c>
      <c r="VE69" s="196">
        <v>-1104.9952153107679</v>
      </c>
      <c r="VF69" s="196">
        <v>-1104.9952153107679</v>
      </c>
      <c r="VG69" s="196">
        <v>1104.9952153107679</v>
      </c>
      <c r="VH69" s="196">
        <v>-1104.9952153107679</v>
      </c>
      <c r="VI69" s="196">
        <v>1104.9952153107679</v>
      </c>
      <c r="VJ69" s="196">
        <v>-1104.9952153107679</v>
      </c>
      <c r="VK69" s="196">
        <v>1104.9952153107679</v>
      </c>
      <c r="VM69">
        <v>-1</v>
      </c>
      <c r="VN69" s="239">
        <v>-1</v>
      </c>
      <c r="VO69" s="239">
        <v>1</v>
      </c>
      <c r="VP69" s="239">
        <v>-1</v>
      </c>
      <c r="VQ69" s="214">
        <v>1</v>
      </c>
      <c r="VR69" s="240">
        <v>10</v>
      </c>
      <c r="VS69">
        <v>-1</v>
      </c>
      <c r="VT69">
        <v>1</v>
      </c>
      <c r="VU69" s="214">
        <v>1</v>
      </c>
      <c r="VV69">
        <v>0</v>
      </c>
      <c r="VW69">
        <v>1</v>
      </c>
      <c r="VX69">
        <v>0</v>
      </c>
      <c r="VY69">
        <v>1</v>
      </c>
      <c r="VZ69" s="248">
        <v>2.7158098933099999E-2</v>
      </c>
      <c r="WA69" s="202">
        <v>42541</v>
      </c>
      <c r="WB69">
        <v>60</v>
      </c>
      <c r="WC69" t="s">
        <v>1181</v>
      </c>
      <c r="WD69">
        <v>4</v>
      </c>
      <c r="WE69" s="252">
        <v>2</v>
      </c>
      <c r="WF69">
        <v>4</v>
      </c>
      <c r="WG69" s="138">
        <v>84720</v>
      </c>
      <c r="WH69" s="138">
        <v>84720</v>
      </c>
      <c r="WI69" s="196">
        <v>-2300.8341416122321</v>
      </c>
      <c r="WJ69" s="196">
        <v>-2300.8341416122321</v>
      </c>
      <c r="WK69" s="196">
        <v>2300.8341416122321</v>
      </c>
      <c r="WL69" s="196">
        <v>-2300.8341416122321</v>
      </c>
      <c r="WM69" s="196">
        <v>2300.8341416122321</v>
      </c>
      <c r="WN69" s="196">
        <v>2300.8341416122321</v>
      </c>
      <c r="WO69" s="196">
        <v>-2300.8341416122321</v>
      </c>
      <c r="WP69" s="196">
        <v>2300.8341416122321</v>
      </c>
      <c r="WQ69" s="196">
        <v>-2300.8341416122321</v>
      </c>
      <c r="WR69" s="196">
        <v>-2300.8341416122321</v>
      </c>
      <c r="WS69" s="196">
        <v>2300.8341416122321</v>
      </c>
      <c r="WU69">
        <v>1</v>
      </c>
      <c r="WV69" s="239">
        <v>-1</v>
      </c>
      <c r="WW69" s="239">
        <v>1</v>
      </c>
      <c r="WX69" s="239">
        <v>-1</v>
      </c>
      <c r="WY69" s="214">
        <v>1</v>
      </c>
      <c r="WZ69" s="240">
        <v>11</v>
      </c>
      <c r="XA69">
        <v>-1</v>
      </c>
      <c r="XB69">
        <v>1</v>
      </c>
      <c r="XC69">
        <v>1</v>
      </c>
      <c r="XD69">
        <v>0</v>
      </c>
      <c r="XE69">
        <v>1</v>
      </c>
      <c r="XF69">
        <v>0</v>
      </c>
      <c r="XG69">
        <v>1</v>
      </c>
      <c r="XH69">
        <v>2.9745042492900001E-2</v>
      </c>
      <c r="XI69" s="202">
        <v>42541</v>
      </c>
      <c r="XJ69">
        <v>60</v>
      </c>
      <c r="XK69" t="s">
        <v>1181</v>
      </c>
      <c r="XL69">
        <v>4</v>
      </c>
      <c r="XM69" s="252">
        <v>1</v>
      </c>
      <c r="XN69">
        <v>5</v>
      </c>
      <c r="XO69" s="138">
        <v>87240</v>
      </c>
      <c r="XP69" s="138">
        <v>109050</v>
      </c>
      <c r="XQ69" s="196">
        <v>-2594.9575070805963</v>
      </c>
      <c r="XR69" s="196">
        <v>-3243.6968838507451</v>
      </c>
      <c r="XS69" s="196">
        <v>2594.9575070805963</v>
      </c>
      <c r="XT69" s="196">
        <v>-2594.9575070805963</v>
      </c>
      <c r="XU69" s="196">
        <v>2594.9575070805963</v>
      </c>
      <c r="XV69" s="196">
        <v>2594.9575070805963</v>
      </c>
      <c r="XW69" s="196">
        <v>-2594.9575070805963</v>
      </c>
      <c r="XX69" s="196">
        <v>2594.9575070805963</v>
      </c>
      <c r="XY69" s="196">
        <v>-2594.9575070805963</v>
      </c>
      <c r="XZ69" s="196">
        <v>-2594.9575070805963</v>
      </c>
      <c r="YA69" s="196">
        <v>2594.9575070805963</v>
      </c>
      <c r="YC69">
        <v>1</v>
      </c>
      <c r="YD69">
        <v>1</v>
      </c>
      <c r="YE69">
        <v>1</v>
      </c>
      <c r="YF69">
        <v>1</v>
      </c>
      <c r="YG69">
        <v>1</v>
      </c>
      <c r="YH69">
        <v>-2</v>
      </c>
      <c r="YI69">
        <v>-1</v>
      </c>
      <c r="YJ69">
        <v>-1</v>
      </c>
      <c r="YK69" s="214">
        <v>-1</v>
      </c>
      <c r="YL69">
        <v>0</v>
      </c>
      <c r="YM69">
        <v>0</v>
      </c>
      <c r="YN69">
        <v>1</v>
      </c>
      <c r="YO69">
        <v>1</v>
      </c>
      <c r="YP69" s="248">
        <v>-2.5676295277400001E-2</v>
      </c>
      <c r="YQ69" s="202">
        <v>42541</v>
      </c>
      <c r="YR69">
        <v>60</v>
      </c>
      <c r="YS69" t="s">
        <v>1181</v>
      </c>
      <c r="YT69">
        <v>4</v>
      </c>
      <c r="YU69">
        <v>2</v>
      </c>
      <c r="YV69">
        <v>3</v>
      </c>
      <c r="YW69" s="138">
        <v>85000</v>
      </c>
      <c r="YX69" s="138">
        <v>63750</v>
      </c>
      <c r="YY69" s="196">
        <v>-2182.4850985789999</v>
      </c>
      <c r="YZ69" s="196">
        <v>-1636.8638239342501</v>
      </c>
      <c r="ZA69" s="196">
        <v>-2182.4850985789999</v>
      </c>
      <c r="ZB69" s="196">
        <v>2182.4850985789999</v>
      </c>
      <c r="ZC69" s="196">
        <v>2182.4850985789999</v>
      </c>
      <c r="ZD69" s="196">
        <v>-2182.4850985789999</v>
      </c>
      <c r="ZE69" s="196">
        <v>-2182.4850985789999</v>
      </c>
      <c r="ZF69" s="196">
        <v>-2182.4850985789999</v>
      </c>
      <c r="ZG69" s="196">
        <v>2182.4850985789999</v>
      </c>
      <c r="ZH69" s="196">
        <v>-2182.4850985789999</v>
      </c>
      <c r="ZI69" s="196">
        <v>2182.4850985789999</v>
      </c>
      <c r="ZK69">
        <f t="shared" si="96"/>
        <v>-1</v>
      </c>
      <c r="ZL69" s="239">
        <v>1</v>
      </c>
      <c r="ZM69" s="239">
        <v>1</v>
      </c>
      <c r="ZN69" s="239">
        <v>-1</v>
      </c>
      <c r="ZO69" s="214">
        <v>1</v>
      </c>
      <c r="ZP69" s="240">
        <v>-3</v>
      </c>
      <c r="ZQ69">
        <f t="shared" si="97"/>
        <v>-1</v>
      </c>
      <c r="ZR69">
        <f t="shared" si="98"/>
        <v>-1</v>
      </c>
      <c r="ZS69" s="214">
        <v>1</v>
      </c>
      <c r="ZT69">
        <f t="shared" si="161"/>
        <v>1</v>
      </c>
      <c r="ZU69">
        <f t="shared" si="158"/>
        <v>1</v>
      </c>
      <c r="ZV69">
        <f t="shared" si="138"/>
        <v>0</v>
      </c>
      <c r="ZW69">
        <f t="shared" si="100"/>
        <v>0</v>
      </c>
      <c r="ZX69" s="248">
        <v>5.6470588235300002E-3</v>
      </c>
      <c r="ZY69" s="202">
        <v>42541</v>
      </c>
      <c r="ZZ69">
        <v>60</v>
      </c>
      <c r="AAA69" t="str">
        <f t="shared" si="87"/>
        <v>TRUE</v>
      </c>
      <c r="AAB69">
        <f>VLOOKUP($A69,'FuturesInfo (3)'!$A$2:$V$80,22)</f>
        <v>4</v>
      </c>
      <c r="AAC69" s="252">
        <v>1</v>
      </c>
      <c r="AAD69">
        <f t="shared" si="101"/>
        <v>5</v>
      </c>
      <c r="AAE69" s="138">
        <f>VLOOKUP($A69,'FuturesInfo (3)'!$A$2:$O$80,15)*AAB69</f>
        <v>85480</v>
      </c>
      <c r="AAF69" s="138">
        <f>VLOOKUP($A69,'FuturesInfo (3)'!$A$2:$O$80,15)*AAD69</f>
        <v>106850</v>
      </c>
      <c r="AAG69" s="196">
        <f t="shared" si="102"/>
        <v>482.7105882353444</v>
      </c>
      <c r="AAH69" s="196">
        <f t="shared" si="103"/>
        <v>-482.7105882353444</v>
      </c>
      <c r="AAI69" s="196">
        <f t="shared" si="104"/>
        <v>482.7105882353444</v>
      </c>
      <c r="AAJ69" s="196">
        <f t="shared" si="105"/>
        <v>-482.7105882353444</v>
      </c>
      <c r="AAK69" s="196">
        <f t="shared" si="155"/>
        <v>-482.7105882353444</v>
      </c>
      <c r="AAL69" s="196">
        <f t="shared" si="107"/>
        <v>482.7105882353444</v>
      </c>
      <c r="AAM69" s="196">
        <f t="shared" si="139"/>
        <v>-482.7105882353444</v>
      </c>
      <c r="AAN69" s="196">
        <f>IF(IF(sym!$O58=ZS69,1,0)=1,ABS(AAE69*ZX69),-ABS(AAE69*ZX69))</f>
        <v>482.7105882353444</v>
      </c>
      <c r="AAO69" s="196">
        <f>IF(IF(sym!$N58=ZS69,1,0)=1,ABS(AAE69*ZX69),-ABS(AAE69*ZX69))</f>
        <v>-482.7105882353444</v>
      </c>
      <c r="AAP69" s="196">
        <f t="shared" si="148"/>
        <v>-482.7105882353444</v>
      </c>
      <c r="AAQ69" s="196">
        <f t="shared" si="109"/>
        <v>482.7105882353444</v>
      </c>
      <c r="AAS69">
        <f t="shared" si="110"/>
        <v>1</v>
      </c>
      <c r="AAT69" s="239">
        <v>-1</v>
      </c>
      <c r="AAU69" s="239">
        <v>-1</v>
      </c>
      <c r="AAV69" s="239">
        <v>1</v>
      </c>
      <c r="AAW69" s="214">
        <v>1</v>
      </c>
      <c r="AAX69" s="240">
        <v>-4</v>
      </c>
      <c r="AAY69">
        <f t="shared" si="111"/>
        <v>-1</v>
      </c>
      <c r="AAZ69">
        <f t="shared" si="112"/>
        <v>-1</v>
      </c>
      <c r="ABA69" s="214"/>
      <c r="ABB69">
        <f t="shared" si="162"/>
        <v>0</v>
      </c>
      <c r="ABC69">
        <f t="shared" si="159"/>
        <v>0</v>
      </c>
      <c r="ABD69">
        <f t="shared" si="140"/>
        <v>0</v>
      </c>
      <c r="ABE69">
        <f t="shared" si="114"/>
        <v>0</v>
      </c>
      <c r="ABF69" s="248"/>
      <c r="ABG69" s="202">
        <v>42556</v>
      </c>
      <c r="ABH69">
        <v>60</v>
      </c>
      <c r="ABI69" t="str">
        <f t="shared" si="88"/>
        <v>TRUE</v>
      </c>
      <c r="ABJ69">
        <f>VLOOKUP($A69,'FuturesInfo (3)'!$A$2:$V$80,22)</f>
        <v>4</v>
      </c>
      <c r="ABK69" s="252">
        <v>1</v>
      </c>
      <c r="ABL69">
        <f t="shared" si="115"/>
        <v>5</v>
      </c>
      <c r="ABM69" s="138">
        <f>VLOOKUP($A69,'FuturesInfo (3)'!$A$2:$O$80,15)*ABJ69</f>
        <v>85480</v>
      </c>
      <c r="ABN69" s="138">
        <f>VLOOKUP($A69,'FuturesInfo (3)'!$A$2:$O$80,15)*ABL69</f>
        <v>106850</v>
      </c>
      <c r="ABO69" s="196">
        <f t="shared" si="116"/>
        <v>0</v>
      </c>
      <c r="ABP69" s="196">
        <f t="shared" si="117"/>
        <v>0</v>
      </c>
      <c r="ABQ69" s="196">
        <f t="shared" si="118"/>
        <v>0</v>
      </c>
      <c r="ABR69" s="196">
        <f t="shared" si="119"/>
        <v>0</v>
      </c>
      <c r="ABS69" s="196">
        <f t="shared" si="156"/>
        <v>0</v>
      </c>
      <c r="ABT69" s="196">
        <f t="shared" si="121"/>
        <v>0</v>
      </c>
      <c r="ABU69" s="196">
        <f t="shared" si="141"/>
        <v>0</v>
      </c>
      <c r="ABV69" s="196">
        <f>IF(IF(sym!$O58=ABA69,1,0)=1,ABS(ABM69*ABF69),-ABS(ABM69*ABF69))</f>
        <v>0</v>
      </c>
      <c r="ABW69" s="196">
        <f>IF(IF(sym!$N58=ABA69,1,0)=1,ABS(ABM69*ABF69),-ABS(ABM69*ABF69))</f>
        <v>0</v>
      </c>
      <c r="ABX69" s="196">
        <f t="shared" si="151"/>
        <v>0</v>
      </c>
      <c r="ABY69" s="196">
        <f t="shared" si="123"/>
        <v>0</v>
      </c>
      <c r="ACA69">
        <f t="shared" si="124"/>
        <v>0</v>
      </c>
      <c r="ACB69" s="239"/>
      <c r="ACC69" s="239"/>
      <c r="ACD69" s="239"/>
      <c r="ACE69" s="214"/>
      <c r="ACF69" s="240"/>
      <c r="ACG69">
        <f t="shared" si="125"/>
        <v>1</v>
      </c>
      <c r="ACH69">
        <f t="shared" si="126"/>
        <v>0</v>
      </c>
      <c r="ACI69" s="214"/>
      <c r="ACJ69">
        <f t="shared" si="163"/>
        <v>1</v>
      </c>
      <c r="ACK69">
        <f t="shared" si="160"/>
        <v>1</v>
      </c>
      <c r="ACL69">
        <f t="shared" si="142"/>
        <v>0</v>
      </c>
      <c r="ACM69">
        <f t="shared" si="128"/>
        <v>1</v>
      </c>
      <c r="ACN69" s="248"/>
      <c r="ACO69" s="202"/>
      <c r="ACP69">
        <v>60</v>
      </c>
      <c r="ACQ69" t="str">
        <f t="shared" si="89"/>
        <v>FALSE</v>
      </c>
      <c r="ACR69">
        <f>VLOOKUP($A69,'FuturesInfo (3)'!$A$2:$V$80,22)</f>
        <v>4</v>
      </c>
      <c r="ACS69" s="252"/>
      <c r="ACT69">
        <f t="shared" si="129"/>
        <v>3</v>
      </c>
      <c r="ACU69" s="138">
        <f>VLOOKUP($A69,'FuturesInfo (3)'!$A$2:$O$80,15)*ACR69</f>
        <v>85480</v>
      </c>
      <c r="ACV69" s="138">
        <f>VLOOKUP($A69,'FuturesInfo (3)'!$A$2:$O$80,15)*ACT69</f>
        <v>64110</v>
      </c>
      <c r="ACW69" s="196">
        <f t="shared" si="130"/>
        <v>0</v>
      </c>
      <c r="ACX69" s="196">
        <f t="shared" si="131"/>
        <v>0</v>
      </c>
      <c r="ACY69" s="196">
        <f t="shared" si="132"/>
        <v>0</v>
      </c>
      <c r="ACZ69" s="196">
        <f t="shared" si="133"/>
        <v>0</v>
      </c>
      <c r="ADA69" s="196">
        <f t="shared" si="157"/>
        <v>0</v>
      </c>
      <c r="ADB69" s="196">
        <f t="shared" si="135"/>
        <v>0</v>
      </c>
      <c r="ADC69" s="196">
        <f t="shared" si="143"/>
        <v>0</v>
      </c>
      <c r="ADD69" s="196">
        <f>IF(IF(sym!$O58=ACI69,1,0)=1,ABS(ACU69*ACN69),-ABS(ACU69*ACN69))</f>
        <v>0</v>
      </c>
      <c r="ADE69" s="196">
        <f>IF(IF(sym!$N58=ACI69,1,0)=1,ABS(ACU69*ACN69),-ABS(ACU69*ACN69))</f>
        <v>0</v>
      </c>
      <c r="ADF69" s="196">
        <f t="shared" si="154"/>
        <v>0</v>
      </c>
      <c r="ADG69" s="196">
        <f t="shared" si="137"/>
        <v>0</v>
      </c>
    </row>
    <row r="70" spans="1:787" s="3" customFormat="1" x14ac:dyDescent="0.25">
      <c r="A70" s="1" t="s">
        <v>394</v>
      </c>
      <c r="B70" s="150" t="str">
        <f>'FuturesInfo (3)'!M58</f>
        <v>@RS</v>
      </c>
      <c r="C70" s="200" t="str">
        <f>VLOOKUP(A70,'FuturesInfo (3)'!$A$2:$K$80,11)</f>
        <v>grain</v>
      </c>
      <c r="D70"/>
      <c r="F70" t="e">
        <f>#REF!</f>
        <v>#REF!</v>
      </c>
      <c r="G70">
        <v>1</v>
      </c>
      <c r="H70">
        <v>-1</v>
      </c>
      <c r="I70">
        <v>-1</v>
      </c>
      <c r="J70">
        <f t="shared" si="164"/>
        <v>0</v>
      </c>
      <c r="K70">
        <f t="shared" si="165"/>
        <v>1</v>
      </c>
      <c r="L70" s="184">
        <v>-1.24855935459E-2</v>
      </c>
      <c r="M70" s="2">
        <v>10</v>
      </c>
      <c r="N70">
        <v>60</v>
      </c>
      <c r="O70" t="str">
        <f t="shared" si="166"/>
        <v>TRUE</v>
      </c>
      <c r="P70">
        <f>VLOOKUP($A70,'FuturesInfo (3)'!$A$2:$V$80,22)</f>
        <v>12</v>
      </c>
      <c r="Q70">
        <f t="shared" si="76"/>
        <v>12</v>
      </c>
      <c r="R70">
        <f t="shared" si="76"/>
        <v>12</v>
      </c>
      <c r="S70" s="138">
        <f>VLOOKUP($A70,'FuturesInfo (3)'!$A$2:$O$80,15)*Q70</f>
        <v>86040.841206949102</v>
      </c>
      <c r="T70" s="144">
        <f t="shared" si="167"/>
        <v>-1074.2709716572906</v>
      </c>
      <c r="U70" s="144">
        <f t="shared" si="90"/>
        <v>1074.2709716572906</v>
      </c>
      <c r="W70">
        <f t="shared" si="168"/>
        <v>1</v>
      </c>
      <c r="X70">
        <v>1</v>
      </c>
      <c r="Y70">
        <v>-1</v>
      </c>
      <c r="Z70">
        <v>1</v>
      </c>
      <c r="AA70">
        <f t="shared" si="144"/>
        <v>1</v>
      </c>
      <c r="AB70">
        <f t="shared" si="169"/>
        <v>0</v>
      </c>
      <c r="AC70" s="1">
        <v>5.8354405724399998E-3</v>
      </c>
      <c r="AD70" s="2">
        <v>10</v>
      </c>
      <c r="AE70">
        <v>60</v>
      </c>
      <c r="AF70" t="str">
        <f t="shared" si="170"/>
        <v>TRUE</v>
      </c>
      <c r="AG70">
        <f>VLOOKUP($A70,'FuturesInfo (3)'!$A$2:$V$80,22)</f>
        <v>12</v>
      </c>
      <c r="AH70">
        <f t="shared" si="171"/>
        <v>9</v>
      </c>
      <c r="AI70">
        <f t="shared" si="91"/>
        <v>12</v>
      </c>
      <c r="AJ70" s="138">
        <f>VLOOKUP($A70,'FuturesInfo (3)'!$A$2:$O$80,15)*AI70</f>
        <v>86040.841206949102</v>
      </c>
      <c r="AK70" s="196">
        <f t="shared" si="172"/>
        <v>502.08621566589818</v>
      </c>
      <c r="AL70" s="196">
        <f t="shared" si="93"/>
        <v>-502.08621566589818</v>
      </c>
      <c r="AN70">
        <f t="shared" si="82"/>
        <v>1</v>
      </c>
      <c r="AO70">
        <v>1</v>
      </c>
      <c r="AP70">
        <v>-1</v>
      </c>
      <c r="AQ70">
        <v>1</v>
      </c>
      <c r="AR70">
        <f t="shared" si="145"/>
        <v>1</v>
      </c>
      <c r="AS70">
        <f t="shared" si="83"/>
        <v>0</v>
      </c>
      <c r="AT70" s="1">
        <v>2.6789131266699998E-3</v>
      </c>
      <c r="AU70" s="2">
        <v>10</v>
      </c>
      <c r="AV70">
        <v>60</v>
      </c>
      <c r="AW70" t="str">
        <f t="shared" si="84"/>
        <v>TRUE</v>
      </c>
      <c r="AX70">
        <f>VLOOKUP($A70,'FuturesInfo (3)'!$A$2:$V$80,22)</f>
        <v>12</v>
      </c>
      <c r="AY70">
        <f t="shared" si="85"/>
        <v>9</v>
      </c>
      <c r="AZ70">
        <f t="shared" si="94"/>
        <v>12</v>
      </c>
      <c r="BA70" s="138">
        <f>VLOOKUP($A70,'FuturesInfo (3)'!$A$2:$O$80,15)*AZ70</f>
        <v>86040.841206949102</v>
      </c>
      <c r="BB70" s="196">
        <f t="shared" si="86"/>
        <v>230.49593893902497</v>
      </c>
      <c r="BC70" s="196">
        <f t="shared" si="95"/>
        <v>-230.49593893902497</v>
      </c>
      <c r="BE70">
        <v>1</v>
      </c>
      <c r="BF70">
        <v>1</v>
      </c>
      <c r="BG70">
        <v>-1</v>
      </c>
      <c r="BH70">
        <v>1</v>
      </c>
      <c r="BI70">
        <v>1</v>
      </c>
      <c r="BJ70">
        <v>0</v>
      </c>
      <c r="BK70" s="1">
        <v>9.7328244274800003E-3</v>
      </c>
      <c r="BL70" s="2">
        <v>10</v>
      </c>
      <c r="BM70">
        <v>60</v>
      </c>
      <c r="BN70" t="s">
        <v>1181</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1181</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1181</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1181</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1181</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1181</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1181</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1181</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1181</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1181</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1181</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1181</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1181</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1181</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1181</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1181</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1181</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1181</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1181</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v>-1</v>
      </c>
      <c r="UF70" s="239">
        <v>-1</v>
      </c>
      <c r="UG70" s="239">
        <v>-1</v>
      </c>
      <c r="UH70" s="239">
        <v>1</v>
      </c>
      <c r="UI70" s="214">
        <v>-1</v>
      </c>
      <c r="UJ70" s="240">
        <v>-5</v>
      </c>
      <c r="UK70">
        <v>1</v>
      </c>
      <c r="UL70">
        <v>1</v>
      </c>
      <c r="UM70" s="214">
        <v>-1</v>
      </c>
      <c r="UN70">
        <v>1</v>
      </c>
      <c r="UO70">
        <v>1</v>
      </c>
      <c r="UP70">
        <v>0</v>
      </c>
      <c r="UQ70">
        <v>0</v>
      </c>
      <c r="UR70" s="248">
        <v>-2.12722852512E-2</v>
      </c>
      <c r="US70" s="202">
        <v>42545</v>
      </c>
      <c r="UT70">
        <v>60</v>
      </c>
      <c r="UU70" t="s">
        <v>1181</v>
      </c>
      <c r="UV70">
        <v>13</v>
      </c>
      <c r="UW70" s="252">
        <v>1</v>
      </c>
      <c r="UX70">
        <v>16</v>
      </c>
      <c r="UY70" s="138">
        <v>96724.164484829817</v>
      </c>
      <c r="UZ70" s="138">
        <v>119045.12551979054</v>
      </c>
      <c r="VA70" s="196">
        <v>2057.544017605288</v>
      </c>
      <c r="VB70" s="196">
        <v>2532.3618678218932</v>
      </c>
      <c r="VC70" s="196">
        <v>2057.544017605288</v>
      </c>
      <c r="VD70" s="196">
        <v>-2057.544017605288</v>
      </c>
      <c r="VE70" s="196">
        <v>-2057.544017605288</v>
      </c>
      <c r="VF70" s="196">
        <v>2057.544017605288</v>
      </c>
      <c r="VG70" s="196">
        <v>-2057.544017605288</v>
      </c>
      <c r="VH70" s="196">
        <v>-2057.544017605288</v>
      </c>
      <c r="VI70" s="196">
        <v>2057.544017605288</v>
      </c>
      <c r="VJ70" s="196">
        <v>-2057.544017605288</v>
      </c>
      <c r="VK70" s="196">
        <v>2057.544017605288</v>
      </c>
      <c r="VM70">
        <v>-1</v>
      </c>
      <c r="VN70" s="239">
        <v>1</v>
      </c>
      <c r="VO70" s="239">
        <v>1</v>
      </c>
      <c r="VP70" s="239">
        <v>-1</v>
      </c>
      <c r="VQ70" s="214">
        <v>-1</v>
      </c>
      <c r="VR70" s="240">
        <v>2</v>
      </c>
      <c r="VS70">
        <v>1</v>
      </c>
      <c r="VT70">
        <v>-1</v>
      </c>
      <c r="VU70" s="214">
        <v>-1</v>
      </c>
      <c r="VV70">
        <v>0</v>
      </c>
      <c r="VW70">
        <v>1</v>
      </c>
      <c r="VX70">
        <v>0</v>
      </c>
      <c r="VY70">
        <v>1</v>
      </c>
      <c r="VZ70" s="248">
        <v>-6.8308838749700004E-3</v>
      </c>
      <c r="WA70" s="202">
        <v>42545</v>
      </c>
      <c r="WB70">
        <v>60</v>
      </c>
      <c r="WC70" t="s">
        <v>1181</v>
      </c>
      <c r="WD70">
        <v>13</v>
      </c>
      <c r="WE70" s="252">
        <v>1</v>
      </c>
      <c r="WF70">
        <v>13</v>
      </c>
      <c r="WG70" s="138">
        <v>96004.309681391402</v>
      </c>
      <c r="WH70" s="138">
        <v>96004.309681391402</v>
      </c>
      <c r="WI70" s="196">
        <v>-655.79429093024282</v>
      </c>
      <c r="WJ70" s="196">
        <v>-655.79429093024282</v>
      </c>
      <c r="WK70" s="196">
        <v>655.79429093024282</v>
      </c>
      <c r="WL70" s="196">
        <v>-655.79429093024282</v>
      </c>
      <c r="WM70" s="196">
        <v>655.79429093024282</v>
      </c>
      <c r="WN70" s="196">
        <v>-655.79429093024282</v>
      </c>
      <c r="WO70" s="196">
        <v>655.79429093024282</v>
      </c>
      <c r="WP70" s="196">
        <v>-655.79429093024282</v>
      </c>
      <c r="WQ70" s="196">
        <v>655.79429093024282</v>
      </c>
      <c r="WR70" s="196">
        <v>-655.79429093024282</v>
      </c>
      <c r="WS70" s="196">
        <v>655.79429093024282</v>
      </c>
      <c r="WU70">
        <v>-1</v>
      </c>
      <c r="WV70" s="239">
        <v>1</v>
      </c>
      <c r="WW70" s="239">
        <v>1</v>
      </c>
      <c r="WX70" s="239">
        <v>-1</v>
      </c>
      <c r="WY70" s="214">
        <v>-1</v>
      </c>
      <c r="WZ70" s="240">
        <v>3</v>
      </c>
      <c r="XA70">
        <v>1</v>
      </c>
      <c r="XB70">
        <v>-1</v>
      </c>
      <c r="XC70">
        <v>-1</v>
      </c>
      <c r="XD70">
        <v>0</v>
      </c>
      <c r="XE70">
        <v>1</v>
      </c>
      <c r="XF70">
        <v>0</v>
      </c>
      <c r="XG70">
        <v>1</v>
      </c>
      <c r="XH70">
        <v>-3.6473530637799997E-2</v>
      </c>
      <c r="XI70" s="202">
        <v>42545</v>
      </c>
      <c r="XJ70">
        <v>60</v>
      </c>
      <c r="XK70" t="s">
        <v>1181</v>
      </c>
      <c r="XL70">
        <v>12</v>
      </c>
      <c r="XM70" s="252">
        <v>1</v>
      </c>
      <c r="XN70">
        <v>15</v>
      </c>
      <c r="XO70" s="138">
        <v>85387.101739264268</v>
      </c>
      <c r="XP70" s="138">
        <v>106733.87717408033</v>
      </c>
      <c r="XQ70" s="196">
        <v>-3114.3690713600008</v>
      </c>
      <c r="XR70" s="196">
        <v>-3892.961339200001</v>
      </c>
      <c r="XS70" s="196">
        <v>3114.3690713600008</v>
      </c>
      <c r="XT70" s="196">
        <v>-3114.3690713600008</v>
      </c>
      <c r="XU70" s="196">
        <v>3114.3690713600008</v>
      </c>
      <c r="XV70" s="196">
        <v>-3114.3690713600008</v>
      </c>
      <c r="XW70" s="196">
        <v>3114.3690713600008</v>
      </c>
      <c r="XX70" s="196">
        <v>-3114.3690713600008</v>
      </c>
      <c r="XY70" s="196">
        <v>3114.3690713600008</v>
      </c>
      <c r="XZ70" s="196">
        <v>-3114.3690713600008</v>
      </c>
      <c r="YA70" s="196">
        <v>3114.3690713600008</v>
      </c>
      <c r="YC70">
        <v>-1</v>
      </c>
      <c r="YD70">
        <v>-1</v>
      </c>
      <c r="YE70">
        <v>-1</v>
      </c>
      <c r="YF70">
        <v>-1</v>
      </c>
      <c r="YG70">
        <v>-1</v>
      </c>
      <c r="YH70">
        <v>4</v>
      </c>
      <c r="YI70">
        <v>1</v>
      </c>
      <c r="YJ70">
        <v>-1</v>
      </c>
      <c r="YK70" s="214">
        <v>1</v>
      </c>
      <c r="YL70">
        <v>0</v>
      </c>
      <c r="YM70">
        <v>0</v>
      </c>
      <c r="YN70">
        <v>1</v>
      </c>
      <c r="YO70">
        <v>0</v>
      </c>
      <c r="YP70" s="248">
        <v>1.6655851178899998E-2</v>
      </c>
      <c r="YQ70" s="202">
        <v>42551</v>
      </c>
      <c r="YR70">
        <v>60</v>
      </c>
      <c r="YS70" t="s">
        <v>1181</v>
      </c>
      <c r="YT70">
        <v>12</v>
      </c>
      <c r="YU70">
        <v>1</v>
      </c>
      <c r="YV70">
        <v>15</v>
      </c>
      <c r="YW70" s="138">
        <v>86509.701664238048</v>
      </c>
      <c r="YX70" s="138">
        <v>108137.12708029756</v>
      </c>
      <c r="YY70" s="196">
        <v>-1440.8927164505865</v>
      </c>
      <c r="YZ70" s="196">
        <v>-1801.1158955632332</v>
      </c>
      <c r="ZA70" s="196">
        <v>-1440.8927164505865</v>
      </c>
      <c r="ZB70" s="196">
        <v>1440.8927164505865</v>
      </c>
      <c r="ZC70" s="196">
        <v>-1440.8927164505865</v>
      </c>
      <c r="ZD70" s="196">
        <v>-1440.8927164505865</v>
      </c>
      <c r="ZE70" s="196">
        <v>-1440.8927164505865</v>
      </c>
      <c r="ZF70" s="196">
        <v>1440.8927164505865</v>
      </c>
      <c r="ZG70" s="196">
        <v>-1440.8927164505865</v>
      </c>
      <c r="ZH70" s="196">
        <v>-1440.8927164505865</v>
      </c>
      <c r="ZI70" s="196">
        <v>1440.8927164505865</v>
      </c>
      <c r="ZK70">
        <f t="shared" si="96"/>
        <v>1</v>
      </c>
      <c r="ZL70" s="239">
        <v>1</v>
      </c>
      <c r="ZM70" s="239">
        <v>-1</v>
      </c>
      <c r="ZN70" s="239">
        <v>1</v>
      </c>
      <c r="ZO70" s="214">
        <v>-1</v>
      </c>
      <c r="ZP70" s="240">
        <v>5</v>
      </c>
      <c r="ZQ70">
        <f t="shared" si="97"/>
        <v>1</v>
      </c>
      <c r="ZR70">
        <f t="shared" si="98"/>
        <v>-1</v>
      </c>
      <c r="ZS70" s="214">
        <v>1</v>
      </c>
      <c r="ZT70">
        <f t="shared" si="161"/>
        <v>1</v>
      </c>
      <c r="ZU70">
        <f t="shared" si="158"/>
        <v>0</v>
      </c>
      <c r="ZV70">
        <f t="shared" si="138"/>
        <v>1</v>
      </c>
      <c r="ZW70">
        <f t="shared" si="100"/>
        <v>0</v>
      </c>
      <c r="ZX70" s="248">
        <v>1.06382978723E-3</v>
      </c>
      <c r="ZY70" s="202">
        <v>42551</v>
      </c>
      <c r="ZZ70">
        <v>60</v>
      </c>
      <c r="AAA70" t="str">
        <f t="shared" si="87"/>
        <v>TRUE</v>
      </c>
      <c r="AAB70">
        <f>VLOOKUP($A70,'FuturesInfo (3)'!$A$2:$V$80,22)</f>
        <v>12</v>
      </c>
      <c r="AAC70" s="252">
        <v>2</v>
      </c>
      <c r="AAD70">
        <f t="shared" si="101"/>
        <v>9</v>
      </c>
      <c r="AAE70" s="138">
        <f>VLOOKUP($A70,'FuturesInfo (3)'!$A$2:$O$80,15)*AAB70</f>
        <v>86040.841206949102</v>
      </c>
      <c r="AAF70" s="138">
        <f>VLOOKUP($A70,'FuturesInfo (3)'!$A$2:$O$80,15)*AAD70</f>
        <v>64530.630905211823</v>
      </c>
      <c r="AAG70" s="196">
        <f t="shared" si="102"/>
        <v>91.532809794278876</v>
      </c>
      <c r="AAH70" s="196">
        <f t="shared" si="103"/>
        <v>91.532809794278876</v>
      </c>
      <c r="AAI70" s="196">
        <f t="shared" si="104"/>
        <v>-91.532809794278876</v>
      </c>
      <c r="AAJ70" s="196">
        <f t="shared" si="105"/>
        <v>91.532809794278876</v>
      </c>
      <c r="AAK70" s="196">
        <f t="shared" si="155"/>
        <v>-91.532809794278876</v>
      </c>
      <c r="AAL70" s="196">
        <f t="shared" si="107"/>
        <v>-91.532809794278876</v>
      </c>
      <c r="AAM70" s="196">
        <f t="shared" si="139"/>
        <v>91.532809794278876</v>
      </c>
      <c r="AAN70" s="196">
        <f>IF(IF(sym!$O59=ZS70,1,0)=1,ABS(AAE70*ZX70),-ABS(AAE70*ZX70))</f>
        <v>91.532809794278876</v>
      </c>
      <c r="AAO70" s="196">
        <f>IF(IF(sym!$N59=ZS70,1,0)=1,ABS(AAE70*ZX70),-ABS(AAE70*ZX70))</f>
        <v>-91.532809794278876</v>
      </c>
      <c r="AAP70" s="196">
        <f t="shared" si="148"/>
        <v>-91.532809794278876</v>
      </c>
      <c r="AAQ70" s="196">
        <f t="shared" si="109"/>
        <v>91.532809794278876</v>
      </c>
      <c r="AAS70">
        <f t="shared" si="110"/>
        <v>1</v>
      </c>
      <c r="AAT70" s="239">
        <v>1</v>
      </c>
      <c r="AAU70" s="239">
        <v>-1</v>
      </c>
      <c r="AAV70" s="239">
        <v>1</v>
      </c>
      <c r="AAW70" s="214">
        <v>-1</v>
      </c>
      <c r="AAX70" s="240">
        <v>6</v>
      </c>
      <c r="AAY70">
        <f t="shared" si="111"/>
        <v>1</v>
      </c>
      <c r="AAZ70">
        <f t="shared" si="112"/>
        <v>-1</v>
      </c>
      <c r="ABA70" s="214"/>
      <c r="ABB70">
        <f t="shared" si="162"/>
        <v>0</v>
      </c>
      <c r="ABC70">
        <f t="shared" si="159"/>
        <v>0</v>
      </c>
      <c r="ABD70">
        <f t="shared" si="140"/>
        <v>0</v>
      </c>
      <c r="ABE70">
        <f t="shared" si="114"/>
        <v>0</v>
      </c>
      <c r="ABF70" s="248"/>
      <c r="ABG70" s="202">
        <v>42551</v>
      </c>
      <c r="ABH70">
        <v>60</v>
      </c>
      <c r="ABI70" t="str">
        <f t="shared" si="88"/>
        <v>TRUE</v>
      </c>
      <c r="ABJ70">
        <f>VLOOKUP($A70,'FuturesInfo (3)'!$A$2:$V$80,22)</f>
        <v>12</v>
      </c>
      <c r="ABK70" s="252">
        <v>2</v>
      </c>
      <c r="ABL70">
        <f t="shared" si="115"/>
        <v>9</v>
      </c>
      <c r="ABM70" s="138">
        <f>VLOOKUP($A70,'FuturesInfo (3)'!$A$2:$O$80,15)*ABJ70</f>
        <v>86040.841206949102</v>
      </c>
      <c r="ABN70" s="138">
        <f>VLOOKUP($A70,'FuturesInfo (3)'!$A$2:$O$80,15)*ABL70</f>
        <v>64530.630905211823</v>
      </c>
      <c r="ABO70" s="196">
        <f t="shared" si="116"/>
        <v>0</v>
      </c>
      <c r="ABP70" s="196">
        <f t="shared" si="117"/>
        <v>0</v>
      </c>
      <c r="ABQ70" s="196">
        <f t="shared" si="118"/>
        <v>0</v>
      </c>
      <c r="ABR70" s="196">
        <f t="shared" si="119"/>
        <v>0</v>
      </c>
      <c r="ABS70" s="196">
        <f t="shared" si="156"/>
        <v>0</v>
      </c>
      <c r="ABT70" s="196">
        <f t="shared" si="121"/>
        <v>0</v>
      </c>
      <c r="ABU70" s="196">
        <f t="shared" si="141"/>
        <v>0</v>
      </c>
      <c r="ABV70" s="196">
        <f>IF(IF(sym!$O59=ABA70,1,0)=1,ABS(ABM70*ABF70),-ABS(ABM70*ABF70))</f>
        <v>0</v>
      </c>
      <c r="ABW70" s="196">
        <f>IF(IF(sym!$N59=ABA70,1,0)=1,ABS(ABM70*ABF70),-ABS(ABM70*ABF70))</f>
        <v>0</v>
      </c>
      <c r="ABX70" s="196">
        <f t="shared" si="151"/>
        <v>0</v>
      </c>
      <c r="ABY70" s="196">
        <f t="shared" si="123"/>
        <v>0</v>
      </c>
      <c r="ACA70">
        <f t="shared" si="124"/>
        <v>0</v>
      </c>
      <c r="ACB70" s="239"/>
      <c r="ACC70" s="239"/>
      <c r="ACD70" s="239"/>
      <c r="ACE70" s="214"/>
      <c r="ACF70" s="240"/>
      <c r="ACG70">
        <f t="shared" si="125"/>
        <v>1</v>
      </c>
      <c r="ACH70">
        <f t="shared" si="126"/>
        <v>0</v>
      </c>
      <c r="ACI70" s="214"/>
      <c r="ACJ70">
        <f t="shared" si="163"/>
        <v>1</v>
      </c>
      <c r="ACK70">
        <f t="shared" si="160"/>
        <v>1</v>
      </c>
      <c r="ACL70">
        <f t="shared" si="142"/>
        <v>0</v>
      </c>
      <c r="ACM70">
        <f t="shared" si="128"/>
        <v>1</v>
      </c>
      <c r="ACN70" s="248"/>
      <c r="ACO70" s="202"/>
      <c r="ACP70">
        <v>60</v>
      </c>
      <c r="ACQ70" t="str">
        <f t="shared" si="89"/>
        <v>FALSE</v>
      </c>
      <c r="ACR70">
        <f>VLOOKUP($A70,'FuturesInfo (3)'!$A$2:$V$80,22)</f>
        <v>12</v>
      </c>
      <c r="ACS70" s="252"/>
      <c r="ACT70">
        <f t="shared" si="129"/>
        <v>9</v>
      </c>
      <c r="ACU70" s="138">
        <f>VLOOKUP($A70,'FuturesInfo (3)'!$A$2:$O$80,15)*ACR70</f>
        <v>86040.841206949102</v>
      </c>
      <c r="ACV70" s="138">
        <f>VLOOKUP($A70,'FuturesInfo (3)'!$A$2:$O$80,15)*ACT70</f>
        <v>64530.630905211823</v>
      </c>
      <c r="ACW70" s="196">
        <f t="shared" si="130"/>
        <v>0</v>
      </c>
      <c r="ACX70" s="196">
        <f t="shared" si="131"/>
        <v>0</v>
      </c>
      <c r="ACY70" s="196">
        <f t="shared" si="132"/>
        <v>0</v>
      </c>
      <c r="ACZ70" s="196">
        <f t="shared" si="133"/>
        <v>0</v>
      </c>
      <c r="ADA70" s="196">
        <f t="shared" si="157"/>
        <v>0</v>
      </c>
      <c r="ADB70" s="196">
        <f t="shared" si="135"/>
        <v>0</v>
      </c>
      <c r="ADC70" s="196">
        <f t="shared" si="143"/>
        <v>0</v>
      </c>
      <c r="ADD70" s="196">
        <f>IF(IF(sym!$O59=ACI70,1,0)=1,ABS(ACU70*ACN70),-ABS(ACU70*ACN70))</f>
        <v>0</v>
      </c>
      <c r="ADE70" s="196">
        <f>IF(IF(sym!$N59=ACI70,1,0)=1,ABS(ACU70*ACN70),-ABS(ACU70*ACN70))</f>
        <v>0</v>
      </c>
      <c r="ADF70" s="196">
        <f t="shared" si="154"/>
        <v>0</v>
      </c>
      <c r="ADG70" s="196">
        <f t="shared" si="137"/>
        <v>0</v>
      </c>
    </row>
    <row r="71" spans="1:787" x14ac:dyDescent="0.25">
      <c r="A71" s="1" t="s">
        <v>31</v>
      </c>
      <c r="B71" s="150" t="str">
        <f>'FuturesInfo (3)'!M59</f>
        <v>@S</v>
      </c>
      <c r="C71" s="200" t="str">
        <f>VLOOKUP(A71,'FuturesInfo (3)'!$A$2:$K$80,11)</f>
        <v>grain</v>
      </c>
      <c r="D71" s="3"/>
      <c r="F71" t="e">
        <f>#REF!</f>
        <v>#REF!</v>
      </c>
      <c r="G71">
        <v>1</v>
      </c>
      <c r="H71">
        <v>-1</v>
      </c>
      <c r="I71">
        <v>-1</v>
      </c>
      <c r="J71">
        <f t="shared" si="164"/>
        <v>0</v>
      </c>
      <c r="K71">
        <f t="shared" si="165"/>
        <v>1</v>
      </c>
      <c r="L71" s="184">
        <v>-1.0705702425199999E-2</v>
      </c>
      <c r="M71" s="2">
        <v>10</v>
      </c>
      <c r="N71">
        <v>60</v>
      </c>
      <c r="O71" t="str">
        <f t="shared" si="166"/>
        <v>TRUE</v>
      </c>
      <c r="P71">
        <f>VLOOKUP($A71,'FuturesInfo (3)'!$A$2:$V$80,22)</f>
        <v>2</v>
      </c>
      <c r="Q71">
        <f t="shared" si="76"/>
        <v>2</v>
      </c>
      <c r="R71">
        <f t="shared" si="76"/>
        <v>2</v>
      </c>
      <c r="S71" s="138">
        <f>VLOOKUP($A71,'FuturesInfo (3)'!$A$2:$O$80,15)*Q71</f>
        <v>105500</v>
      </c>
      <c r="T71" s="144">
        <f t="shared" si="167"/>
        <v>-1129.4516058586</v>
      </c>
      <c r="U71" s="144">
        <f t="shared" si="90"/>
        <v>1129.4516058586</v>
      </c>
      <c r="W71">
        <f t="shared" si="168"/>
        <v>1</v>
      </c>
      <c r="X71">
        <v>1</v>
      </c>
      <c r="Y71">
        <v>-1</v>
      </c>
      <c r="Z71">
        <v>1</v>
      </c>
      <c r="AA71">
        <f t="shared" si="144"/>
        <v>1</v>
      </c>
      <c r="AB71">
        <f t="shared" si="169"/>
        <v>0</v>
      </c>
      <c r="AC71" s="1">
        <v>5.5212014134300002E-3</v>
      </c>
      <c r="AD71" s="2">
        <v>10</v>
      </c>
      <c r="AE71">
        <v>60</v>
      </c>
      <c r="AF71" t="str">
        <f t="shared" si="170"/>
        <v>TRUE</v>
      </c>
      <c r="AG71">
        <f>VLOOKUP($A71,'FuturesInfo (3)'!$A$2:$V$80,22)</f>
        <v>2</v>
      </c>
      <c r="AH71">
        <f t="shared" si="171"/>
        <v>2</v>
      </c>
      <c r="AI71">
        <f t="shared" si="91"/>
        <v>2</v>
      </c>
      <c r="AJ71" s="138">
        <f>VLOOKUP($A71,'FuturesInfo (3)'!$A$2:$O$80,15)*AI71</f>
        <v>105500</v>
      </c>
      <c r="AK71" s="196">
        <f t="shared" si="172"/>
        <v>582.48674911686498</v>
      </c>
      <c r="AL71" s="196">
        <f t="shared" si="93"/>
        <v>-582.48674911686498</v>
      </c>
      <c r="AN71">
        <f t="shared" si="82"/>
        <v>1</v>
      </c>
      <c r="AO71">
        <v>1</v>
      </c>
      <c r="AP71">
        <v>-1</v>
      </c>
      <c r="AQ71">
        <v>1</v>
      </c>
      <c r="AR71">
        <f t="shared" si="145"/>
        <v>1</v>
      </c>
      <c r="AS71">
        <f t="shared" si="83"/>
        <v>0</v>
      </c>
      <c r="AT71" s="1">
        <v>2.6356248627299999E-3</v>
      </c>
      <c r="AU71" s="2">
        <v>10</v>
      </c>
      <c r="AV71">
        <v>60</v>
      </c>
      <c r="AW71" t="str">
        <f t="shared" si="84"/>
        <v>TRUE</v>
      </c>
      <c r="AX71">
        <f>VLOOKUP($A71,'FuturesInfo (3)'!$A$2:$V$80,22)</f>
        <v>2</v>
      </c>
      <c r="AY71">
        <f t="shared" si="85"/>
        <v>2</v>
      </c>
      <c r="AZ71">
        <f t="shared" si="94"/>
        <v>2</v>
      </c>
      <c r="BA71" s="138">
        <f>VLOOKUP($A71,'FuturesInfo (3)'!$A$2:$O$80,15)*AZ71</f>
        <v>105500</v>
      </c>
      <c r="BB71" s="196">
        <f t="shared" si="86"/>
        <v>278.05842301801499</v>
      </c>
      <c r="BC71" s="196">
        <f t="shared" si="95"/>
        <v>-278.05842301801499</v>
      </c>
      <c r="BE71">
        <v>1</v>
      </c>
      <c r="BF71">
        <v>1</v>
      </c>
      <c r="BG71">
        <v>-1</v>
      </c>
      <c r="BH71">
        <v>1</v>
      </c>
      <c r="BI71">
        <v>1</v>
      </c>
      <c r="BJ71">
        <v>0</v>
      </c>
      <c r="BK71" s="1">
        <v>3.1982475355999997E-2</v>
      </c>
      <c r="BL71" s="2">
        <v>10</v>
      </c>
      <c r="BM71">
        <v>60</v>
      </c>
      <c r="BN71" t="s">
        <v>1181</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1181</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1181</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1181</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1181</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1181</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1181</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1181</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1181</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1181</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1181</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1181</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1181</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1181</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1181</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1181</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1181</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1181</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1181</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v>-1</v>
      </c>
      <c r="UF71" s="239">
        <v>1</v>
      </c>
      <c r="UG71" s="239">
        <v>-1</v>
      </c>
      <c r="UH71" s="239">
        <v>1</v>
      </c>
      <c r="UI71" s="214">
        <v>-1</v>
      </c>
      <c r="UJ71" s="240">
        <v>-5</v>
      </c>
      <c r="UK71">
        <v>1</v>
      </c>
      <c r="UL71">
        <v>1</v>
      </c>
      <c r="UM71" s="214">
        <v>-1</v>
      </c>
      <c r="UN71">
        <v>0</v>
      </c>
      <c r="UO71">
        <v>1</v>
      </c>
      <c r="UP71">
        <v>0</v>
      </c>
      <c r="UQ71">
        <v>0</v>
      </c>
      <c r="UR71" s="248">
        <v>-5.2967032966999998E-2</v>
      </c>
      <c r="US71" s="202">
        <v>42545</v>
      </c>
      <c r="UT71">
        <v>60</v>
      </c>
      <c r="UU71" t="s">
        <v>1181</v>
      </c>
      <c r="UV71">
        <v>2</v>
      </c>
      <c r="UW71" s="252">
        <v>1</v>
      </c>
      <c r="UX71">
        <v>3</v>
      </c>
      <c r="UY71" s="138">
        <v>107725</v>
      </c>
      <c r="UZ71" s="138">
        <v>161587.5</v>
      </c>
      <c r="VA71" s="196">
        <v>-5705.8736263700748</v>
      </c>
      <c r="VB71" s="196">
        <v>-8558.8104395551127</v>
      </c>
      <c r="VC71" s="196">
        <v>5705.8736263700748</v>
      </c>
      <c r="VD71" s="196">
        <v>-5705.8736263700748</v>
      </c>
      <c r="VE71" s="196">
        <v>-5705.8736263700748</v>
      </c>
      <c r="VF71" s="196">
        <v>5705.8736263700748</v>
      </c>
      <c r="VG71" s="196">
        <v>-5705.8736263700748</v>
      </c>
      <c r="VH71" s="196">
        <v>-5705.8736263700748</v>
      </c>
      <c r="VI71" s="196">
        <v>5705.8736263700748</v>
      </c>
      <c r="VJ71" s="196">
        <v>-5705.8736263700748</v>
      </c>
      <c r="VK71" s="196">
        <v>5705.8736263700748</v>
      </c>
      <c r="VM71">
        <v>-1</v>
      </c>
      <c r="VN71" s="239">
        <v>-1</v>
      </c>
      <c r="VO71" s="239">
        <v>1</v>
      </c>
      <c r="VP71" s="239">
        <v>-1</v>
      </c>
      <c r="VQ71" s="214">
        <v>-1</v>
      </c>
      <c r="VR71" s="240">
        <v>2</v>
      </c>
      <c r="VS71">
        <v>1</v>
      </c>
      <c r="VT71">
        <v>-1</v>
      </c>
      <c r="VU71" s="214">
        <v>-1</v>
      </c>
      <c r="VV71">
        <v>1</v>
      </c>
      <c r="VW71">
        <v>1</v>
      </c>
      <c r="VX71">
        <v>0</v>
      </c>
      <c r="VY71">
        <v>1</v>
      </c>
      <c r="VZ71" s="248">
        <v>-3.7131585054499998E-3</v>
      </c>
      <c r="WA71" s="202">
        <v>42545</v>
      </c>
      <c r="WB71">
        <v>60</v>
      </c>
      <c r="WC71" t="s">
        <v>1181</v>
      </c>
      <c r="WD71">
        <v>2</v>
      </c>
      <c r="WE71" s="252">
        <v>2</v>
      </c>
      <c r="WF71">
        <v>2</v>
      </c>
      <c r="WG71" s="138">
        <v>107325</v>
      </c>
      <c r="WH71" s="138">
        <v>107325</v>
      </c>
      <c r="WI71" s="196">
        <v>398.51473659742123</v>
      </c>
      <c r="WJ71" s="196">
        <v>398.51473659742123</v>
      </c>
      <c r="WK71" s="196">
        <v>398.51473659742123</v>
      </c>
      <c r="WL71" s="196">
        <v>-398.51473659742123</v>
      </c>
      <c r="WM71" s="196">
        <v>398.51473659742123</v>
      </c>
      <c r="WN71" s="196">
        <v>-398.51473659742123</v>
      </c>
      <c r="WO71" s="196">
        <v>398.51473659742123</v>
      </c>
      <c r="WP71" s="196">
        <v>-398.51473659742123</v>
      </c>
      <c r="WQ71" s="196">
        <v>398.51473659742123</v>
      </c>
      <c r="WR71" s="196">
        <v>-398.51473659742123</v>
      </c>
      <c r="WS71" s="196">
        <v>398.51473659742123</v>
      </c>
      <c r="WU71">
        <v>-1</v>
      </c>
      <c r="WV71" s="239">
        <v>-1</v>
      </c>
      <c r="WW71" s="239">
        <v>1</v>
      </c>
      <c r="WX71" s="239">
        <v>-1</v>
      </c>
      <c r="WY71" s="214">
        <v>-1</v>
      </c>
      <c r="WZ71" s="240">
        <v>3</v>
      </c>
      <c r="XA71">
        <v>1</v>
      </c>
      <c r="XB71">
        <v>-1</v>
      </c>
      <c r="XC71">
        <v>-1</v>
      </c>
      <c r="XD71">
        <v>1</v>
      </c>
      <c r="XE71">
        <v>1</v>
      </c>
      <c r="XF71">
        <v>0</v>
      </c>
      <c r="XG71">
        <v>1</v>
      </c>
      <c r="XH71">
        <v>-4.5189843931999998E-2</v>
      </c>
      <c r="XI71" s="202">
        <v>42545</v>
      </c>
      <c r="XJ71">
        <v>60</v>
      </c>
      <c r="XK71" t="s">
        <v>1181</v>
      </c>
      <c r="XL71">
        <v>2</v>
      </c>
      <c r="XM71" s="252">
        <v>1</v>
      </c>
      <c r="XN71">
        <v>3</v>
      </c>
      <c r="XO71" s="138">
        <v>102475</v>
      </c>
      <c r="XP71" s="138">
        <v>153712.5</v>
      </c>
      <c r="XQ71" s="196">
        <v>4630.8292569317</v>
      </c>
      <c r="XR71" s="196">
        <v>6946.24388539755</v>
      </c>
      <c r="XS71" s="196">
        <v>4630.8292569317</v>
      </c>
      <c r="XT71" s="196">
        <v>-4630.8292569317</v>
      </c>
      <c r="XU71" s="196">
        <v>4630.8292569317</v>
      </c>
      <c r="XV71" s="196">
        <v>-4630.8292569317</v>
      </c>
      <c r="XW71" s="196">
        <v>4630.8292569317</v>
      </c>
      <c r="XX71" s="196">
        <v>-4630.8292569317</v>
      </c>
      <c r="XY71" s="196">
        <v>4630.8292569317</v>
      </c>
      <c r="XZ71" s="196">
        <v>-4630.8292569317</v>
      </c>
      <c r="YA71" s="196">
        <v>4630.8292569317</v>
      </c>
      <c r="YC71">
        <v>-1</v>
      </c>
      <c r="YD71">
        <v>-1</v>
      </c>
      <c r="YE71">
        <v>-1</v>
      </c>
      <c r="YF71">
        <v>-1</v>
      </c>
      <c r="YG71">
        <v>-1</v>
      </c>
      <c r="YH71">
        <v>4</v>
      </c>
      <c r="YI71">
        <v>1</v>
      </c>
      <c r="YJ71">
        <v>-1</v>
      </c>
      <c r="YK71" s="214">
        <v>1</v>
      </c>
      <c r="YL71">
        <v>0</v>
      </c>
      <c r="YM71">
        <v>0</v>
      </c>
      <c r="YN71">
        <v>1</v>
      </c>
      <c r="YO71">
        <v>0</v>
      </c>
      <c r="YP71" s="248">
        <v>3.2202976335699997E-2</v>
      </c>
      <c r="YQ71" s="202">
        <v>42551</v>
      </c>
      <c r="YR71">
        <v>60</v>
      </c>
      <c r="YS71" t="s">
        <v>1181</v>
      </c>
      <c r="YT71">
        <v>2</v>
      </c>
      <c r="YU71">
        <v>1</v>
      </c>
      <c r="YV71">
        <v>3</v>
      </c>
      <c r="YW71" s="138">
        <v>105775</v>
      </c>
      <c r="YX71" s="138">
        <v>158662.5</v>
      </c>
      <c r="YY71" s="196">
        <v>-3406.2698219086674</v>
      </c>
      <c r="YZ71" s="196">
        <v>-5109.4047328630004</v>
      </c>
      <c r="ZA71" s="196">
        <v>-3406.2698219086674</v>
      </c>
      <c r="ZB71" s="196">
        <v>3406.2698219086674</v>
      </c>
      <c r="ZC71" s="196">
        <v>-3406.2698219086674</v>
      </c>
      <c r="ZD71" s="196">
        <v>-3406.2698219086674</v>
      </c>
      <c r="ZE71" s="196">
        <v>-3406.2698219086674</v>
      </c>
      <c r="ZF71" s="196">
        <v>3406.2698219086674</v>
      </c>
      <c r="ZG71" s="196">
        <v>-3406.2698219086674</v>
      </c>
      <c r="ZH71" s="196">
        <v>-3406.2698219086674</v>
      </c>
      <c r="ZI71" s="196">
        <v>3406.2698219086674</v>
      </c>
      <c r="ZK71">
        <f t="shared" si="96"/>
        <v>1</v>
      </c>
      <c r="ZL71" s="239">
        <v>-1</v>
      </c>
      <c r="ZM71" s="239">
        <v>1</v>
      </c>
      <c r="ZN71" s="239">
        <v>-1</v>
      </c>
      <c r="ZO71" s="214">
        <v>-1</v>
      </c>
      <c r="ZP71" s="240">
        <v>-1</v>
      </c>
      <c r="ZQ71">
        <f t="shared" si="97"/>
        <v>1</v>
      </c>
      <c r="ZR71">
        <f t="shared" si="98"/>
        <v>1</v>
      </c>
      <c r="ZS71" s="214">
        <v>-1</v>
      </c>
      <c r="ZT71">
        <f t="shared" si="161"/>
        <v>1</v>
      </c>
      <c r="ZU71">
        <f t="shared" si="158"/>
        <v>1</v>
      </c>
      <c r="ZV71">
        <f t="shared" si="138"/>
        <v>0</v>
      </c>
      <c r="ZW71">
        <f t="shared" si="100"/>
        <v>0</v>
      </c>
      <c r="ZX71" s="248">
        <v>-2.5998581895499999E-3</v>
      </c>
      <c r="ZY71" s="202">
        <v>42551</v>
      </c>
      <c r="ZZ71">
        <v>60</v>
      </c>
      <c r="AAA71" t="str">
        <f t="shared" si="87"/>
        <v>TRUE</v>
      </c>
      <c r="AAB71">
        <f>VLOOKUP($A71,'FuturesInfo (3)'!$A$2:$V$80,22)</f>
        <v>2</v>
      </c>
      <c r="AAC71" s="252">
        <v>2</v>
      </c>
      <c r="AAD71">
        <f t="shared" si="101"/>
        <v>2</v>
      </c>
      <c r="AAE71" s="138">
        <f>VLOOKUP($A71,'FuturesInfo (3)'!$A$2:$O$80,15)*AAB71</f>
        <v>105500</v>
      </c>
      <c r="AAF71" s="138">
        <f>VLOOKUP($A71,'FuturesInfo (3)'!$A$2:$O$80,15)*AAD71</f>
        <v>105500</v>
      </c>
      <c r="AAG71" s="196">
        <f t="shared" si="102"/>
        <v>274.28503899752496</v>
      </c>
      <c r="AAH71" s="196">
        <f t="shared" si="103"/>
        <v>-274.28503899752496</v>
      </c>
      <c r="AAI71" s="196">
        <f t="shared" si="104"/>
        <v>274.28503899752496</v>
      </c>
      <c r="AAJ71" s="196">
        <f t="shared" si="105"/>
        <v>-274.28503899752496</v>
      </c>
      <c r="AAK71" s="196">
        <f t="shared" si="155"/>
        <v>-274.28503899752496</v>
      </c>
      <c r="AAL71" s="196">
        <f t="shared" si="107"/>
        <v>-274.28503899752496</v>
      </c>
      <c r="AAM71" s="196">
        <f t="shared" si="139"/>
        <v>274.28503899752496</v>
      </c>
      <c r="AAN71" s="196">
        <f>IF(IF(sym!$O60=ZS71,1,0)=1,ABS(AAE71*ZX71),-ABS(AAE71*ZX71))</f>
        <v>-274.28503899752496</v>
      </c>
      <c r="AAO71" s="196">
        <f>IF(IF(sym!$N60=ZS71,1,0)=1,ABS(AAE71*ZX71),-ABS(AAE71*ZX71))</f>
        <v>274.28503899752496</v>
      </c>
      <c r="AAP71" s="196">
        <f t="shared" si="148"/>
        <v>-274.28503899752496</v>
      </c>
      <c r="AAQ71" s="196">
        <f t="shared" si="109"/>
        <v>274.28503899752496</v>
      </c>
      <c r="AAS71">
        <f t="shared" si="110"/>
        <v>-1</v>
      </c>
      <c r="AAT71" s="239">
        <v>-1</v>
      </c>
      <c r="AAU71" s="239">
        <v>-1</v>
      </c>
      <c r="AAV71" s="239">
        <v>-1</v>
      </c>
      <c r="AAW71" s="214">
        <v>-1</v>
      </c>
      <c r="AAX71" s="240">
        <v>-2</v>
      </c>
      <c r="AAY71">
        <f t="shared" si="111"/>
        <v>1</v>
      </c>
      <c r="AAZ71">
        <f t="shared" si="112"/>
        <v>1</v>
      </c>
      <c r="ABA71" s="214"/>
      <c r="ABB71">
        <f t="shared" si="162"/>
        <v>0</v>
      </c>
      <c r="ABC71">
        <f t="shared" si="159"/>
        <v>0</v>
      </c>
      <c r="ABD71">
        <f t="shared" si="140"/>
        <v>0</v>
      </c>
      <c r="ABE71">
        <f t="shared" si="114"/>
        <v>0</v>
      </c>
      <c r="ABF71" s="248"/>
      <c r="ABG71" s="202">
        <v>42551</v>
      </c>
      <c r="ABH71">
        <v>60</v>
      </c>
      <c r="ABI71" t="str">
        <f t="shared" si="88"/>
        <v>TRUE</v>
      </c>
      <c r="ABJ71">
        <f>VLOOKUP($A71,'FuturesInfo (3)'!$A$2:$V$80,22)</f>
        <v>2</v>
      </c>
      <c r="ABK71" s="252">
        <v>2</v>
      </c>
      <c r="ABL71">
        <f t="shared" si="115"/>
        <v>2</v>
      </c>
      <c r="ABM71" s="138">
        <f>VLOOKUP($A71,'FuturesInfo (3)'!$A$2:$O$80,15)*ABJ71</f>
        <v>105500</v>
      </c>
      <c r="ABN71" s="138">
        <f>VLOOKUP($A71,'FuturesInfo (3)'!$A$2:$O$80,15)*ABL71</f>
        <v>105500</v>
      </c>
      <c r="ABO71" s="196">
        <f t="shared" si="116"/>
        <v>0</v>
      </c>
      <c r="ABP71" s="196">
        <f t="shared" si="117"/>
        <v>0</v>
      </c>
      <c r="ABQ71" s="196">
        <f t="shared" si="118"/>
        <v>0</v>
      </c>
      <c r="ABR71" s="196">
        <f t="shared" si="119"/>
        <v>0</v>
      </c>
      <c r="ABS71" s="196">
        <f t="shared" si="156"/>
        <v>0</v>
      </c>
      <c r="ABT71" s="196">
        <f t="shared" si="121"/>
        <v>0</v>
      </c>
      <c r="ABU71" s="196">
        <f t="shared" si="141"/>
        <v>0</v>
      </c>
      <c r="ABV71" s="196">
        <f>IF(IF(sym!$O60=ABA71,1,0)=1,ABS(ABM71*ABF71),-ABS(ABM71*ABF71))</f>
        <v>0</v>
      </c>
      <c r="ABW71" s="196">
        <f>IF(IF(sym!$N60=ABA71,1,0)=1,ABS(ABM71*ABF71),-ABS(ABM71*ABF71))</f>
        <v>0</v>
      </c>
      <c r="ABX71" s="196">
        <f t="shared" si="151"/>
        <v>0</v>
      </c>
      <c r="ABY71" s="196">
        <f t="shared" si="123"/>
        <v>0</v>
      </c>
      <c r="ACA71">
        <f t="shared" si="124"/>
        <v>0</v>
      </c>
      <c r="ACB71" s="239"/>
      <c r="ACC71" s="239"/>
      <c r="ACD71" s="239"/>
      <c r="ACE71" s="214"/>
      <c r="ACF71" s="240"/>
      <c r="ACG71">
        <f t="shared" si="125"/>
        <v>1</v>
      </c>
      <c r="ACH71">
        <f t="shared" si="126"/>
        <v>0</v>
      </c>
      <c r="ACI71" s="214"/>
      <c r="ACJ71">
        <f t="shared" si="163"/>
        <v>1</v>
      </c>
      <c r="ACK71">
        <f t="shared" si="160"/>
        <v>1</v>
      </c>
      <c r="ACL71">
        <f t="shared" si="142"/>
        <v>0</v>
      </c>
      <c r="ACM71">
        <f t="shared" si="128"/>
        <v>1</v>
      </c>
      <c r="ACN71" s="248"/>
      <c r="ACO71" s="202"/>
      <c r="ACP71">
        <v>60</v>
      </c>
      <c r="ACQ71" t="str">
        <f t="shared" si="89"/>
        <v>FALSE</v>
      </c>
      <c r="ACR71">
        <f>VLOOKUP($A71,'FuturesInfo (3)'!$A$2:$V$80,22)</f>
        <v>2</v>
      </c>
      <c r="ACS71" s="252"/>
      <c r="ACT71">
        <f t="shared" si="129"/>
        <v>2</v>
      </c>
      <c r="ACU71" s="138">
        <f>VLOOKUP($A71,'FuturesInfo (3)'!$A$2:$O$80,15)*ACR71</f>
        <v>105500</v>
      </c>
      <c r="ACV71" s="138">
        <f>VLOOKUP($A71,'FuturesInfo (3)'!$A$2:$O$80,15)*ACT71</f>
        <v>105500</v>
      </c>
      <c r="ACW71" s="196">
        <f t="shared" si="130"/>
        <v>0</v>
      </c>
      <c r="ACX71" s="196">
        <f t="shared" si="131"/>
        <v>0</v>
      </c>
      <c r="ACY71" s="196">
        <f t="shared" si="132"/>
        <v>0</v>
      </c>
      <c r="ACZ71" s="196">
        <f t="shared" si="133"/>
        <v>0</v>
      </c>
      <c r="ADA71" s="196">
        <f t="shared" si="157"/>
        <v>0</v>
      </c>
      <c r="ADB71" s="196">
        <f t="shared" si="135"/>
        <v>0</v>
      </c>
      <c r="ADC71" s="196">
        <f t="shared" si="143"/>
        <v>0</v>
      </c>
      <c r="ADD71" s="196">
        <f>IF(IF(sym!$O60=ACI71,1,0)=1,ABS(ACU71*ACN71),-ABS(ACU71*ACN71))</f>
        <v>0</v>
      </c>
      <c r="ADE71" s="196">
        <f>IF(IF(sym!$N60=ACI71,1,0)=1,ABS(ACU71*ACN71),-ABS(ACU71*ACN71))</f>
        <v>0</v>
      </c>
      <c r="ADF71" s="196">
        <f t="shared" si="154"/>
        <v>0</v>
      </c>
      <c r="ADG71" s="196">
        <f t="shared" si="137"/>
        <v>0</v>
      </c>
    </row>
    <row r="72" spans="1:787" x14ac:dyDescent="0.25">
      <c r="A72" s="1" t="s">
        <v>397</v>
      </c>
      <c r="B72" s="150" t="str">
        <f>'FuturesInfo (3)'!M60</f>
        <v>@SB</v>
      </c>
      <c r="C72" s="200" t="str">
        <f>VLOOKUP(A72,'FuturesInfo (3)'!$A$2:$K$80,11)</f>
        <v>soft</v>
      </c>
      <c r="F72" t="e">
        <f>#REF!</f>
        <v>#REF!</v>
      </c>
      <c r="G72">
        <v>1</v>
      </c>
      <c r="H72">
        <v>1</v>
      </c>
      <c r="I72">
        <v>1</v>
      </c>
      <c r="J72">
        <f t="shared" si="164"/>
        <v>1</v>
      </c>
      <c r="K72">
        <f t="shared" si="165"/>
        <v>1</v>
      </c>
      <c r="L72" s="184">
        <v>3.7057522123899997E-2</v>
      </c>
      <c r="M72" s="2">
        <v>10</v>
      </c>
      <c r="N72">
        <v>60</v>
      </c>
      <c r="O72" t="str">
        <f t="shared" si="166"/>
        <v>TRUE</v>
      </c>
      <c r="P72">
        <f>VLOOKUP($A72,'FuturesInfo (3)'!$A$2:$V$80,22)</f>
        <v>3</v>
      </c>
      <c r="Q72">
        <f t="shared" si="76"/>
        <v>3</v>
      </c>
      <c r="R72">
        <f t="shared" si="76"/>
        <v>3</v>
      </c>
      <c r="S72" s="138">
        <f>VLOOKUP($A72,'FuturesInfo (3)'!$A$2:$O$80,15)*Q72</f>
        <v>68140.800000000003</v>
      </c>
      <c r="T72" s="144">
        <f t="shared" si="167"/>
        <v>2525.1292035402448</v>
      </c>
      <c r="U72" s="144">
        <f t="shared" si="90"/>
        <v>2525.1292035402448</v>
      </c>
      <c r="W72">
        <f t="shared" si="168"/>
        <v>1</v>
      </c>
      <c r="X72">
        <v>1</v>
      </c>
      <c r="Y72">
        <v>1</v>
      </c>
      <c r="Z72">
        <v>1</v>
      </c>
      <c r="AA72">
        <f t="shared" si="144"/>
        <v>1</v>
      </c>
      <c r="AB72">
        <f t="shared" si="169"/>
        <v>1</v>
      </c>
      <c r="AC72" s="1">
        <v>1.6000000000000001E-3</v>
      </c>
      <c r="AD72" s="2">
        <v>10</v>
      </c>
      <c r="AE72">
        <v>60</v>
      </c>
      <c r="AF72" t="str">
        <f t="shared" si="170"/>
        <v>TRUE</v>
      </c>
      <c r="AG72">
        <f>VLOOKUP($A72,'FuturesInfo (3)'!$A$2:$V$80,22)</f>
        <v>3</v>
      </c>
      <c r="AH72">
        <f t="shared" si="171"/>
        <v>4</v>
      </c>
      <c r="AI72">
        <f t="shared" si="91"/>
        <v>3</v>
      </c>
      <c r="AJ72" s="138">
        <f>VLOOKUP($A72,'FuturesInfo (3)'!$A$2:$O$80,15)*AI72</f>
        <v>68140.800000000003</v>
      </c>
      <c r="AK72" s="196">
        <f t="shared" si="172"/>
        <v>109.02528000000001</v>
      </c>
      <c r="AL72" s="196">
        <f t="shared" si="93"/>
        <v>109.02528000000001</v>
      </c>
      <c r="AN72">
        <f t="shared" si="82"/>
        <v>1</v>
      </c>
      <c r="AO72">
        <v>1</v>
      </c>
      <c r="AP72">
        <v>1</v>
      </c>
      <c r="AQ72">
        <v>1</v>
      </c>
      <c r="AR72">
        <f t="shared" si="145"/>
        <v>1</v>
      </c>
      <c r="AS72">
        <f t="shared" si="83"/>
        <v>1</v>
      </c>
      <c r="AT72" s="1">
        <v>1.17145899894E-2</v>
      </c>
      <c r="AU72" s="2">
        <v>10</v>
      </c>
      <c r="AV72">
        <v>60</v>
      </c>
      <c r="AW72" t="str">
        <f t="shared" si="84"/>
        <v>TRUE</v>
      </c>
      <c r="AX72">
        <f>VLOOKUP($A72,'FuturesInfo (3)'!$A$2:$V$80,22)</f>
        <v>3</v>
      </c>
      <c r="AY72">
        <f t="shared" si="85"/>
        <v>4</v>
      </c>
      <c r="AZ72">
        <f t="shared" si="94"/>
        <v>3</v>
      </c>
      <c r="BA72" s="138">
        <f>VLOOKUP($A72,'FuturesInfo (3)'!$A$2:$O$80,15)*AZ72</f>
        <v>68140.800000000003</v>
      </c>
      <c r="BB72" s="196">
        <f t="shared" si="86"/>
        <v>798.24153354970758</v>
      </c>
      <c r="BC72" s="196">
        <f t="shared" si="95"/>
        <v>798.24153354970758</v>
      </c>
      <c r="BE72">
        <v>1</v>
      </c>
      <c r="BF72">
        <v>1</v>
      </c>
      <c r="BG72">
        <v>1</v>
      </c>
      <c r="BH72">
        <v>1</v>
      </c>
      <c r="BI72">
        <v>1</v>
      </c>
      <c r="BJ72">
        <v>1</v>
      </c>
      <c r="BK72" s="1">
        <v>3.21052632167E-2</v>
      </c>
      <c r="BL72" s="2">
        <v>10</v>
      </c>
      <c r="BM72">
        <v>60</v>
      </c>
      <c r="BN72" t="s">
        <v>1181</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1181</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1181</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1181</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1181</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1181</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1181</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1181</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1181</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1181</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1181</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1181</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1181</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1181</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1181</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1181</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1181</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1181</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1181</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v>1</v>
      </c>
      <c r="UF72" s="239">
        <v>1</v>
      </c>
      <c r="UG72" s="239">
        <v>-1</v>
      </c>
      <c r="UH72" s="239">
        <v>1</v>
      </c>
      <c r="UI72" s="214">
        <v>1</v>
      </c>
      <c r="UJ72" s="240">
        <v>27</v>
      </c>
      <c r="UK72">
        <v>-1</v>
      </c>
      <c r="UL72">
        <v>1</v>
      </c>
      <c r="UM72" s="214">
        <v>1</v>
      </c>
      <c r="UN72">
        <v>1</v>
      </c>
      <c r="UO72">
        <v>1</v>
      </c>
      <c r="UP72">
        <v>0</v>
      </c>
      <c r="UQ72">
        <v>1</v>
      </c>
      <c r="UR72" s="248">
        <v>4.3310875842199996E-3</v>
      </c>
      <c r="US72" s="202">
        <v>42514</v>
      </c>
      <c r="UT72">
        <v>60</v>
      </c>
      <c r="UU72" t="s">
        <v>1181</v>
      </c>
      <c r="UV72">
        <v>3</v>
      </c>
      <c r="UW72" s="252">
        <v>2</v>
      </c>
      <c r="UX72">
        <v>2</v>
      </c>
      <c r="UY72" s="138">
        <v>70123.200000000012</v>
      </c>
      <c r="UZ72" s="138">
        <v>46748.800000000003</v>
      </c>
      <c r="VA72" s="196">
        <v>303.70972088577594</v>
      </c>
      <c r="VB72" s="196">
        <v>202.47314725718394</v>
      </c>
      <c r="VC72" s="196">
        <v>303.70972088577594</v>
      </c>
      <c r="VD72" s="196">
        <v>-303.70972088577594</v>
      </c>
      <c r="VE72" s="196">
        <v>303.70972088577594</v>
      </c>
      <c r="VF72" s="196">
        <v>-303.70972088577594</v>
      </c>
      <c r="VG72" s="196">
        <v>303.70972088577594</v>
      </c>
      <c r="VH72" s="196">
        <v>303.70972088577594</v>
      </c>
      <c r="VI72" s="196">
        <v>-303.70972088577594</v>
      </c>
      <c r="VJ72" s="196">
        <v>-303.70972088577594</v>
      </c>
      <c r="VK72" s="196">
        <v>303.70972088577594</v>
      </c>
      <c r="VM72">
        <v>1</v>
      </c>
      <c r="VN72" s="239">
        <v>1</v>
      </c>
      <c r="VO72" s="239">
        <v>-1</v>
      </c>
      <c r="VP72" s="239">
        <v>1</v>
      </c>
      <c r="VQ72" s="214">
        <v>1</v>
      </c>
      <c r="VR72" s="240">
        <v>28</v>
      </c>
      <c r="VS72">
        <v>-1</v>
      </c>
      <c r="VT72">
        <v>1</v>
      </c>
      <c r="VU72" s="214">
        <v>-1</v>
      </c>
      <c r="VV72">
        <v>0</v>
      </c>
      <c r="VW72">
        <v>0</v>
      </c>
      <c r="VX72">
        <v>1</v>
      </c>
      <c r="VY72">
        <v>0</v>
      </c>
      <c r="VZ72" s="248">
        <v>-1.43747005271E-2</v>
      </c>
      <c r="WA72" s="202">
        <v>42514</v>
      </c>
      <c r="WB72">
        <v>60</v>
      </c>
      <c r="WC72" t="s">
        <v>1181</v>
      </c>
      <c r="WD72">
        <v>3</v>
      </c>
      <c r="WE72" s="252">
        <v>2</v>
      </c>
      <c r="WF72">
        <v>3</v>
      </c>
      <c r="WG72" s="138">
        <v>69115.200000000012</v>
      </c>
      <c r="WH72" s="138">
        <v>69115.200000000012</v>
      </c>
      <c r="WI72" s="196">
        <v>-993.51030187062202</v>
      </c>
      <c r="WJ72" s="196">
        <v>-993.51030187062202</v>
      </c>
      <c r="WK72" s="196">
        <v>-993.51030187062202</v>
      </c>
      <c r="WL72" s="196">
        <v>993.51030187062202</v>
      </c>
      <c r="WM72" s="196">
        <v>-993.51030187062202</v>
      </c>
      <c r="WN72" s="196">
        <v>993.51030187062202</v>
      </c>
      <c r="WO72" s="196">
        <v>-993.51030187062202</v>
      </c>
      <c r="WP72" s="196">
        <v>-993.51030187062202</v>
      </c>
      <c r="WQ72" s="196">
        <v>993.51030187062202</v>
      </c>
      <c r="WR72" s="196">
        <v>-993.51030187062202</v>
      </c>
      <c r="WS72" s="196">
        <v>993.51030187062202</v>
      </c>
      <c r="WU72">
        <v>-1</v>
      </c>
      <c r="WV72" s="239">
        <v>1</v>
      </c>
      <c r="WW72" s="239">
        <v>-1</v>
      </c>
      <c r="WX72" s="239">
        <v>1</v>
      </c>
      <c r="WY72" s="214">
        <v>1</v>
      </c>
      <c r="WZ72" s="240">
        <v>29</v>
      </c>
      <c r="XA72">
        <v>-1</v>
      </c>
      <c r="XB72">
        <v>1</v>
      </c>
      <c r="XC72">
        <v>-1</v>
      </c>
      <c r="XD72">
        <v>0</v>
      </c>
      <c r="XE72">
        <v>0</v>
      </c>
      <c r="XF72">
        <v>1</v>
      </c>
      <c r="XG72">
        <v>0</v>
      </c>
      <c r="XH72">
        <v>-4.0836169178400002E-2</v>
      </c>
      <c r="XI72" s="202">
        <v>42514</v>
      </c>
      <c r="XJ72">
        <v>60</v>
      </c>
      <c r="XK72" t="s">
        <v>1181</v>
      </c>
      <c r="XL72">
        <v>3</v>
      </c>
      <c r="XM72" s="252">
        <v>1</v>
      </c>
      <c r="XN72">
        <v>4</v>
      </c>
      <c r="XO72" s="138">
        <v>66292.800000000003</v>
      </c>
      <c r="XP72" s="138">
        <v>88390.400000000009</v>
      </c>
      <c r="XQ72" s="196">
        <v>-2707.1439961098358</v>
      </c>
      <c r="XR72" s="196">
        <v>-3609.5253281464479</v>
      </c>
      <c r="XS72" s="196">
        <v>-2707.1439961098358</v>
      </c>
      <c r="XT72" s="196">
        <v>2707.1439961098358</v>
      </c>
      <c r="XU72" s="196">
        <v>-2707.1439961098358</v>
      </c>
      <c r="XV72" s="196">
        <v>2707.1439961098358</v>
      </c>
      <c r="XW72" s="196">
        <v>-2707.1439961098358</v>
      </c>
      <c r="XX72" s="196">
        <v>-2707.1439961098358</v>
      </c>
      <c r="XY72" s="196">
        <v>2707.1439961098358</v>
      </c>
      <c r="XZ72" s="196">
        <v>-2707.1439961098358</v>
      </c>
      <c r="YA72" s="196">
        <v>2707.1439961098358</v>
      </c>
      <c r="YC72">
        <v>-1</v>
      </c>
      <c r="YD72">
        <v>-1</v>
      </c>
      <c r="YE72">
        <v>1</v>
      </c>
      <c r="YF72">
        <v>-1</v>
      </c>
      <c r="YG72">
        <v>1</v>
      </c>
      <c r="YH72">
        <v>-5</v>
      </c>
      <c r="YI72">
        <v>-1</v>
      </c>
      <c r="YJ72">
        <v>-1</v>
      </c>
      <c r="YK72" s="214">
        <v>-1</v>
      </c>
      <c r="YL72">
        <v>1</v>
      </c>
      <c r="YM72">
        <v>0</v>
      </c>
      <c r="YN72">
        <v>1</v>
      </c>
      <c r="YO72">
        <v>1</v>
      </c>
      <c r="YP72" s="248">
        <v>-8.1094779523600002E-3</v>
      </c>
      <c r="YQ72" s="202">
        <v>42550</v>
      </c>
      <c r="YR72">
        <v>60</v>
      </c>
      <c r="YS72" t="s">
        <v>1181</v>
      </c>
      <c r="YT72">
        <v>3</v>
      </c>
      <c r="YU72">
        <v>1</v>
      </c>
      <c r="YV72">
        <v>4</v>
      </c>
      <c r="YW72" s="138">
        <v>65755.200000000012</v>
      </c>
      <c r="YX72" s="138">
        <v>87673.600000000006</v>
      </c>
      <c r="YY72" s="196">
        <v>533.24034465302236</v>
      </c>
      <c r="YZ72" s="196">
        <v>710.98712620402978</v>
      </c>
      <c r="ZA72" s="196">
        <v>-533.24034465302236</v>
      </c>
      <c r="ZB72" s="196">
        <v>533.24034465302236</v>
      </c>
      <c r="ZC72" s="196">
        <v>533.24034465302236</v>
      </c>
      <c r="ZD72" s="196">
        <v>-533.24034465302236</v>
      </c>
      <c r="ZE72" s="196">
        <v>533.24034465302236</v>
      </c>
      <c r="ZF72" s="196">
        <v>-533.24034465302236</v>
      </c>
      <c r="ZG72" s="196">
        <v>533.24034465302236</v>
      </c>
      <c r="ZH72" s="196">
        <v>-533.24034465302236</v>
      </c>
      <c r="ZI72" s="196">
        <v>533.24034465302236</v>
      </c>
      <c r="ZK72">
        <f t="shared" si="96"/>
        <v>-1</v>
      </c>
      <c r="ZL72" s="239">
        <v>-1</v>
      </c>
      <c r="ZM72" s="239">
        <v>1</v>
      </c>
      <c r="ZN72" s="239">
        <v>-1</v>
      </c>
      <c r="ZO72" s="214">
        <v>1</v>
      </c>
      <c r="ZP72" s="240">
        <v>-6</v>
      </c>
      <c r="ZQ72">
        <f t="shared" si="97"/>
        <v>-1</v>
      </c>
      <c r="ZR72">
        <f t="shared" si="98"/>
        <v>-1</v>
      </c>
      <c r="ZS72" s="214">
        <v>1</v>
      </c>
      <c r="ZT72">
        <f t="shared" si="161"/>
        <v>0</v>
      </c>
      <c r="ZU72">
        <f t="shared" si="158"/>
        <v>1</v>
      </c>
      <c r="ZV72">
        <f t="shared" si="138"/>
        <v>0</v>
      </c>
      <c r="ZW72">
        <f t="shared" si="100"/>
        <v>0</v>
      </c>
      <c r="ZX72" s="248">
        <v>3.6280020439399999E-2</v>
      </c>
      <c r="ZY72" s="202">
        <v>42550</v>
      </c>
      <c r="ZZ72">
        <v>60</v>
      </c>
      <c r="AAA72" t="str">
        <f t="shared" si="87"/>
        <v>TRUE</v>
      </c>
      <c r="AAB72">
        <f>VLOOKUP($A72,'FuturesInfo (3)'!$A$2:$V$80,22)</f>
        <v>3</v>
      </c>
      <c r="AAC72" s="252">
        <v>2</v>
      </c>
      <c r="AAD72">
        <f t="shared" si="101"/>
        <v>2</v>
      </c>
      <c r="AAE72" s="138">
        <f>VLOOKUP($A72,'FuturesInfo (3)'!$A$2:$O$80,15)*AAB72</f>
        <v>68140.800000000003</v>
      </c>
      <c r="AAF72" s="138">
        <f>VLOOKUP($A72,'FuturesInfo (3)'!$A$2:$O$80,15)*AAD72</f>
        <v>45427.200000000004</v>
      </c>
      <c r="AAG72" s="196">
        <f t="shared" si="102"/>
        <v>-2472.1496167570676</v>
      </c>
      <c r="AAH72" s="196">
        <f t="shared" si="103"/>
        <v>-2472.1496167570676</v>
      </c>
      <c r="AAI72" s="196">
        <f t="shared" si="104"/>
        <v>2472.1496167570676</v>
      </c>
      <c r="AAJ72" s="196">
        <f t="shared" si="105"/>
        <v>-2472.1496167570676</v>
      </c>
      <c r="AAK72" s="196">
        <f t="shared" si="155"/>
        <v>-2472.1496167570676</v>
      </c>
      <c r="AAL72" s="196">
        <f t="shared" si="107"/>
        <v>2472.1496167570676</v>
      </c>
      <c r="AAM72" s="196">
        <f t="shared" si="139"/>
        <v>-2472.1496167570676</v>
      </c>
      <c r="AAN72" s="196">
        <f>IF(IF(sym!$O61=ZS72,1,0)=1,ABS(AAE72*ZX72),-ABS(AAE72*ZX72))</f>
        <v>2472.1496167570676</v>
      </c>
      <c r="AAO72" s="196">
        <f>IF(IF(sym!$N61=ZS72,1,0)=1,ABS(AAE72*ZX72),-ABS(AAE72*ZX72))</f>
        <v>-2472.1496167570676</v>
      </c>
      <c r="AAP72" s="196">
        <f t="shared" si="148"/>
        <v>-2472.1496167570676</v>
      </c>
      <c r="AAQ72" s="196">
        <f t="shared" si="109"/>
        <v>2472.1496167570676</v>
      </c>
      <c r="AAS72">
        <f t="shared" si="110"/>
        <v>1</v>
      </c>
      <c r="AAT72" s="239">
        <v>1</v>
      </c>
      <c r="AAU72" s="239">
        <v>-1</v>
      </c>
      <c r="AAV72" s="239">
        <v>1</v>
      </c>
      <c r="AAW72" s="214">
        <v>1</v>
      </c>
      <c r="AAX72" s="240">
        <v>-7</v>
      </c>
      <c r="AAY72">
        <f t="shared" si="111"/>
        <v>-1</v>
      </c>
      <c r="AAZ72">
        <f t="shared" si="112"/>
        <v>-1</v>
      </c>
      <c r="ABA72" s="214"/>
      <c r="ABB72">
        <f t="shared" si="162"/>
        <v>0</v>
      </c>
      <c r="ABC72">
        <f t="shared" si="159"/>
        <v>0</v>
      </c>
      <c r="ABD72">
        <f t="shared" si="140"/>
        <v>0</v>
      </c>
      <c r="ABE72">
        <f t="shared" si="114"/>
        <v>0</v>
      </c>
      <c r="ABF72" s="248"/>
      <c r="ABG72" s="202">
        <v>42550</v>
      </c>
      <c r="ABH72">
        <v>60</v>
      </c>
      <c r="ABI72" t="str">
        <f t="shared" si="88"/>
        <v>TRUE</v>
      </c>
      <c r="ABJ72">
        <f>VLOOKUP($A72,'FuturesInfo (3)'!$A$2:$V$80,22)</f>
        <v>3</v>
      </c>
      <c r="ABK72" s="252">
        <v>2</v>
      </c>
      <c r="ABL72">
        <f t="shared" si="115"/>
        <v>2</v>
      </c>
      <c r="ABM72" s="138">
        <f>VLOOKUP($A72,'FuturesInfo (3)'!$A$2:$O$80,15)*ABJ72</f>
        <v>68140.800000000003</v>
      </c>
      <c r="ABN72" s="138">
        <f>VLOOKUP($A72,'FuturesInfo (3)'!$A$2:$O$80,15)*ABL72</f>
        <v>45427.200000000004</v>
      </c>
      <c r="ABO72" s="196">
        <f t="shared" si="116"/>
        <v>0</v>
      </c>
      <c r="ABP72" s="196">
        <f t="shared" si="117"/>
        <v>0</v>
      </c>
      <c r="ABQ72" s="196">
        <f t="shared" si="118"/>
        <v>0</v>
      </c>
      <c r="ABR72" s="196">
        <f t="shared" si="119"/>
        <v>0</v>
      </c>
      <c r="ABS72" s="196">
        <f t="shared" si="156"/>
        <v>0</v>
      </c>
      <c r="ABT72" s="196">
        <f t="shared" si="121"/>
        <v>0</v>
      </c>
      <c r="ABU72" s="196">
        <f t="shared" si="141"/>
        <v>0</v>
      </c>
      <c r="ABV72" s="196">
        <f>IF(IF(sym!$O61=ABA72,1,0)=1,ABS(ABM72*ABF72),-ABS(ABM72*ABF72))</f>
        <v>0</v>
      </c>
      <c r="ABW72" s="196">
        <f>IF(IF(sym!$N61=ABA72,1,0)=1,ABS(ABM72*ABF72),-ABS(ABM72*ABF72))</f>
        <v>0</v>
      </c>
      <c r="ABX72" s="196">
        <f t="shared" si="151"/>
        <v>0</v>
      </c>
      <c r="ABY72" s="196">
        <f t="shared" si="123"/>
        <v>0</v>
      </c>
      <c r="ACA72">
        <f t="shared" si="124"/>
        <v>0</v>
      </c>
      <c r="ACB72" s="239"/>
      <c r="ACC72" s="239"/>
      <c r="ACD72" s="239"/>
      <c r="ACE72" s="214"/>
      <c r="ACF72" s="240"/>
      <c r="ACG72">
        <f t="shared" si="125"/>
        <v>1</v>
      </c>
      <c r="ACH72">
        <f t="shared" si="126"/>
        <v>0</v>
      </c>
      <c r="ACI72" s="214"/>
      <c r="ACJ72">
        <f t="shared" si="163"/>
        <v>1</v>
      </c>
      <c r="ACK72">
        <f t="shared" si="160"/>
        <v>1</v>
      </c>
      <c r="ACL72">
        <f t="shared" si="142"/>
        <v>0</v>
      </c>
      <c r="ACM72">
        <f t="shared" si="128"/>
        <v>1</v>
      </c>
      <c r="ACN72" s="248"/>
      <c r="ACO72" s="202"/>
      <c r="ACP72">
        <v>60</v>
      </c>
      <c r="ACQ72" t="str">
        <f t="shared" si="89"/>
        <v>FALSE</v>
      </c>
      <c r="ACR72">
        <f>VLOOKUP($A72,'FuturesInfo (3)'!$A$2:$V$80,22)</f>
        <v>3</v>
      </c>
      <c r="ACS72" s="252"/>
      <c r="ACT72">
        <f t="shared" si="129"/>
        <v>2</v>
      </c>
      <c r="ACU72" s="138">
        <f>VLOOKUP($A72,'FuturesInfo (3)'!$A$2:$O$80,15)*ACR72</f>
        <v>68140.800000000003</v>
      </c>
      <c r="ACV72" s="138">
        <f>VLOOKUP($A72,'FuturesInfo (3)'!$A$2:$O$80,15)*ACT72</f>
        <v>45427.200000000004</v>
      </c>
      <c r="ACW72" s="196">
        <f t="shared" si="130"/>
        <v>0</v>
      </c>
      <c r="ACX72" s="196">
        <f t="shared" si="131"/>
        <v>0</v>
      </c>
      <c r="ACY72" s="196">
        <f t="shared" si="132"/>
        <v>0</v>
      </c>
      <c r="ACZ72" s="196">
        <f t="shared" si="133"/>
        <v>0</v>
      </c>
      <c r="ADA72" s="196">
        <f t="shared" si="157"/>
        <v>0</v>
      </c>
      <c r="ADB72" s="196">
        <f t="shared" si="135"/>
        <v>0</v>
      </c>
      <c r="ADC72" s="196">
        <f t="shared" si="143"/>
        <v>0</v>
      </c>
      <c r="ADD72" s="196">
        <f>IF(IF(sym!$O61=ACI72,1,0)=1,ABS(ACU72*ACN72),-ABS(ACU72*ACN72))</f>
        <v>0</v>
      </c>
      <c r="ADE72" s="196">
        <f>IF(IF(sym!$N61=ACI72,1,0)=1,ABS(ACU72*ACN72),-ABS(ACU72*ACN72))</f>
        <v>0</v>
      </c>
      <c r="ADF72" s="196">
        <f t="shared" si="154"/>
        <v>0</v>
      </c>
      <c r="ADG72" s="196">
        <f t="shared" si="137"/>
        <v>0</v>
      </c>
    </row>
    <row r="73" spans="1:787" x14ac:dyDescent="0.25">
      <c r="A73" s="1" t="s">
        <v>399</v>
      </c>
      <c r="B73" s="150" t="str">
        <f>'FuturesInfo (3)'!M61</f>
        <v>@SF</v>
      </c>
      <c r="C73" s="200" t="str">
        <f>VLOOKUP(A73,'FuturesInfo (3)'!$A$2:$K$80,11)</f>
        <v>currency</v>
      </c>
      <c r="F73" t="e">
        <f>#REF!</f>
        <v>#REF!</v>
      </c>
      <c r="G73">
        <v>1</v>
      </c>
      <c r="H73">
        <v>1</v>
      </c>
      <c r="I73">
        <v>1</v>
      </c>
      <c r="J73">
        <f t="shared" si="164"/>
        <v>1</v>
      </c>
      <c r="K73">
        <f t="shared" si="165"/>
        <v>1</v>
      </c>
      <c r="L73" s="184">
        <v>1.4363546310100001E-2</v>
      </c>
      <c r="M73" s="2">
        <v>10</v>
      </c>
      <c r="N73">
        <v>60</v>
      </c>
      <c r="O73" t="str">
        <f t="shared" si="166"/>
        <v>TRUE</v>
      </c>
      <c r="P73">
        <f>VLOOKUP($A73,'FuturesInfo (3)'!$A$2:$V$80,22)</f>
        <v>2</v>
      </c>
      <c r="Q73">
        <f t="shared" si="76"/>
        <v>2</v>
      </c>
      <c r="R73">
        <f t="shared" si="76"/>
        <v>2</v>
      </c>
      <c r="S73" s="138">
        <f>VLOOKUP($A73,'FuturesInfo (3)'!$A$2:$O$80,15)*Q73</f>
        <v>255325.00000000003</v>
      </c>
      <c r="T73" s="144">
        <f t="shared" si="167"/>
        <v>3667.372461626283</v>
      </c>
      <c r="U73" s="144">
        <f t="shared" si="90"/>
        <v>3667.372461626283</v>
      </c>
      <c r="W73">
        <f t="shared" si="168"/>
        <v>1</v>
      </c>
      <c r="X73">
        <v>1</v>
      </c>
      <c r="Y73">
        <v>1</v>
      </c>
      <c r="Z73">
        <v>1</v>
      </c>
      <c r="AA73">
        <f t="shared" si="144"/>
        <v>1</v>
      </c>
      <c r="AB73">
        <f t="shared" si="169"/>
        <v>1</v>
      </c>
      <c r="AC73" s="1">
        <v>7.32421875E-3</v>
      </c>
      <c r="AD73" s="2">
        <v>10</v>
      </c>
      <c r="AE73">
        <v>60</v>
      </c>
      <c r="AF73" t="str">
        <f t="shared" si="170"/>
        <v>TRUE</v>
      </c>
      <c r="AG73">
        <f>VLOOKUP($A73,'FuturesInfo (3)'!$A$2:$V$80,22)</f>
        <v>2</v>
      </c>
      <c r="AH73">
        <f t="shared" si="171"/>
        <v>3</v>
      </c>
      <c r="AI73">
        <f t="shared" si="91"/>
        <v>2</v>
      </c>
      <c r="AJ73" s="138">
        <f>VLOOKUP($A73,'FuturesInfo (3)'!$A$2:$O$80,15)*AI73</f>
        <v>255325.00000000003</v>
      </c>
      <c r="AK73" s="196">
        <f t="shared" si="172"/>
        <v>1870.0561523437502</v>
      </c>
      <c r="AL73" s="196">
        <f t="shared" si="93"/>
        <v>1870.0561523437502</v>
      </c>
      <c r="AN73">
        <f t="shared" si="82"/>
        <v>1</v>
      </c>
      <c r="AO73">
        <v>-1</v>
      </c>
      <c r="AP73">
        <v>1</v>
      </c>
      <c r="AQ73">
        <v>1</v>
      </c>
      <c r="AR73">
        <f t="shared" si="145"/>
        <v>0</v>
      </c>
      <c r="AS73">
        <f t="shared" si="83"/>
        <v>1</v>
      </c>
      <c r="AT73" s="1">
        <v>4.6534173533699999E-3</v>
      </c>
      <c r="AU73" s="2">
        <v>10</v>
      </c>
      <c r="AV73">
        <v>60</v>
      </c>
      <c r="AW73" t="str">
        <f t="shared" si="84"/>
        <v>TRUE</v>
      </c>
      <c r="AX73">
        <f>VLOOKUP($A73,'FuturesInfo (3)'!$A$2:$V$80,22)</f>
        <v>2</v>
      </c>
      <c r="AY73">
        <f t="shared" si="85"/>
        <v>2</v>
      </c>
      <c r="AZ73">
        <f t="shared" si="94"/>
        <v>2</v>
      </c>
      <c r="BA73" s="138">
        <f>VLOOKUP($A73,'FuturesInfo (3)'!$A$2:$O$80,15)*AZ73</f>
        <v>255325.00000000003</v>
      </c>
      <c r="BB73" s="196">
        <f t="shared" si="86"/>
        <v>-1188.1337857491953</v>
      </c>
      <c r="BC73" s="196">
        <f t="shared" si="95"/>
        <v>1188.1337857491953</v>
      </c>
      <c r="BE73">
        <v>-1</v>
      </c>
      <c r="BF73">
        <v>-1</v>
      </c>
      <c r="BG73">
        <v>1</v>
      </c>
      <c r="BH73">
        <v>1</v>
      </c>
      <c r="BI73">
        <v>0</v>
      </c>
      <c r="BJ73">
        <v>1</v>
      </c>
      <c r="BK73" s="1">
        <v>6.2723149667100004E-3</v>
      </c>
      <c r="BL73" s="2">
        <v>10</v>
      </c>
      <c r="BM73">
        <v>60</v>
      </c>
      <c r="BN73" t="s">
        <v>1181</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1181</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1181</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1181</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1181</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1181</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1181</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1181</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1181</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1181</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1181</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1181</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1181</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1181</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1181</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1181</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1181</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1181</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1181</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v>1</v>
      </c>
      <c r="UF73" s="239">
        <v>-1</v>
      </c>
      <c r="UG73" s="239">
        <v>-1</v>
      </c>
      <c r="UH73" s="239">
        <v>1</v>
      </c>
      <c r="UI73" s="214">
        <v>1</v>
      </c>
      <c r="UJ73" s="240">
        <v>-6</v>
      </c>
      <c r="UK73">
        <v>-1</v>
      </c>
      <c r="UL73">
        <v>-1</v>
      </c>
      <c r="UM73" s="214">
        <v>-1</v>
      </c>
      <c r="UN73">
        <v>1</v>
      </c>
      <c r="UO73">
        <v>0</v>
      </c>
      <c r="UP73">
        <v>1</v>
      </c>
      <c r="UQ73">
        <v>1</v>
      </c>
      <c r="UR73" s="248">
        <v>-3.6853845407800001E-3</v>
      </c>
      <c r="US73" s="202">
        <v>42544</v>
      </c>
      <c r="UT73">
        <v>60</v>
      </c>
      <c r="UU73" t="s">
        <v>1181</v>
      </c>
      <c r="UV73">
        <v>2</v>
      </c>
      <c r="UW73" s="252">
        <v>1</v>
      </c>
      <c r="UX73">
        <v>3</v>
      </c>
      <c r="UY73" s="138">
        <v>256825.00000000003</v>
      </c>
      <c r="UZ73" s="138">
        <v>385237.50000000006</v>
      </c>
      <c r="VA73" s="196">
        <v>946.49888468582367</v>
      </c>
      <c r="VB73" s="196">
        <v>1419.7483270287355</v>
      </c>
      <c r="VC73" s="196">
        <v>-946.49888468582367</v>
      </c>
      <c r="VD73" s="196">
        <v>946.49888468582367</v>
      </c>
      <c r="VE73" s="196">
        <v>946.49888468582367</v>
      </c>
      <c r="VF73" s="196">
        <v>946.49888468582367</v>
      </c>
      <c r="VG73" s="196">
        <v>-946.49888468582367</v>
      </c>
      <c r="VH73" s="196">
        <v>-946.49888468582367</v>
      </c>
      <c r="VI73" s="196">
        <v>946.49888468582367</v>
      </c>
      <c r="VJ73" s="196">
        <v>-946.49888468582367</v>
      </c>
      <c r="VK73" s="196">
        <v>946.49888468582367</v>
      </c>
      <c r="VM73">
        <v>-1</v>
      </c>
      <c r="VN73" s="239">
        <v>-1</v>
      </c>
      <c r="VO73" s="239">
        <v>-1</v>
      </c>
      <c r="VP73" s="239">
        <v>1</v>
      </c>
      <c r="VQ73" s="214">
        <v>1</v>
      </c>
      <c r="VR73" s="240">
        <v>-7</v>
      </c>
      <c r="VS73">
        <v>-1</v>
      </c>
      <c r="VT73">
        <v>-1</v>
      </c>
      <c r="VU73" s="214">
        <v>1</v>
      </c>
      <c r="VV73">
        <v>0</v>
      </c>
      <c r="VW73">
        <v>1</v>
      </c>
      <c r="VX73">
        <v>0</v>
      </c>
      <c r="VY73">
        <v>0</v>
      </c>
      <c r="VZ73" s="248">
        <v>3.30964664655E-3</v>
      </c>
      <c r="WA73" s="202">
        <v>42544</v>
      </c>
      <c r="WB73">
        <v>60</v>
      </c>
      <c r="WC73" t="s">
        <v>1181</v>
      </c>
      <c r="WD73">
        <v>2</v>
      </c>
      <c r="WE73" s="252">
        <v>1</v>
      </c>
      <c r="WF73">
        <v>2</v>
      </c>
      <c r="WG73" s="138">
        <v>257675</v>
      </c>
      <c r="WH73" s="138">
        <v>257675</v>
      </c>
      <c r="WI73" s="196">
        <v>-852.81319964977126</v>
      </c>
      <c r="WJ73" s="196">
        <v>-852.81319964977126</v>
      </c>
      <c r="WK73" s="196">
        <v>852.81319964977126</v>
      </c>
      <c r="WL73" s="196">
        <v>-852.81319964977126</v>
      </c>
      <c r="WM73" s="196">
        <v>-852.81319964977126</v>
      </c>
      <c r="WN73" s="196">
        <v>-852.81319964977126</v>
      </c>
      <c r="WO73" s="196">
        <v>852.81319964977126</v>
      </c>
      <c r="WP73" s="196">
        <v>852.81319964977126</v>
      </c>
      <c r="WQ73" s="196">
        <v>-852.81319964977126</v>
      </c>
      <c r="WR73" s="196">
        <v>-852.81319964977126</v>
      </c>
      <c r="WS73" s="196">
        <v>852.81319964977126</v>
      </c>
      <c r="WU73">
        <v>1</v>
      </c>
      <c r="WV73" s="239">
        <v>-1</v>
      </c>
      <c r="WW73" s="239">
        <v>-1</v>
      </c>
      <c r="WX73" s="239">
        <v>1</v>
      </c>
      <c r="WY73" s="214">
        <v>1</v>
      </c>
      <c r="WZ73" s="240">
        <v>-8</v>
      </c>
      <c r="XA73">
        <v>-1</v>
      </c>
      <c r="XB73">
        <v>-1</v>
      </c>
      <c r="XC73">
        <v>-1</v>
      </c>
      <c r="XD73">
        <v>1</v>
      </c>
      <c r="XE73">
        <v>0</v>
      </c>
      <c r="XF73">
        <v>1</v>
      </c>
      <c r="XG73">
        <v>1</v>
      </c>
      <c r="XH73">
        <v>-5.1421364121500002E-3</v>
      </c>
      <c r="XI73" s="202">
        <v>42544</v>
      </c>
      <c r="XJ73">
        <v>60</v>
      </c>
      <c r="XK73" t="s">
        <v>1181</v>
      </c>
      <c r="XL73">
        <v>2</v>
      </c>
      <c r="XM73" s="252">
        <v>1</v>
      </c>
      <c r="XN73">
        <v>3</v>
      </c>
      <c r="XO73" s="138">
        <v>256350.00000000003</v>
      </c>
      <c r="XP73" s="138">
        <v>384525.00000000006</v>
      </c>
      <c r="XQ73" s="196">
        <v>1318.1866692546528</v>
      </c>
      <c r="XR73" s="196">
        <v>1977.2800038819792</v>
      </c>
      <c r="XS73" s="196">
        <v>-1318.1866692546528</v>
      </c>
      <c r="XT73" s="196">
        <v>1318.1866692546528</v>
      </c>
      <c r="XU73" s="196">
        <v>1318.1866692546528</v>
      </c>
      <c r="XV73" s="196">
        <v>1318.1866692546528</v>
      </c>
      <c r="XW73" s="196">
        <v>-1318.1866692546528</v>
      </c>
      <c r="XX73" s="196">
        <v>-1318.1866692546528</v>
      </c>
      <c r="XY73" s="196">
        <v>1318.1866692546528</v>
      </c>
      <c r="XZ73" s="196">
        <v>-1318.1866692546528</v>
      </c>
      <c r="YA73" s="196">
        <v>1318.1866692546528</v>
      </c>
      <c r="YC73">
        <v>-1</v>
      </c>
      <c r="YD73">
        <v>-1</v>
      </c>
      <c r="YE73">
        <v>-1</v>
      </c>
      <c r="YF73">
        <v>1</v>
      </c>
      <c r="YG73">
        <v>1</v>
      </c>
      <c r="YH73">
        <v>-9</v>
      </c>
      <c r="YI73">
        <v>-1</v>
      </c>
      <c r="YJ73">
        <v>-1</v>
      </c>
      <c r="YK73" s="214">
        <v>-1</v>
      </c>
      <c r="YL73">
        <v>1</v>
      </c>
      <c r="YM73">
        <v>0</v>
      </c>
      <c r="YN73">
        <v>1</v>
      </c>
      <c r="YO73">
        <v>1</v>
      </c>
      <c r="YP73" s="248">
        <v>-4.0959625511999996E-3</v>
      </c>
      <c r="YQ73" s="202">
        <v>42544</v>
      </c>
      <c r="YR73">
        <v>60</v>
      </c>
      <c r="YS73" t="s">
        <v>1181</v>
      </c>
      <c r="YT73">
        <v>2</v>
      </c>
      <c r="YU73">
        <v>1</v>
      </c>
      <c r="YV73">
        <v>3</v>
      </c>
      <c r="YW73" s="138">
        <v>255300.00000000003</v>
      </c>
      <c r="YX73" s="138">
        <v>382950.00000000006</v>
      </c>
      <c r="YY73" s="196">
        <v>1045.69923932136</v>
      </c>
      <c r="YZ73" s="196">
        <v>1568.54885898204</v>
      </c>
      <c r="ZA73" s="196">
        <v>-1045.69923932136</v>
      </c>
      <c r="ZB73" s="196">
        <v>1045.69923932136</v>
      </c>
      <c r="ZC73" s="196">
        <v>1045.69923932136</v>
      </c>
      <c r="ZD73" s="196">
        <v>1045.69923932136</v>
      </c>
      <c r="ZE73" s="196">
        <v>-1045.69923932136</v>
      </c>
      <c r="ZF73" s="196">
        <v>-1045.69923932136</v>
      </c>
      <c r="ZG73" s="196">
        <v>1045.69923932136</v>
      </c>
      <c r="ZH73" s="196">
        <v>-1045.69923932136</v>
      </c>
      <c r="ZI73" s="196">
        <v>1045.69923932136</v>
      </c>
      <c r="ZK73">
        <f t="shared" si="96"/>
        <v>-1</v>
      </c>
      <c r="ZL73" s="239">
        <v>-1</v>
      </c>
      <c r="ZM73" s="239">
        <v>1</v>
      </c>
      <c r="ZN73" s="239">
        <v>-1</v>
      </c>
      <c r="ZO73" s="214">
        <v>1</v>
      </c>
      <c r="ZP73" s="240">
        <v>-10</v>
      </c>
      <c r="ZQ73">
        <f t="shared" si="97"/>
        <v>-1</v>
      </c>
      <c r="ZR73">
        <f t="shared" si="98"/>
        <v>-1</v>
      </c>
      <c r="ZS73" s="214">
        <v>1</v>
      </c>
      <c r="ZT73">
        <f t="shared" si="161"/>
        <v>0</v>
      </c>
      <c r="ZU73">
        <f t="shared" si="158"/>
        <v>1</v>
      </c>
      <c r="ZV73">
        <f t="shared" si="138"/>
        <v>0</v>
      </c>
      <c r="ZW73">
        <f t="shared" si="100"/>
        <v>0</v>
      </c>
      <c r="ZX73" s="248">
        <v>9.7924010967499999E-5</v>
      </c>
      <c r="ZY73" s="202">
        <v>42544</v>
      </c>
      <c r="ZZ73">
        <v>60</v>
      </c>
      <c r="AAA73" t="str">
        <f t="shared" si="87"/>
        <v>TRUE</v>
      </c>
      <c r="AAB73">
        <f>VLOOKUP($A73,'FuturesInfo (3)'!$A$2:$V$80,22)</f>
        <v>2</v>
      </c>
      <c r="AAC73" s="252">
        <v>2</v>
      </c>
      <c r="AAD73">
        <f t="shared" si="101"/>
        <v>2</v>
      </c>
      <c r="AAE73" s="138">
        <f>VLOOKUP($A73,'FuturesInfo (3)'!$A$2:$O$80,15)*AAB73</f>
        <v>255325.00000000003</v>
      </c>
      <c r="AAF73" s="138">
        <f>VLOOKUP($A73,'FuturesInfo (3)'!$A$2:$O$80,15)*AAD73</f>
        <v>255325.00000000003</v>
      </c>
      <c r="AAG73" s="196">
        <f t="shared" si="102"/>
        <v>-25.00244810027694</v>
      </c>
      <c r="AAH73" s="196">
        <f t="shared" si="103"/>
        <v>-25.00244810027694</v>
      </c>
      <c r="AAI73" s="196">
        <f t="shared" si="104"/>
        <v>25.00244810027694</v>
      </c>
      <c r="AAJ73" s="196">
        <f t="shared" si="105"/>
        <v>-25.00244810027694</v>
      </c>
      <c r="AAK73" s="196">
        <f t="shared" si="155"/>
        <v>-25.00244810027694</v>
      </c>
      <c r="AAL73" s="196">
        <f t="shared" si="107"/>
        <v>25.00244810027694</v>
      </c>
      <c r="AAM73" s="196">
        <f t="shared" si="139"/>
        <v>-25.00244810027694</v>
      </c>
      <c r="AAN73" s="196">
        <f>IF(IF(sym!$O62=ZS73,1,0)=1,ABS(AAE73*ZX73),-ABS(AAE73*ZX73))</f>
        <v>25.00244810027694</v>
      </c>
      <c r="AAO73" s="196">
        <f>IF(IF(sym!$N62=ZS73,1,0)=1,ABS(AAE73*ZX73),-ABS(AAE73*ZX73))</f>
        <v>-25.00244810027694</v>
      </c>
      <c r="AAP73" s="196">
        <f t="shared" si="148"/>
        <v>-25.00244810027694</v>
      </c>
      <c r="AAQ73" s="196">
        <f t="shared" si="109"/>
        <v>25.00244810027694</v>
      </c>
      <c r="AAS73">
        <f t="shared" si="110"/>
        <v>1</v>
      </c>
      <c r="AAT73" s="239">
        <v>-1</v>
      </c>
      <c r="AAU73" s="239">
        <v>1</v>
      </c>
      <c r="AAV73" s="239">
        <v>-1</v>
      </c>
      <c r="AAW73" s="214">
        <v>1</v>
      </c>
      <c r="AAX73" s="240">
        <v>-11</v>
      </c>
      <c r="AAY73">
        <f t="shared" si="111"/>
        <v>-1</v>
      </c>
      <c r="AAZ73">
        <f t="shared" si="112"/>
        <v>-1</v>
      </c>
      <c r="ABA73" s="214"/>
      <c r="ABB73">
        <f t="shared" si="162"/>
        <v>0</v>
      </c>
      <c r="ABC73">
        <f t="shared" si="159"/>
        <v>0</v>
      </c>
      <c r="ABD73">
        <f t="shared" si="140"/>
        <v>0</v>
      </c>
      <c r="ABE73">
        <f t="shared" si="114"/>
        <v>0</v>
      </c>
      <c r="ABF73" s="248"/>
      <c r="ABG73" s="202">
        <v>42544</v>
      </c>
      <c r="ABH73">
        <v>60</v>
      </c>
      <c r="ABI73" t="str">
        <f t="shared" si="88"/>
        <v>TRUE</v>
      </c>
      <c r="ABJ73">
        <f>VLOOKUP($A73,'FuturesInfo (3)'!$A$2:$V$80,22)</f>
        <v>2</v>
      </c>
      <c r="ABK73" s="252">
        <v>2</v>
      </c>
      <c r="ABL73">
        <f t="shared" si="115"/>
        <v>2</v>
      </c>
      <c r="ABM73" s="138">
        <f>VLOOKUP($A73,'FuturesInfo (3)'!$A$2:$O$80,15)*ABJ73</f>
        <v>255325.00000000003</v>
      </c>
      <c r="ABN73" s="138">
        <f>VLOOKUP($A73,'FuturesInfo (3)'!$A$2:$O$80,15)*ABL73</f>
        <v>255325.00000000003</v>
      </c>
      <c r="ABO73" s="196">
        <f t="shared" si="116"/>
        <v>0</v>
      </c>
      <c r="ABP73" s="196">
        <f t="shared" si="117"/>
        <v>0</v>
      </c>
      <c r="ABQ73" s="196">
        <f t="shared" si="118"/>
        <v>0</v>
      </c>
      <c r="ABR73" s="196">
        <f t="shared" si="119"/>
        <v>0</v>
      </c>
      <c r="ABS73" s="196">
        <f t="shared" si="156"/>
        <v>0</v>
      </c>
      <c r="ABT73" s="196">
        <f t="shared" si="121"/>
        <v>0</v>
      </c>
      <c r="ABU73" s="196">
        <f t="shared" si="141"/>
        <v>0</v>
      </c>
      <c r="ABV73" s="196">
        <f>IF(IF(sym!$O62=ABA73,1,0)=1,ABS(ABM73*ABF73),-ABS(ABM73*ABF73))</f>
        <v>0</v>
      </c>
      <c r="ABW73" s="196">
        <f>IF(IF(sym!$N62=ABA73,1,0)=1,ABS(ABM73*ABF73),-ABS(ABM73*ABF73))</f>
        <v>0</v>
      </c>
      <c r="ABX73" s="196">
        <f t="shared" si="151"/>
        <v>0</v>
      </c>
      <c r="ABY73" s="196">
        <f t="shared" si="123"/>
        <v>0</v>
      </c>
      <c r="ACA73">
        <f t="shared" si="124"/>
        <v>0</v>
      </c>
      <c r="ACB73" s="239"/>
      <c r="ACC73" s="239"/>
      <c r="ACD73" s="239"/>
      <c r="ACE73" s="214"/>
      <c r="ACF73" s="240"/>
      <c r="ACG73">
        <f t="shared" si="125"/>
        <v>1</v>
      </c>
      <c r="ACH73">
        <f t="shared" si="126"/>
        <v>0</v>
      </c>
      <c r="ACI73" s="214"/>
      <c r="ACJ73">
        <f t="shared" si="163"/>
        <v>1</v>
      </c>
      <c r="ACK73">
        <f t="shared" si="160"/>
        <v>1</v>
      </c>
      <c r="ACL73">
        <f t="shared" si="142"/>
        <v>0</v>
      </c>
      <c r="ACM73">
        <f t="shared" si="128"/>
        <v>1</v>
      </c>
      <c r="ACN73" s="248"/>
      <c r="ACO73" s="202"/>
      <c r="ACP73">
        <v>60</v>
      </c>
      <c r="ACQ73" t="str">
        <f t="shared" si="89"/>
        <v>FALSE</v>
      </c>
      <c r="ACR73">
        <f>VLOOKUP($A73,'FuturesInfo (3)'!$A$2:$V$80,22)</f>
        <v>2</v>
      </c>
      <c r="ACS73" s="252"/>
      <c r="ACT73">
        <f t="shared" si="129"/>
        <v>2</v>
      </c>
      <c r="ACU73" s="138">
        <f>VLOOKUP($A73,'FuturesInfo (3)'!$A$2:$O$80,15)*ACR73</f>
        <v>255325.00000000003</v>
      </c>
      <c r="ACV73" s="138">
        <f>VLOOKUP($A73,'FuturesInfo (3)'!$A$2:$O$80,15)*ACT73</f>
        <v>255325.00000000003</v>
      </c>
      <c r="ACW73" s="196">
        <f t="shared" si="130"/>
        <v>0</v>
      </c>
      <c r="ACX73" s="196">
        <f t="shared" si="131"/>
        <v>0</v>
      </c>
      <c r="ACY73" s="196">
        <f t="shared" si="132"/>
        <v>0</v>
      </c>
      <c r="ACZ73" s="196">
        <f t="shared" si="133"/>
        <v>0</v>
      </c>
      <c r="ADA73" s="196">
        <f t="shared" si="157"/>
        <v>0</v>
      </c>
      <c r="ADB73" s="196">
        <f t="shared" si="135"/>
        <v>0</v>
      </c>
      <c r="ADC73" s="196">
        <f t="shared" si="143"/>
        <v>0</v>
      </c>
      <c r="ADD73" s="196">
        <f>IF(IF(sym!$O62=ACI73,1,0)=1,ABS(ACU73*ACN73),-ABS(ACU73*ACN73))</f>
        <v>0</v>
      </c>
      <c r="ADE73" s="196">
        <f>IF(IF(sym!$N62=ACI73,1,0)=1,ABS(ACU73*ACN73),-ABS(ACU73*ACN73))</f>
        <v>0</v>
      </c>
      <c r="ADF73" s="196">
        <f t="shared" si="154"/>
        <v>0</v>
      </c>
      <c r="ADG73" s="196">
        <f t="shared" si="137"/>
        <v>0</v>
      </c>
    </row>
    <row r="74" spans="1:787" x14ac:dyDescent="0.25">
      <c r="A74" s="1" t="s">
        <v>401</v>
      </c>
      <c r="B74" s="150" t="str">
        <f>'FuturesInfo (3)'!M62</f>
        <v>QSI</v>
      </c>
      <c r="C74" s="200" t="str">
        <f>VLOOKUP(A74,'FuturesInfo (3)'!$A$2:$K$80,11)</f>
        <v>metal</v>
      </c>
      <c r="F74" t="e">
        <f>#REF!</f>
        <v>#REF!</v>
      </c>
      <c r="G74">
        <v>-1</v>
      </c>
      <c r="H74">
        <v>-1</v>
      </c>
      <c r="I74">
        <v>1</v>
      </c>
      <c r="J74">
        <f t="shared" si="164"/>
        <v>0</v>
      </c>
      <c r="K74">
        <f t="shared" si="165"/>
        <v>0</v>
      </c>
      <c r="L74" s="184">
        <v>2.1216848673900002E-2</v>
      </c>
      <c r="M74" s="2">
        <v>10</v>
      </c>
      <c r="N74">
        <v>60</v>
      </c>
      <c r="O74" t="str">
        <f t="shared" si="166"/>
        <v>TRUE</v>
      </c>
      <c r="P74">
        <f>VLOOKUP($A74,'FuturesInfo (3)'!$A$2:$V$80,22)</f>
        <v>1</v>
      </c>
      <c r="Q74">
        <f t="shared" si="76"/>
        <v>1</v>
      </c>
      <c r="R74">
        <f t="shared" si="76"/>
        <v>1</v>
      </c>
      <c r="S74" s="138">
        <f>VLOOKUP($A74,'FuturesInfo (3)'!$A$2:$O$80,15)*Q74</f>
        <v>101520</v>
      </c>
      <c r="T74" s="144">
        <f t="shared" si="167"/>
        <v>-2153.9344773743283</v>
      </c>
      <c r="U74" s="144">
        <f t="shared" si="90"/>
        <v>-2153.9344773743283</v>
      </c>
      <c r="W74">
        <f t="shared" si="168"/>
        <v>-1</v>
      </c>
      <c r="X74">
        <v>1</v>
      </c>
      <c r="Y74">
        <v>-1</v>
      </c>
      <c r="Z74">
        <v>1</v>
      </c>
      <c r="AA74">
        <f t="shared" si="144"/>
        <v>1</v>
      </c>
      <c r="AB74">
        <f t="shared" si="169"/>
        <v>0</v>
      </c>
      <c r="AC74" s="1">
        <v>5.0106935533100003E-3</v>
      </c>
      <c r="AD74" s="2">
        <v>10</v>
      </c>
      <c r="AE74">
        <v>60</v>
      </c>
      <c r="AF74" t="str">
        <f t="shared" si="170"/>
        <v>TRUE</v>
      </c>
      <c r="AG74">
        <f>VLOOKUP($A74,'FuturesInfo (3)'!$A$2:$V$80,22)</f>
        <v>1</v>
      </c>
      <c r="AH74">
        <f t="shared" si="171"/>
        <v>1</v>
      </c>
      <c r="AI74">
        <f t="shared" si="91"/>
        <v>1</v>
      </c>
      <c r="AJ74" s="138">
        <f>VLOOKUP($A74,'FuturesInfo (3)'!$A$2:$O$80,15)*AI74</f>
        <v>101520</v>
      </c>
      <c r="AK74" s="196">
        <f t="shared" si="172"/>
        <v>508.68560953203121</v>
      </c>
      <c r="AL74" s="196">
        <f t="shared" si="93"/>
        <v>-508.68560953203121</v>
      </c>
      <c r="AN74">
        <f t="shared" si="82"/>
        <v>1</v>
      </c>
      <c r="AO74">
        <v>1</v>
      </c>
      <c r="AP74">
        <v>-1</v>
      </c>
      <c r="AQ74">
        <v>-1</v>
      </c>
      <c r="AR74">
        <f t="shared" si="145"/>
        <v>0</v>
      </c>
      <c r="AS74">
        <f t="shared" si="83"/>
        <v>1</v>
      </c>
      <c r="AT74" s="1">
        <v>-3.2224721833800001E-3</v>
      </c>
      <c r="AU74" s="2">
        <v>10</v>
      </c>
      <c r="AV74">
        <v>60</v>
      </c>
      <c r="AW74" t="str">
        <f t="shared" si="84"/>
        <v>TRUE</v>
      </c>
      <c r="AX74">
        <f>VLOOKUP($A74,'FuturesInfo (3)'!$A$2:$V$80,22)</f>
        <v>1</v>
      </c>
      <c r="AY74">
        <f t="shared" si="85"/>
        <v>1</v>
      </c>
      <c r="AZ74">
        <f t="shared" si="94"/>
        <v>1</v>
      </c>
      <c r="BA74" s="138">
        <f>VLOOKUP($A74,'FuturesInfo (3)'!$A$2:$O$80,15)*AZ74</f>
        <v>101520</v>
      </c>
      <c r="BB74" s="196">
        <f t="shared" si="86"/>
        <v>-327.14537605673763</v>
      </c>
      <c r="BC74" s="196">
        <f t="shared" si="95"/>
        <v>327.14537605673763</v>
      </c>
      <c r="BE74">
        <v>1</v>
      </c>
      <c r="BF74">
        <v>1</v>
      </c>
      <c r="BG74">
        <v>-1</v>
      </c>
      <c r="BH74">
        <v>1</v>
      </c>
      <c r="BI74">
        <v>1</v>
      </c>
      <c r="BJ74">
        <v>0</v>
      </c>
      <c r="BK74" s="1">
        <v>3.6049774307699997E-2</v>
      </c>
      <c r="BL74" s="2">
        <v>10</v>
      </c>
      <c r="BM74">
        <v>60</v>
      </c>
      <c r="BN74" t="s">
        <v>1181</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1181</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1181</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1181</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1181</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1181</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1181</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1181</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1181</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1181</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1181</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1181</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1181</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1181</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1181</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1181</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1181</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1181</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1181</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v>1</v>
      </c>
      <c r="UF74" s="239">
        <v>1</v>
      </c>
      <c r="UG74" s="239">
        <v>1</v>
      </c>
      <c r="UH74" s="239">
        <v>1</v>
      </c>
      <c r="UI74" s="214">
        <v>1</v>
      </c>
      <c r="UJ74" s="240">
        <v>-9</v>
      </c>
      <c r="UK74">
        <v>-1</v>
      </c>
      <c r="UL74">
        <v>-1</v>
      </c>
      <c r="UM74" s="214">
        <v>1</v>
      </c>
      <c r="UN74">
        <v>1</v>
      </c>
      <c r="UO74">
        <v>1</v>
      </c>
      <c r="UP74">
        <v>0</v>
      </c>
      <c r="UQ74">
        <v>0</v>
      </c>
      <c r="UR74" s="248">
        <v>1.6285480906700001E-2</v>
      </c>
      <c r="US74" s="202">
        <v>42541</v>
      </c>
      <c r="UT74">
        <v>60</v>
      </c>
      <c r="UU74" t="s">
        <v>1181</v>
      </c>
      <c r="UV74">
        <v>1</v>
      </c>
      <c r="UW74" s="252">
        <v>2</v>
      </c>
      <c r="UX74">
        <v>1</v>
      </c>
      <c r="UY74" s="138">
        <v>99535</v>
      </c>
      <c r="UZ74" s="138">
        <v>99535</v>
      </c>
      <c r="VA74" s="196">
        <v>1620.9753420483846</v>
      </c>
      <c r="VB74" s="196">
        <v>1620.9753420483846</v>
      </c>
      <c r="VC74" s="196">
        <v>1620.9753420483846</v>
      </c>
      <c r="VD74" s="196">
        <v>-1620.9753420483846</v>
      </c>
      <c r="VE74" s="196">
        <v>-1620.9753420483846</v>
      </c>
      <c r="VF74" s="196">
        <v>1620.9753420483846</v>
      </c>
      <c r="VG74" s="196">
        <v>1620.9753420483846</v>
      </c>
      <c r="VH74" s="196">
        <v>-1620.9753420483846</v>
      </c>
      <c r="VI74" s="196">
        <v>1620.9753420483846</v>
      </c>
      <c r="VJ74" s="196">
        <v>-1620.9753420483846</v>
      </c>
      <c r="VK74" s="196">
        <v>1620.9753420483846</v>
      </c>
      <c r="VM74">
        <v>1</v>
      </c>
      <c r="VN74" s="239">
        <v>1</v>
      </c>
      <c r="VO74" s="239">
        <v>-1</v>
      </c>
      <c r="VP74" s="239">
        <v>1</v>
      </c>
      <c r="VQ74" s="214">
        <v>1</v>
      </c>
      <c r="VR74" s="240">
        <v>5</v>
      </c>
      <c r="VS74">
        <v>-1</v>
      </c>
      <c r="VT74">
        <v>1</v>
      </c>
      <c r="VU74" s="214">
        <v>1</v>
      </c>
      <c r="VV74">
        <v>1</v>
      </c>
      <c r="VW74">
        <v>1</v>
      </c>
      <c r="VX74">
        <v>0</v>
      </c>
      <c r="VY74">
        <v>1</v>
      </c>
      <c r="VZ74" s="248">
        <v>1.4869141508E-2</v>
      </c>
      <c r="WA74" s="202">
        <v>42548</v>
      </c>
      <c r="WB74">
        <v>60</v>
      </c>
      <c r="WC74" t="s">
        <v>1181</v>
      </c>
      <c r="WD74">
        <v>1</v>
      </c>
      <c r="WE74" s="252">
        <v>2</v>
      </c>
      <c r="WF74">
        <v>1</v>
      </c>
      <c r="WG74" s="138">
        <v>101015</v>
      </c>
      <c r="WH74" s="138">
        <v>101015</v>
      </c>
      <c r="WI74" s="196">
        <v>1502.0063294306201</v>
      </c>
      <c r="WJ74" s="196">
        <v>1502.0063294306201</v>
      </c>
      <c r="WK74" s="196">
        <v>1502.0063294306201</v>
      </c>
      <c r="WL74" s="196">
        <v>-1502.0063294306201</v>
      </c>
      <c r="WM74" s="196">
        <v>1502.0063294306201</v>
      </c>
      <c r="WN74" s="196">
        <v>-1502.0063294306201</v>
      </c>
      <c r="WO74" s="196">
        <v>1502.0063294306201</v>
      </c>
      <c r="WP74" s="196">
        <v>-1502.0063294306201</v>
      </c>
      <c r="WQ74" s="196">
        <v>1502.0063294306201</v>
      </c>
      <c r="WR74" s="196">
        <v>-1502.0063294306201</v>
      </c>
      <c r="WS74" s="196">
        <v>1502.0063294306201</v>
      </c>
      <c r="WU74">
        <v>1</v>
      </c>
      <c r="WV74" s="239">
        <v>1</v>
      </c>
      <c r="WW74" s="239">
        <v>-1</v>
      </c>
      <c r="WX74" s="239">
        <v>1</v>
      </c>
      <c r="WY74" s="214">
        <v>1</v>
      </c>
      <c r="WZ74" s="240">
        <v>6</v>
      </c>
      <c r="XA74">
        <v>-1</v>
      </c>
      <c r="XB74">
        <v>1</v>
      </c>
      <c r="XC74">
        <v>-1</v>
      </c>
      <c r="XD74">
        <v>0</v>
      </c>
      <c r="XE74">
        <v>0</v>
      </c>
      <c r="XF74">
        <v>1</v>
      </c>
      <c r="XG74">
        <v>0</v>
      </c>
      <c r="XH74">
        <v>-1.80666237687E-2</v>
      </c>
      <c r="XI74" s="202">
        <v>42548</v>
      </c>
      <c r="XJ74">
        <v>60</v>
      </c>
      <c r="XK74" t="s">
        <v>1181</v>
      </c>
      <c r="XL74">
        <v>1</v>
      </c>
      <c r="XM74" s="252">
        <v>1</v>
      </c>
      <c r="XN74">
        <v>1</v>
      </c>
      <c r="XO74" s="138">
        <v>99190</v>
      </c>
      <c r="XP74" s="138">
        <v>99190</v>
      </c>
      <c r="XQ74" s="196">
        <v>-1792.028411617353</v>
      </c>
      <c r="XR74" s="196">
        <v>-1792.028411617353</v>
      </c>
      <c r="XS74" s="196">
        <v>-1792.028411617353</v>
      </c>
      <c r="XT74" s="196">
        <v>1792.028411617353</v>
      </c>
      <c r="XU74" s="196">
        <v>-1792.028411617353</v>
      </c>
      <c r="XV74" s="196">
        <v>1792.028411617353</v>
      </c>
      <c r="XW74" s="196">
        <v>-1792.028411617353</v>
      </c>
      <c r="XX74" s="196">
        <v>1792.028411617353</v>
      </c>
      <c r="XY74" s="196">
        <v>-1792.028411617353</v>
      </c>
      <c r="XZ74" s="196">
        <v>-1792.028411617353</v>
      </c>
      <c r="YA74" s="196">
        <v>1792.028411617353</v>
      </c>
      <c r="YC74">
        <v>-1</v>
      </c>
      <c r="YD74">
        <v>-1</v>
      </c>
      <c r="YE74">
        <v>-1</v>
      </c>
      <c r="YF74">
        <v>-1</v>
      </c>
      <c r="YG74">
        <v>1</v>
      </c>
      <c r="YH74">
        <v>7</v>
      </c>
      <c r="YI74">
        <v>-1</v>
      </c>
      <c r="YJ74">
        <v>1</v>
      </c>
      <c r="YK74" s="214">
        <v>1</v>
      </c>
      <c r="YL74">
        <v>0</v>
      </c>
      <c r="YM74">
        <v>1</v>
      </c>
      <c r="YN74">
        <v>0</v>
      </c>
      <c r="YO74">
        <v>1</v>
      </c>
      <c r="YP74" s="248">
        <v>1.31565682024E-2</v>
      </c>
      <c r="YQ74" s="202">
        <v>42548</v>
      </c>
      <c r="YR74">
        <v>60</v>
      </c>
      <c r="YS74" t="s">
        <v>1181</v>
      </c>
      <c r="YT74">
        <v>1</v>
      </c>
      <c r="YU74">
        <v>1</v>
      </c>
      <c r="YV74">
        <v>1</v>
      </c>
      <c r="YW74" s="138">
        <v>100495</v>
      </c>
      <c r="YX74" s="138">
        <v>100495</v>
      </c>
      <c r="YY74" s="196">
        <v>-1322.1693215001881</v>
      </c>
      <c r="YZ74" s="196">
        <v>-1322.1693215001881</v>
      </c>
      <c r="ZA74" s="196">
        <v>1322.1693215001881</v>
      </c>
      <c r="ZB74" s="196">
        <v>-1322.1693215001881</v>
      </c>
      <c r="ZC74" s="196">
        <v>1322.1693215001881</v>
      </c>
      <c r="ZD74" s="196">
        <v>-1322.1693215001881</v>
      </c>
      <c r="ZE74" s="196">
        <v>-1322.1693215001881</v>
      </c>
      <c r="ZF74" s="196">
        <v>-1322.1693215001881</v>
      </c>
      <c r="ZG74" s="196">
        <v>1322.1693215001881</v>
      </c>
      <c r="ZH74" s="196">
        <v>-1322.1693215001881</v>
      </c>
      <c r="ZI74" s="196">
        <v>1322.1693215001881</v>
      </c>
      <c r="ZK74">
        <f t="shared" si="96"/>
        <v>1</v>
      </c>
      <c r="ZL74" s="239">
        <v>1</v>
      </c>
      <c r="ZM74" s="239">
        <v>1</v>
      </c>
      <c r="ZN74" s="239">
        <v>1</v>
      </c>
      <c r="ZO74" s="214">
        <v>1</v>
      </c>
      <c r="ZP74" s="240">
        <v>8</v>
      </c>
      <c r="ZQ74">
        <f t="shared" si="97"/>
        <v>-1</v>
      </c>
      <c r="ZR74">
        <f t="shared" si="98"/>
        <v>1</v>
      </c>
      <c r="ZS74" s="214">
        <v>1</v>
      </c>
      <c r="ZT74">
        <f t="shared" si="161"/>
        <v>1</v>
      </c>
      <c r="ZU74">
        <f t="shared" si="158"/>
        <v>1</v>
      </c>
      <c r="ZV74">
        <f t="shared" si="138"/>
        <v>0</v>
      </c>
      <c r="ZW74">
        <f t="shared" si="100"/>
        <v>1</v>
      </c>
      <c r="ZX74" s="248">
        <v>1.0199512413600001E-2</v>
      </c>
      <c r="ZY74" s="202">
        <v>42548</v>
      </c>
      <c r="ZZ74">
        <v>60</v>
      </c>
      <c r="AAA74" t="str">
        <f t="shared" si="87"/>
        <v>TRUE</v>
      </c>
      <c r="AAB74">
        <f>VLOOKUP($A74,'FuturesInfo (3)'!$A$2:$V$80,22)</f>
        <v>1</v>
      </c>
      <c r="AAC74" s="252">
        <v>1</v>
      </c>
      <c r="AAD74">
        <f t="shared" si="101"/>
        <v>1</v>
      </c>
      <c r="AAE74" s="138">
        <f>VLOOKUP($A74,'FuturesInfo (3)'!$A$2:$O$80,15)*AAB74</f>
        <v>101520</v>
      </c>
      <c r="AAF74" s="138">
        <f>VLOOKUP($A74,'FuturesInfo (3)'!$A$2:$O$80,15)*AAD74</f>
        <v>101520</v>
      </c>
      <c r="AAG74" s="196">
        <f t="shared" si="102"/>
        <v>1035.454500228672</v>
      </c>
      <c r="AAH74" s="196">
        <f t="shared" si="103"/>
        <v>1035.454500228672</v>
      </c>
      <c r="AAI74" s="196">
        <f t="shared" si="104"/>
        <v>1035.454500228672</v>
      </c>
      <c r="AAJ74" s="196">
        <f t="shared" si="105"/>
        <v>-1035.454500228672</v>
      </c>
      <c r="AAK74" s="196">
        <f t="shared" si="155"/>
        <v>1035.454500228672</v>
      </c>
      <c r="AAL74" s="196">
        <f t="shared" si="107"/>
        <v>1035.454500228672</v>
      </c>
      <c r="AAM74" s="196">
        <f t="shared" si="139"/>
        <v>1035.454500228672</v>
      </c>
      <c r="AAN74" s="196">
        <f>IF(IF(sym!$O63=ZS74,1,0)=1,ABS(AAE74*ZX74),-ABS(AAE74*ZX74))</f>
        <v>-1035.454500228672</v>
      </c>
      <c r="AAO74" s="196">
        <f>IF(IF(sym!$N63=ZS74,1,0)=1,ABS(AAE74*ZX74),-ABS(AAE74*ZX74))</f>
        <v>1035.454500228672</v>
      </c>
      <c r="AAP74" s="196">
        <f t="shared" si="148"/>
        <v>-1035.454500228672</v>
      </c>
      <c r="AAQ74" s="196">
        <f t="shared" si="109"/>
        <v>1035.454500228672</v>
      </c>
      <c r="AAS74">
        <f t="shared" si="110"/>
        <v>1</v>
      </c>
      <c r="AAT74" s="239">
        <v>-1</v>
      </c>
      <c r="AAU74" s="239">
        <v>-1</v>
      </c>
      <c r="AAV74" s="239">
        <v>-1</v>
      </c>
      <c r="AAW74" s="214">
        <v>1</v>
      </c>
      <c r="AAX74" s="240">
        <v>9</v>
      </c>
      <c r="AAY74">
        <f t="shared" si="111"/>
        <v>-1</v>
      </c>
      <c r="AAZ74">
        <f t="shared" si="112"/>
        <v>1</v>
      </c>
      <c r="ABA74" s="214"/>
      <c r="ABB74">
        <f t="shared" si="162"/>
        <v>0</v>
      </c>
      <c r="ABC74">
        <f t="shared" si="159"/>
        <v>0</v>
      </c>
      <c r="ABD74">
        <f t="shared" si="140"/>
        <v>0</v>
      </c>
      <c r="ABE74">
        <f t="shared" si="114"/>
        <v>0</v>
      </c>
      <c r="ABF74" s="248"/>
      <c r="ABG74" s="202">
        <v>42548</v>
      </c>
      <c r="ABH74">
        <v>60</v>
      </c>
      <c r="ABI74" t="str">
        <f t="shared" si="88"/>
        <v>TRUE</v>
      </c>
      <c r="ABJ74">
        <f>VLOOKUP($A74,'FuturesInfo (3)'!$A$2:$V$80,22)</f>
        <v>1</v>
      </c>
      <c r="ABK74" s="252">
        <v>1</v>
      </c>
      <c r="ABL74">
        <f t="shared" si="115"/>
        <v>1</v>
      </c>
      <c r="ABM74" s="138">
        <f>VLOOKUP($A74,'FuturesInfo (3)'!$A$2:$O$80,15)*ABJ74</f>
        <v>101520</v>
      </c>
      <c r="ABN74" s="138">
        <f>VLOOKUP($A74,'FuturesInfo (3)'!$A$2:$O$80,15)*ABL74</f>
        <v>101520</v>
      </c>
      <c r="ABO74" s="196">
        <f t="shared" si="116"/>
        <v>0</v>
      </c>
      <c r="ABP74" s="196">
        <f t="shared" si="117"/>
        <v>0</v>
      </c>
      <c r="ABQ74" s="196">
        <f t="shared" si="118"/>
        <v>0</v>
      </c>
      <c r="ABR74" s="196">
        <f t="shared" si="119"/>
        <v>0</v>
      </c>
      <c r="ABS74" s="196">
        <f t="shared" si="156"/>
        <v>0</v>
      </c>
      <c r="ABT74" s="196">
        <f t="shared" si="121"/>
        <v>0</v>
      </c>
      <c r="ABU74" s="196">
        <f t="shared" si="141"/>
        <v>0</v>
      </c>
      <c r="ABV74" s="196">
        <f>IF(IF(sym!$O63=ABA74,1,0)=1,ABS(ABM74*ABF74),-ABS(ABM74*ABF74))</f>
        <v>0</v>
      </c>
      <c r="ABW74" s="196">
        <f>IF(IF(sym!$N63=ABA74,1,0)=1,ABS(ABM74*ABF74),-ABS(ABM74*ABF74))</f>
        <v>0</v>
      </c>
      <c r="ABX74" s="196">
        <f t="shared" si="151"/>
        <v>0</v>
      </c>
      <c r="ABY74" s="196">
        <f t="shared" si="123"/>
        <v>0</v>
      </c>
      <c r="ACA74">
        <f t="shared" si="124"/>
        <v>0</v>
      </c>
      <c r="ACB74" s="239"/>
      <c r="ACC74" s="239"/>
      <c r="ACD74" s="239"/>
      <c r="ACE74" s="214"/>
      <c r="ACF74" s="240"/>
      <c r="ACG74">
        <f t="shared" si="125"/>
        <v>1</v>
      </c>
      <c r="ACH74">
        <f t="shared" si="126"/>
        <v>0</v>
      </c>
      <c r="ACI74" s="214"/>
      <c r="ACJ74">
        <f t="shared" si="163"/>
        <v>1</v>
      </c>
      <c r="ACK74">
        <f t="shared" si="160"/>
        <v>1</v>
      </c>
      <c r="ACL74">
        <f t="shared" si="142"/>
        <v>0</v>
      </c>
      <c r="ACM74">
        <f t="shared" si="128"/>
        <v>1</v>
      </c>
      <c r="ACN74" s="248"/>
      <c r="ACO74" s="202"/>
      <c r="ACP74">
        <v>60</v>
      </c>
      <c r="ACQ74" t="str">
        <f t="shared" si="89"/>
        <v>FALSE</v>
      </c>
      <c r="ACR74">
        <f>VLOOKUP($A74,'FuturesInfo (3)'!$A$2:$V$80,22)</f>
        <v>1</v>
      </c>
      <c r="ACS74" s="252"/>
      <c r="ACT74">
        <f t="shared" si="129"/>
        <v>1</v>
      </c>
      <c r="ACU74" s="138">
        <f>VLOOKUP($A74,'FuturesInfo (3)'!$A$2:$O$80,15)*ACR74</f>
        <v>101520</v>
      </c>
      <c r="ACV74" s="138">
        <f>VLOOKUP($A74,'FuturesInfo (3)'!$A$2:$O$80,15)*ACT74</f>
        <v>101520</v>
      </c>
      <c r="ACW74" s="196">
        <f t="shared" si="130"/>
        <v>0</v>
      </c>
      <c r="ACX74" s="196">
        <f t="shared" si="131"/>
        <v>0</v>
      </c>
      <c r="ACY74" s="196">
        <f t="shared" si="132"/>
        <v>0</v>
      </c>
      <c r="ACZ74" s="196">
        <f t="shared" si="133"/>
        <v>0</v>
      </c>
      <c r="ADA74" s="196">
        <f t="shared" si="157"/>
        <v>0</v>
      </c>
      <c r="ADB74" s="196">
        <f t="shared" si="135"/>
        <v>0</v>
      </c>
      <c r="ADC74" s="196">
        <f t="shared" si="143"/>
        <v>0</v>
      </c>
      <c r="ADD74" s="196">
        <f>IF(IF(sym!$O63=ACI74,1,0)=1,ABS(ACU74*ACN74),-ABS(ACU74*ACN74))</f>
        <v>0</v>
      </c>
      <c r="ADE74" s="196">
        <f>IF(IF(sym!$N63=ACI74,1,0)=1,ABS(ACU74*ACN74),-ABS(ACU74*ACN74))</f>
        <v>0</v>
      </c>
      <c r="ADF74" s="196">
        <f t="shared" si="154"/>
        <v>0</v>
      </c>
      <c r="ADG74" s="196">
        <f t="shared" si="137"/>
        <v>0</v>
      </c>
    </row>
    <row r="75" spans="1:787" x14ac:dyDescent="0.25">
      <c r="A75" s="1" t="s">
        <v>403</v>
      </c>
      <c r="B75" s="150" t="str">
        <f>'FuturesInfo (3)'!M63</f>
        <v>IN</v>
      </c>
      <c r="C75" s="200" t="str">
        <f>VLOOKUP(A75,'FuturesInfo (3)'!$A$2:$K$80,11)</f>
        <v>index</v>
      </c>
      <c r="F75" t="e">
        <f>#REF!</f>
        <v>#REF!</v>
      </c>
      <c r="G75">
        <v>1</v>
      </c>
      <c r="H75">
        <v>-1</v>
      </c>
      <c r="I75">
        <v>1</v>
      </c>
      <c r="J75">
        <f t="shared" si="164"/>
        <v>1</v>
      </c>
      <c r="K75">
        <f t="shared" si="165"/>
        <v>0</v>
      </c>
      <c r="L75" s="184">
        <v>3.6434296818099997E-4</v>
      </c>
      <c r="M75" s="2">
        <v>10</v>
      </c>
      <c r="N75">
        <v>60</v>
      </c>
      <c r="O75" t="str">
        <f t="shared" si="166"/>
        <v>TRUE</v>
      </c>
      <c r="P75">
        <f>VLOOKUP($A75,'FuturesInfo (3)'!$A$2:$V$80,22)</f>
        <v>9</v>
      </c>
      <c r="Q75">
        <f t="shared" si="76"/>
        <v>9</v>
      </c>
      <c r="R75">
        <f t="shared" si="76"/>
        <v>9</v>
      </c>
      <c r="S75" s="138">
        <f>VLOOKUP($A75,'FuturesInfo (3)'!$A$2:$O$80,15)*Q75</f>
        <v>152784</v>
      </c>
      <c r="T75" s="144">
        <f t="shared" si="167"/>
        <v>55.665776050565903</v>
      </c>
      <c r="U75" s="144">
        <f t="shared" si="90"/>
        <v>-55.665776050565903</v>
      </c>
      <c r="W75">
        <f t="shared" si="168"/>
        <v>1</v>
      </c>
      <c r="X75">
        <v>1</v>
      </c>
      <c r="Y75">
        <v>-1</v>
      </c>
      <c r="Z75">
        <v>-1</v>
      </c>
      <c r="AA75">
        <f t="shared" si="144"/>
        <v>0</v>
      </c>
      <c r="AB75">
        <f t="shared" si="169"/>
        <v>1</v>
      </c>
      <c r="AC75" s="1">
        <v>-3.0350855894100001E-4</v>
      </c>
      <c r="AD75" s="2">
        <v>10</v>
      </c>
      <c r="AE75">
        <v>60</v>
      </c>
      <c r="AF75" t="str">
        <f t="shared" si="170"/>
        <v>TRUE</v>
      </c>
      <c r="AG75">
        <f>VLOOKUP($A75,'FuturesInfo (3)'!$A$2:$V$80,22)</f>
        <v>9</v>
      </c>
      <c r="AH75">
        <f t="shared" si="171"/>
        <v>7</v>
      </c>
      <c r="AI75">
        <f t="shared" si="91"/>
        <v>9</v>
      </c>
      <c r="AJ75" s="138">
        <f>VLOOKUP($A75,'FuturesInfo (3)'!$A$2:$O$80,15)*AI75</f>
        <v>152784</v>
      </c>
      <c r="AK75" s="196">
        <f t="shared" si="172"/>
        <v>-46.371251669241744</v>
      </c>
      <c r="AL75" s="196">
        <f t="shared" si="93"/>
        <v>46.371251669241744</v>
      </c>
      <c r="AN75">
        <f t="shared" si="82"/>
        <v>1</v>
      </c>
      <c r="AO75">
        <v>-1</v>
      </c>
      <c r="AP75">
        <v>1</v>
      </c>
      <c r="AQ75">
        <v>1</v>
      </c>
      <c r="AR75">
        <f t="shared" si="145"/>
        <v>0</v>
      </c>
      <c r="AS75">
        <f t="shared" si="83"/>
        <v>1</v>
      </c>
      <c r="AT75" s="1">
        <v>6.67921549578E-3</v>
      </c>
      <c r="AU75" s="2">
        <v>10</v>
      </c>
      <c r="AV75">
        <v>60</v>
      </c>
      <c r="AW75" t="str">
        <f t="shared" si="84"/>
        <v>TRUE</v>
      </c>
      <c r="AX75">
        <f>VLOOKUP($A75,'FuturesInfo (3)'!$A$2:$V$80,22)</f>
        <v>9</v>
      </c>
      <c r="AY75">
        <f t="shared" si="85"/>
        <v>7</v>
      </c>
      <c r="AZ75">
        <f t="shared" si="94"/>
        <v>9</v>
      </c>
      <c r="BA75" s="138">
        <f>VLOOKUP($A75,'FuturesInfo (3)'!$A$2:$O$80,15)*AZ75</f>
        <v>152784</v>
      </c>
      <c r="BB75" s="196">
        <f t="shared" si="86"/>
        <v>-1020.4772603072515</v>
      </c>
      <c r="BC75" s="196">
        <f t="shared" si="95"/>
        <v>1020.4772603072515</v>
      </c>
      <c r="BE75">
        <v>-1</v>
      </c>
      <c r="BF75">
        <v>1</v>
      </c>
      <c r="BG75">
        <v>1</v>
      </c>
      <c r="BH75">
        <v>-1</v>
      </c>
      <c r="BI75">
        <v>0</v>
      </c>
      <c r="BJ75">
        <v>0</v>
      </c>
      <c r="BK75" s="1">
        <v>-6.6348995717500003E-4</v>
      </c>
      <c r="BL75" s="2">
        <v>10</v>
      </c>
      <c r="BM75">
        <v>60</v>
      </c>
      <c r="BN75" t="s">
        <v>1181</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1181</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1181</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1181</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1181</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1181</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1181</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1181</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1181</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1181</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1181</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1181</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1181</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1181</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1181</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1181</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1181</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1181</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1181</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v>1</v>
      </c>
      <c r="UF75" s="239">
        <v>1</v>
      </c>
      <c r="UG75" s="239">
        <v>-1</v>
      </c>
      <c r="UH75" s="239">
        <v>1</v>
      </c>
      <c r="UI75" s="214">
        <v>-1</v>
      </c>
      <c r="UJ75" s="240">
        <v>6</v>
      </c>
      <c r="UK75">
        <v>1</v>
      </c>
      <c r="UL75">
        <v>-1</v>
      </c>
      <c r="UM75" s="214">
        <v>-1</v>
      </c>
      <c r="UN75">
        <v>0</v>
      </c>
      <c r="UO75">
        <v>1</v>
      </c>
      <c r="UP75">
        <v>0</v>
      </c>
      <c r="UQ75">
        <v>1</v>
      </c>
      <c r="UR75" s="248">
        <v>-4.0514775977099999E-3</v>
      </c>
      <c r="US75" s="202">
        <v>42545</v>
      </c>
      <c r="UT75">
        <v>60</v>
      </c>
      <c r="UU75" t="s">
        <v>1181</v>
      </c>
      <c r="UV75">
        <v>9</v>
      </c>
      <c r="UW75" s="252">
        <v>2</v>
      </c>
      <c r="UX75">
        <v>7</v>
      </c>
      <c r="UY75" s="138">
        <v>150444</v>
      </c>
      <c r="UZ75" s="138">
        <v>117012</v>
      </c>
      <c r="VA75" s="196">
        <v>-609.52049570988322</v>
      </c>
      <c r="VB75" s="196">
        <v>-474.0714966632425</v>
      </c>
      <c r="VC75" s="196">
        <v>609.52049570988322</v>
      </c>
      <c r="VD75" s="196">
        <v>-609.52049570988322</v>
      </c>
      <c r="VE75" s="196">
        <v>609.52049570988322</v>
      </c>
      <c r="VF75" s="196">
        <v>609.52049570988322</v>
      </c>
      <c r="VG75" s="196">
        <v>-609.52049570988322</v>
      </c>
      <c r="VH75" s="196">
        <v>-609.52049570988322</v>
      </c>
      <c r="VI75" s="196">
        <v>609.52049570988322</v>
      </c>
      <c r="VJ75" s="196">
        <v>-609.52049570988322</v>
      </c>
      <c r="VK75" s="196">
        <v>609.52049570988322</v>
      </c>
      <c r="VM75">
        <v>-1</v>
      </c>
      <c r="VN75" s="239">
        <v>1</v>
      </c>
      <c r="VO75" s="239">
        <v>-1</v>
      </c>
      <c r="VP75" s="239">
        <v>1</v>
      </c>
      <c r="VQ75" s="214">
        <v>-1</v>
      </c>
      <c r="VR75" s="240">
        <v>7</v>
      </c>
      <c r="VS75">
        <v>1</v>
      </c>
      <c r="VT75">
        <v>-1</v>
      </c>
      <c r="VU75" s="214">
        <v>-1</v>
      </c>
      <c r="VV75">
        <v>0</v>
      </c>
      <c r="VW75">
        <v>1</v>
      </c>
      <c r="VX75">
        <v>0</v>
      </c>
      <c r="VY75">
        <v>1</v>
      </c>
      <c r="VZ75" s="248">
        <v>-7.4180425939199997E-3</v>
      </c>
      <c r="WA75" s="202">
        <v>42545</v>
      </c>
      <c r="WB75">
        <v>60</v>
      </c>
      <c r="WC75" t="s">
        <v>1181</v>
      </c>
      <c r="WD75">
        <v>9</v>
      </c>
      <c r="WE75" s="252">
        <v>2</v>
      </c>
      <c r="WF75">
        <v>9</v>
      </c>
      <c r="WG75" s="138">
        <v>149328</v>
      </c>
      <c r="WH75" s="138">
        <v>149328</v>
      </c>
      <c r="WI75" s="196">
        <v>-1107.7214644648857</v>
      </c>
      <c r="WJ75" s="196">
        <v>-1107.7214644648857</v>
      </c>
      <c r="WK75" s="196">
        <v>1107.7214644648857</v>
      </c>
      <c r="WL75" s="196">
        <v>-1107.7214644648857</v>
      </c>
      <c r="WM75" s="196">
        <v>1107.7214644648857</v>
      </c>
      <c r="WN75" s="196">
        <v>1107.7214644648857</v>
      </c>
      <c r="WO75" s="196">
        <v>-1107.7214644648857</v>
      </c>
      <c r="WP75" s="196">
        <v>-1107.7214644648857</v>
      </c>
      <c r="WQ75" s="196">
        <v>1107.7214644648857</v>
      </c>
      <c r="WR75" s="196">
        <v>-1107.7214644648857</v>
      </c>
      <c r="WS75" s="196">
        <v>1107.7214644648857</v>
      </c>
      <c r="WU75">
        <v>-1</v>
      </c>
      <c r="WV75" s="239">
        <v>1</v>
      </c>
      <c r="WW75" s="239">
        <v>-1</v>
      </c>
      <c r="WX75" s="239">
        <v>1</v>
      </c>
      <c r="WY75" s="214">
        <v>-1</v>
      </c>
      <c r="WZ75" s="240">
        <v>8</v>
      </c>
      <c r="XA75">
        <v>1</v>
      </c>
      <c r="XB75">
        <v>-1</v>
      </c>
      <c r="XC75">
        <v>1</v>
      </c>
      <c r="XD75">
        <v>1</v>
      </c>
      <c r="XE75">
        <v>0</v>
      </c>
      <c r="XF75">
        <v>1</v>
      </c>
      <c r="XG75">
        <v>0</v>
      </c>
      <c r="XH75">
        <v>8.8596914175499992E-3</v>
      </c>
      <c r="XI75" s="202">
        <v>42545</v>
      </c>
      <c r="XJ75">
        <v>60</v>
      </c>
      <c r="XK75" t="s">
        <v>1181</v>
      </c>
      <c r="XL75">
        <v>9</v>
      </c>
      <c r="XM75" s="252">
        <v>1</v>
      </c>
      <c r="XN75">
        <v>11</v>
      </c>
      <c r="XO75" s="138">
        <v>150651</v>
      </c>
      <c r="XP75" s="138">
        <v>184129</v>
      </c>
      <c r="XQ75" s="196">
        <v>1334.7213717453249</v>
      </c>
      <c r="XR75" s="196">
        <v>1631.3261210220637</v>
      </c>
      <c r="XS75" s="196">
        <v>-1334.7213717453249</v>
      </c>
      <c r="XT75" s="196">
        <v>1334.7213717453249</v>
      </c>
      <c r="XU75" s="196">
        <v>-1334.7213717453249</v>
      </c>
      <c r="XV75" s="196">
        <v>-1334.7213717453249</v>
      </c>
      <c r="XW75" s="196">
        <v>1334.7213717453249</v>
      </c>
      <c r="XX75" s="196">
        <v>1334.7213717453249</v>
      </c>
      <c r="XY75" s="196">
        <v>-1334.7213717453249</v>
      </c>
      <c r="XZ75" s="196">
        <v>-1334.7213717453249</v>
      </c>
      <c r="YA75" s="196">
        <v>1334.7213717453249</v>
      </c>
      <c r="YC75">
        <v>1</v>
      </c>
      <c r="YD75">
        <v>-1</v>
      </c>
      <c r="YE75">
        <v>-1</v>
      </c>
      <c r="YF75">
        <v>-1</v>
      </c>
      <c r="YG75">
        <v>1</v>
      </c>
      <c r="YH75">
        <v>9</v>
      </c>
      <c r="YI75">
        <v>-1</v>
      </c>
      <c r="YJ75">
        <v>1</v>
      </c>
      <c r="YK75" s="214">
        <v>-1</v>
      </c>
      <c r="YL75">
        <v>1</v>
      </c>
      <c r="YM75">
        <v>0</v>
      </c>
      <c r="YN75">
        <v>1</v>
      </c>
      <c r="YO75">
        <v>0</v>
      </c>
      <c r="YP75" s="248">
        <v>-4.1221100424199998E-3</v>
      </c>
      <c r="YQ75" s="202">
        <v>42545</v>
      </c>
      <c r="YR75">
        <v>60</v>
      </c>
      <c r="YS75" t="s">
        <v>1181</v>
      </c>
      <c r="YT75">
        <v>9</v>
      </c>
      <c r="YU75">
        <v>1</v>
      </c>
      <c r="YV75">
        <v>11</v>
      </c>
      <c r="YW75" s="138">
        <v>150030</v>
      </c>
      <c r="YX75" s="138">
        <v>183370</v>
      </c>
      <c r="YY75" s="196">
        <v>618.44016966427262</v>
      </c>
      <c r="YZ75" s="196">
        <v>755.87131847855539</v>
      </c>
      <c r="ZA75" s="196">
        <v>-618.44016966427262</v>
      </c>
      <c r="ZB75" s="196">
        <v>618.44016966427262</v>
      </c>
      <c r="ZC75" s="196">
        <v>-618.44016966427262</v>
      </c>
      <c r="ZD75" s="196">
        <v>618.44016966427262</v>
      </c>
      <c r="ZE75" s="196">
        <v>618.44016966427262</v>
      </c>
      <c r="ZF75" s="196">
        <v>-618.44016966427262</v>
      </c>
      <c r="ZG75" s="196">
        <v>618.44016966427262</v>
      </c>
      <c r="ZH75" s="196">
        <v>-618.44016966427262</v>
      </c>
      <c r="ZI75" s="196">
        <v>618.44016966427262</v>
      </c>
      <c r="ZK75">
        <f t="shared" si="96"/>
        <v>-1</v>
      </c>
      <c r="ZL75" s="239">
        <v>1</v>
      </c>
      <c r="ZM75" s="239">
        <v>-1</v>
      </c>
      <c r="ZN75" s="239">
        <v>1</v>
      </c>
      <c r="ZO75" s="214">
        <v>-1</v>
      </c>
      <c r="ZP75" s="240">
        <v>10</v>
      </c>
      <c r="ZQ75">
        <f t="shared" si="97"/>
        <v>1</v>
      </c>
      <c r="ZR75">
        <f t="shared" si="98"/>
        <v>-1</v>
      </c>
      <c r="ZS75" s="214">
        <v>1</v>
      </c>
      <c r="ZT75">
        <f t="shared" si="161"/>
        <v>1</v>
      </c>
      <c r="ZU75">
        <f t="shared" si="158"/>
        <v>0</v>
      </c>
      <c r="ZV75">
        <f t="shared" si="138"/>
        <v>1</v>
      </c>
      <c r="ZW75">
        <f t="shared" si="100"/>
        <v>0</v>
      </c>
      <c r="ZX75" s="248">
        <v>1.8356328734300001E-2</v>
      </c>
      <c r="ZY75" s="202">
        <v>42545</v>
      </c>
      <c r="ZZ75">
        <v>60</v>
      </c>
      <c r="AAA75" t="str">
        <f t="shared" si="87"/>
        <v>TRUE</v>
      </c>
      <c r="AAB75">
        <f>VLOOKUP($A75,'FuturesInfo (3)'!$A$2:$V$80,22)</f>
        <v>9</v>
      </c>
      <c r="AAC75" s="252">
        <v>2</v>
      </c>
      <c r="AAD75">
        <f t="shared" si="101"/>
        <v>7</v>
      </c>
      <c r="AAE75" s="138">
        <f>VLOOKUP($A75,'FuturesInfo (3)'!$A$2:$O$80,15)*AAB75</f>
        <v>152784</v>
      </c>
      <c r="AAF75" s="138">
        <f>VLOOKUP($A75,'FuturesInfo (3)'!$A$2:$O$80,15)*AAD75</f>
        <v>118832</v>
      </c>
      <c r="AAG75" s="196">
        <f t="shared" si="102"/>
        <v>2804.5533293412914</v>
      </c>
      <c r="AAH75" s="196">
        <f t="shared" si="103"/>
        <v>-2804.5533293412914</v>
      </c>
      <c r="AAI75" s="196">
        <f t="shared" si="104"/>
        <v>-2804.5533293412914</v>
      </c>
      <c r="AAJ75" s="196">
        <f t="shared" si="105"/>
        <v>2804.5533293412914</v>
      </c>
      <c r="AAK75" s="196">
        <f t="shared" si="155"/>
        <v>-2804.5533293412914</v>
      </c>
      <c r="AAL75" s="196">
        <f t="shared" si="107"/>
        <v>-2804.5533293412914</v>
      </c>
      <c r="AAM75" s="196">
        <f t="shared" si="139"/>
        <v>2804.5533293412914</v>
      </c>
      <c r="AAN75" s="196">
        <f>IF(IF(sym!$O64=ZS75,1,0)=1,ABS(AAE75*ZX75),-ABS(AAE75*ZX75))</f>
        <v>2804.5533293412914</v>
      </c>
      <c r="AAO75" s="196">
        <f>IF(IF(sym!$N64=ZS75,1,0)=1,ABS(AAE75*ZX75),-ABS(AAE75*ZX75))</f>
        <v>-2804.5533293412914</v>
      </c>
      <c r="AAP75" s="196">
        <f t="shared" si="148"/>
        <v>-2804.5533293412914</v>
      </c>
      <c r="AAQ75" s="196">
        <f t="shared" si="109"/>
        <v>2804.5533293412914</v>
      </c>
      <c r="AAS75">
        <f t="shared" si="110"/>
        <v>1</v>
      </c>
      <c r="AAT75" s="239">
        <v>1</v>
      </c>
      <c r="AAU75" s="239">
        <v>-1</v>
      </c>
      <c r="AAV75" s="239">
        <v>1</v>
      </c>
      <c r="AAW75" s="214">
        <v>1</v>
      </c>
      <c r="AAX75" s="240">
        <v>11</v>
      </c>
      <c r="AAY75">
        <f t="shared" si="111"/>
        <v>-1</v>
      </c>
      <c r="AAZ75">
        <f t="shared" si="112"/>
        <v>1</v>
      </c>
      <c r="ABA75" s="214"/>
      <c r="ABB75">
        <f t="shared" si="162"/>
        <v>0</v>
      </c>
      <c r="ABC75">
        <f t="shared" si="159"/>
        <v>0</v>
      </c>
      <c r="ABD75">
        <f t="shared" si="140"/>
        <v>0</v>
      </c>
      <c r="ABE75">
        <f t="shared" si="114"/>
        <v>0</v>
      </c>
      <c r="ABF75" s="248"/>
      <c r="ABG75" s="202">
        <v>42545</v>
      </c>
      <c r="ABH75">
        <v>60</v>
      </c>
      <c r="ABI75" t="str">
        <f t="shared" si="88"/>
        <v>TRUE</v>
      </c>
      <c r="ABJ75">
        <f>VLOOKUP($A75,'FuturesInfo (3)'!$A$2:$V$80,22)</f>
        <v>9</v>
      </c>
      <c r="ABK75" s="252">
        <v>2</v>
      </c>
      <c r="ABL75">
        <f t="shared" si="115"/>
        <v>7</v>
      </c>
      <c r="ABM75" s="138">
        <f>VLOOKUP($A75,'FuturesInfo (3)'!$A$2:$O$80,15)*ABJ75</f>
        <v>152784</v>
      </c>
      <c r="ABN75" s="138">
        <f>VLOOKUP($A75,'FuturesInfo (3)'!$A$2:$O$80,15)*ABL75</f>
        <v>118832</v>
      </c>
      <c r="ABO75" s="196">
        <f t="shared" si="116"/>
        <v>0</v>
      </c>
      <c r="ABP75" s="196">
        <f t="shared" si="117"/>
        <v>0</v>
      </c>
      <c r="ABQ75" s="196">
        <f t="shared" si="118"/>
        <v>0</v>
      </c>
      <c r="ABR75" s="196">
        <f t="shared" si="119"/>
        <v>0</v>
      </c>
      <c r="ABS75" s="196">
        <f t="shared" si="156"/>
        <v>0</v>
      </c>
      <c r="ABT75" s="196">
        <f t="shared" si="121"/>
        <v>0</v>
      </c>
      <c r="ABU75" s="196">
        <f t="shared" si="141"/>
        <v>0</v>
      </c>
      <c r="ABV75" s="196">
        <f>IF(IF(sym!$O64=ABA75,1,0)=1,ABS(ABM75*ABF75),-ABS(ABM75*ABF75))</f>
        <v>0</v>
      </c>
      <c r="ABW75" s="196">
        <f>IF(IF(sym!$N64=ABA75,1,0)=1,ABS(ABM75*ABF75),-ABS(ABM75*ABF75))</f>
        <v>0</v>
      </c>
      <c r="ABX75" s="196">
        <f t="shared" si="151"/>
        <v>0</v>
      </c>
      <c r="ABY75" s="196">
        <f t="shared" si="123"/>
        <v>0</v>
      </c>
      <c r="ACA75">
        <f t="shared" si="124"/>
        <v>0</v>
      </c>
      <c r="ACB75" s="239"/>
      <c r="ACC75" s="239"/>
      <c r="ACD75" s="239"/>
      <c r="ACE75" s="214"/>
      <c r="ACF75" s="240"/>
      <c r="ACG75">
        <f t="shared" si="125"/>
        <v>1</v>
      </c>
      <c r="ACH75">
        <f t="shared" si="126"/>
        <v>0</v>
      </c>
      <c r="ACI75" s="214"/>
      <c r="ACJ75">
        <f t="shared" si="163"/>
        <v>1</v>
      </c>
      <c r="ACK75">
        <f t="shared" si="160"/>
        <v>1</v>
      </c>
      <c r="ACL75">
        <f t="shared" si="142"/>
        <v>0</v>
      </c>
      <c r="ACM75">
        <f t="shared" si="128"/>
        <v>1</v>
      </c>
      <c r="ACN75" s="248"/>
      <c r="ACO75" s="202"/>
      <c r="ACP75">
        <v>60</v>
      </c>
      <c r="ACQ75" t="str">
        <f t="shared" si="89"/>
        <v>FALSE</v>
      </c>
      <c r="ACR75">
        <f>VLOOKUP($A75,'FuturesInfo (3)'!$A$2:$V$80,22)</f>
        <v>9</v>
      </c>
      <c r="ACS75" s="252"/>
      <c r="ACT75">
        <f t="shared" si="129"/>
        <v>7</v>
      </c>
      <c r="ACU75" s="138">
        <f>VLOOKUP($A75,'FuturesInfo (3)'!$A$2:$O$80,15)*ACR75</f>
        <v>152784</v>
      </c>
      <c r="ACV75" s="138">
        <f>VLOOKUP($A75,'FuturesInfo (3)'!$A$2:$O$80,15)*ACT75</f>
        <v>118832</v>
      </c>
      <c r="ACW75" s="196">
        <f t="shared" si="130"/>
        <v>0</v>
      </c>
      <c r="ACX75" s="196">
        <f t="shared" si="131"/>
        <v>0</v>
      </c>
      <c r="ACY75" s="196">
        <f t="shared" si="132"/>
        <v>0</v>
      </c>
      <c r="ACZ75" s="196">
        <f t="shared" si="133"/>
        <v>0</v>
      </c>
      <c r="ADA75" s="196">
        <f t="shared" si="157"/>
        <v>0</v>
      </c>
      <c r="ADB75" s="196">
        <f t="shared" si="135"/>
        <v>0</v>
      </c>
      <c r="ADC75" s="196">
        <f t="shared" si="143"/>
        <v>0</v>
      </c>
      <c r="ADD75" s="196">
        <f>IF(IF(sym!$O64=ACI75,1,0)=1,ABS(ACU75*ACN75),-ABS(ACU75*ACN75))</f>
        <v>0</v>
      </c>
      <c r="ADE75" s="196">
        <f>IF(IF(sym!$N64=ACI75,1,0)=1,ABS(ACU75*ACN75),-ABS(ACU75*ACN75))</f>
        <v>0</v>
      </c>
      <c r="ADF75" s="196">
        <f t="shared" si="154"/>
        <v>0</v>
      </c>
      <c r="ADG75" s="196">
        <f t="shared" si="137"/>
        <v>0</v>
      </c>
    </row>
    <row r="76" spans="1:787" x14ac:dyDescent="0.25">
      <c r="A76" s="1" t="s">
        <v>1001</v>
      </c>
      <c r="B76" s="150" t="str">
        <f>'FuturesInfo (3)'!M64</f>
        <v>BB</v>
      </c>
      <c r="C76" s="200" t="str">
        <f>VLOOKUP(A76,'FuturesInfo (3)'!$A$2:$K$80,11)</f>
        <v>rates</v>
      </c>
      <c r="F76" t="e">
        <f>#REF!</f>
        <v>#REF!</v>
      </c>
      <c r="G76">
        <v>1</v>
      </c>
      <c r="H76">
        <v>1</v>
      </c>
      <c r="I76">
        <v>1</v>
      </c>
      <c r="J76">
        <f t="shared" si="164"/>
        <v>1</v>
      </c>
      <c r="K76">
        <f t="shared" si="165"/>
        <v>1</v>
      </c>
      <c r="L76" s="184">
        <v>3.2905561039800002E-4</v>
      </c>
      <c r="M76" s="2">
        <v>10</v>
      </c>
      <c r="N76">
        <v>60</v>
      </c>
      <c r="O76" t="str">
        <f t="shared" si="166"/>
        <v>TRUE</v>
      </c>
      <c r="P76">
        <f>VLOOKUP($A76,'FuturesInfo (3)'!$A$2:$V$80,22)</f>
        <v>7</v>
      </c>
      <c r="Q76">
        <f t="shared" si="76"/>
        <v>7</v>
      </c>
      <c r="R76">
        <f t="shared" si="76"/>
        <v>7</v>
      </c>
      <c r="S76" s="138">
        <f>VLOOKUP($A76,'FuturesInfo (3)'!$A$2:$O$80,15)*Q76</f>
        <v>1045336.9639210347</v>
      </c>
      <c r="T76" s="144">
        <f t="shared" si="167"/>
        <v>343.97399273462821</v>
      </c>
      <c r="U76" s="144">
        <f t="shared" si="90"/>
        <v>343.97399273462821</v>
      </c>
      <c r="W76">
        <f t="shared" si="168"/>
        <v>1</v>
      </c>
      <c r="X76">
        <v>1</v>
      </c>
      <c r="Y76">
        <v>1</v>
      </c>
      <c r="Z76">
        <v>1</v>
      </c>
      <c r="AA76">
        <f t="shared" si="144"/>
        <v>1</v>
      </c>
      <c r="AB76">
        <f t="shared" si="169"/>
        <v>1</v>
      </c>
      <c r="AC76" s="1">
        <v>1.1184210526300001E-3</v>
      </c>
      <c r="AD76" s="2">
        <v>10</v>
      </c>
      <c r="AE76">
        <v>60</v>
      </c>
      <c r="AF76" t="str">
        <f t="shared" si="170"/>
        <v>TRUE</v>
      </c>
      <c r="AG76">
        <f>VLOOKUP($A76,'FuturesInfo (3)'!$A$2:$V$80,22)</f>
        <v>7</v>
      </c>
      <c r="AH76">
        <f t="shared" si="171"/>
        <v>9</v>
      </c>
      <c r="AI76">
        <f t="shared" si="91"/>
        <v>7</v>
      </c>
      <c r="AJ76" s="138">
        <f>VLOOKUP($A76,'FuturesInfo (3)'!$A$2:$O$80,15)*AI76</f>
        <v>1045336.9639210347</v>
      </c>
      <c r="AK76" s="196">
        <f t="shared" si="172"/>
        <v>1169.126867541612</v>
      </c>
      <c r="AL76" s="196">
        <f t="shared" si="93"/>
        <v>1169.126867541612</v>
      </c>
      <c r="AN76">
        <f t="shared" si="82"/>
        <v>1</v>
      </c>
      <c r="AO76">
        <v>1</v>
      </c>
      <c r="AP76">
        <v>1</v>
      </c>
      <c r="AQ76">
        <v>-1</v>
      </c>
      <c r="AR76">
        <f t="shared" si="145"/>
        <v>0</v>
      </c>
      <c r="AS76">
        <f t="shared" si="83"/>
        <v>0</v>
      </c>
      <c r="AT76" s="1">
        <v>-5.25727804429E-4</v>
      </c>
      <c r="AU76" s="2">
        <v>10</v>
      </c>
      <c r="AV76">
        <v>60</v>
      </c>
      <c r="AW76" t="str">
        <f t="shared" si="84"/>
        <v>TRUE</v>
      </c>
      <c r="AX76">
        <f>VLOOKUP($A76,'FuturesInfo (3)'!$A$2:$V$80,22)</f>
        <v>7</v>
      </c>
      <c r="AY76">
        <f t="shared" si="85"/>
        <v>9</v>
      </c>
      <c r="AZ76">
        <f t="shared" si="94"/>
        <v>7</v>
      </c>
      <c r="BA76" s="138">
        <f>VLOOKUP($A76,'FuturesInfo (3)'!$A$2:$O$80,15)*AZ76</f>
        <v>1045336.9639210347</v>
      </c>
      <c r="BB76" s="196">
        <f t="shared" si="86"/>
        <v>-549.56270693068234</v>
      </c>
      <c r="BC76" s="196">
        <f t="shared" si="95"/>
        <v>-549.56270693068234</v>
      </c>
      <c r="BE76">
        <v>1</v>
      </c>
      <c r="BF76">
        <v>-1</v>
      </c>
      <c r="BG76">
        <v>1</v>
      </c>
      <c r="BH76">
        <v>-1</v>
      </c>
      <c r="BI76">
        <v>1</v>
      </c>
      <c r="BJ76">
        <v>0</v>
      </c>
      <c r="BK76" s="1">
        <v>-4.60253774556E-4</v>
      </c>
      <c r="BL76" s="2">
        <v>10</v>
      </c>
      <c r="BM76">
        <v>60</v>
      </c>
      <c r="BN76" t="s">
        <v>1181</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1181</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1181</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1181</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1181</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1181</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1181</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1181</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1181</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1181</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1181</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1181</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1181</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1181</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1181</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1181</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1181</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1181</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1181</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v>-1</v>
      </c>
      <c r="UF76" s="239">
        <v>1</v>
      </c>
      <c r="UG76" s="239">
        <v>-1</v>
      </c>
      <c r="UH76" s="239">
        <v>1</v>
      </c>
      <c r="UI76" s="214">
        <v>1</v>
      </c>
      <c r="UJ76" s="240">
        <v>8</v>
      </c>
      <c r="UK76">
        <v>-1</v>
      </c>
      <c r="UL76">
        <v>1</v>
      </c>
      <c r="UM76" s="214">
        <v>1</v>
      </c>
      <c r="UN76">
        <v>1</v>
      </c>
      <c r="UO76">
        <v>1</v>
      </c>
      <c r="UP76">
        <v>0</v>
      </c>
      <c r="UQ76">
        <v>1</v>
      </c>
      <c r="UR76" s="248">
        <v>1.9565642731399999E-4</v>
      </c>
      <c r="US76" s="202">
        <v>42543</v>
      </c>
      <c r="UT76">
        <v>60</v>
      </c>
      <c r="UU76" t="s">
        <v>1181</v>
      </c>
      <c r="UV76">
        <v>7</v>
      </c>
      <c r="UW76" s="252">
        <v>1</v>
      </c>
      <c r="UX76">
        <v>9</v>
      </c>
      <c r="UY76" s="138">
        <v>1058447.7046852815</v>
      </c>
      <c r="UZ76" s="138">
        <v>1360861.3345953622</v>
      </c>
      <c r="VA76" s="196">
        <v>207.09209639742591</v>
      </c>
      <c r="VB76" s="196">
        <v>266.26126679669051</v>
      </c>
      <c r="VC76" s="196">
        <v>207.09209639742591</v>
      </c>
      <c r="VD76" s="196">
        <v>-207.09209639742591</v>
      </c>
      <c r="VE76" s="196">
        <v>207.09209639742591</v>
      </c>
      <c r="VF76" s="196">
        <v>-207.09209639742591</v>
      </c>
      <c r="VG76" s="196">
        <v>207.09209639742591</v>
      </c>
      <c r="VH76" s="196">
        <v>-207.09209639742591</v>
      </c>
      <c r="VI76" s="196">
        <v>207.09209639742591</v>
      </c>
      <c r="VJ76" s="196">
        <v>-207.09209639742591</v>
      </c>
      <c r="VK76" s="196">
        <v>207.09209639742591</v>
      </c>
      <c r="VM76">
        <v>1</v>
      </c>
      <c r="VN76" s="239">
        <v>-1</v>
      </c>
      <c r="VO76" s="239">
        <v>-1</v>
      </c>
      <c r="VP76" s="239">
        <v>1</v>
      </c>
      <c r="VQ76" s="214">
        <v>1</v>
      </c>
      <c r="VR76" s="240">
        <v>9</v>
      </c>
      <c r="VS76">
        <v>-1</v>
      </c>
      <c r="VT76">
        <v>1</v>
      </c>
      <c r="VU76" s="214">
        <v>1</v>
      </c>
      <c r="VV76">
        <v>0</v>
      </c>
      <c r="VW76">
        <v>1</v>
      </c>
      <c r="VX76">
        <v>0</v>
      </c>
      <c r="VY76">
        <v>1</v>
      </c>
      <c r="VZ76" s="248">
        <v>9.1288471570200003E-4</v>
      </c>
      <c r="WA76" s="202">
        <v>42543</v>
      </c>
      <c r="WB76">
        <v>60</v>
      </c>
      <c r="WC76" t="s">
        <v>1181</v>
      </c>
      <c r="WD76">
        <v>7</v>
      </c>
      <c r="WE76" s="252">
        <v>1</v>
      </c>
      <c r="WF76">
        <v>7</v>
      </c>
      <c r="WG76" s="138">
        <v>1066395.3949980149</v>
      </c>
      <c r="WH76" s="138">
        <v>1066395.3949980149</v>
      </c>
      <c r="WI76" s="196">
        <v>-973.49605698868481</v>
      </c>
      <c r="WJ76" s="196">
        <v>-973.49605698868481</v>
      </c>
      <c r="WK76" s="196">
        <v>973.49605698868481</v>
      </c>
      <c r="WL76" s="196">
        <v>-973.49605698868481</v>
      </c>
      <c r="WM76" s="196">
        <v>973.49605698868481</v>
      </c>
      <c r="WN76" s="196">
        <v>-973.49605698868481</v>
      </c>
      <c r="WO76" s="196">
        <v>973.49605698868481</v>
      </c>
      <c r="WP76" s="196">
        <v>-973.49605698868481</v>
      </c>
      <c r="WQ76" s="196">
        <v>973.49605698868481</v>
      </c>
      <c r="WR76" s="196">
        <v>-973.49605698868481</v>
      </c>
      <c r="WS76" s="196">
        <v>973.49605698868481</v>
      </c>
      <c r="WU76">
        <v>1</v>
      </c>
      <c r="WV76" s="239">
        <v>-1</v>
      </c>
      <c r="WW76" s="239">
        <v>-1</v>
      </c>
      <c r="WX76" s="239">
        <v>1</v>
      </c>
      <c r="WY76" s="214">
        <v>1</v>
      </c>
      <c r="WZ76" s="240">
        <v>10</v>
      </c>
      <c r="XA76">
        <v>-1</v>
      </c>
      <c r="XB76">
        <v>1</v>
      </c>
      <c r="XC76">
        <v>1</v>
      </c>
      <c r="XD76">
        <v>0</v>
      </c>
      <c r="XE76">
        <v>1</v>
      </c>
      <c r="XF76">
        <v>0</v>
      </c>
      <c r="XG76">
        <v>1</v>
      </c>
      <c r="XH76">
        <v>4.5602605863200003E-4</v>
      </c>
      <c r="XI76" s="202">
        <v>42543</v>
      </c>
      <c r="XJ76">
        <v>60</v>
      </c>
      <c r="XK76" t="s">
        <v>1181</v>
      </c>
      <c r="XL76">
        <v>7</v>
      </c>
      <c r="XM76" s="252">
        <v>1</v>
      </c>
      <c r="XN76">
        <v>9</v>
      </c>
      <c r="XO76" s="138">
        <v>1066881.6990869392</v>
      </c>
      <c r="XP76" s="138">
        <v>1371705.0416832075</v>
      </c>
      <c r="XQ76" s="196">
        <v>-486.52585626122834</v>
      </c>
      <c r="XR76" s="196">
        <v>-625.53324376443641</v>
      </c>
      <c r="XS76" s="196">
        <v>486.52585626122834</v>
      </c>
      <c r="XT76" s="196">
        <v>-486.52585626122834</v>
      </c>
      <c r="XU76" s="196">
        <v>486.52585626122834</v>
      </c>
      <c r="XV76" s="196">
        <v>-486.52585626122834</v>
      </c>
      <c r="XW76" s="196">
        <v>486.52585626122834</v>
      </c>
      <c r="XX76" s="196">
        <v>-486.52585626122834</v>
      </c>
      <c r="XY76" s="196">
        <v>486.52585626122834</v>
      </c>
      <c r="XZ76" s="196">
        <v>-486.52585626122834</v>
      </c>
      <c r="YA76" s="196">
        <v>486.52585626122834</v>
      </c>
      <c r="YC76">
        <v>1</v>
      </c>
      <c r="YD76">
        <v>-1</v>
      </c>
      <c r="YE76">
        <v>-1</v>
      </c>
      <c r="YF76">
        <v>1</v>
      </c>
      <c r="YG76">
        <v>1</v>
      </c>
      <c r="YH76">
        <v>11</v>
      </c>
      <c r="YI76">
        <v>-1</v>
      </c>
      <c r="YJ76">
        <v>1</v>
      </c>
      <c r="YK76" s="214">
        <v>1</v>
      </c>
      <c r="YL76">
        <v>0</v>
      </c>
      <c r="YM76">
        <v>1</v>
      </c>
      <c r="YN76">
        <v>0</v>
      </c>
      <c r="YO76">
        <v>1</v>
      </c>
      <c r="YP76" s="248">
        <v>7.1628573289100005E-4</v>
      </c>
      <c r="YQ76" s="202">
        <v>42543</v>
      </c>
      <c r="YR76">
        <v>60</v>
      </c>
      <c r="YS76" t="s">
        <v>1181</v>
      </c>
      <c r="YT76">
        <v>7</v>
      </c>
      <c r="YU76">
        <v>1</v>
      </c>
      <c r="YV76">
        <v>9</v>
      </c>
      <c r="YW76" s="138">
        <v>1070834.1628508861</v>
      </c>
      <c r="YX76" s="138">
        <v>1376786.7808082821</v>
      </c>
      <c r="YY76" s="196">
        <v>-767.02323314236742</v>
      </c>
      <c r="YZ76" s="196">
        <v>-986.17272832590095</v>
      </c>
      <c r="ZA76" s="196">
        <v>767.02323314236742</v>
      </c>
      <c r="ZB76" s="196">
        <v>-767.02323314236742</v>
      </c>
      <c r="ZC76" s="196">
        <v>767.02323314236742</v>
      </c>
      <c r="ZD76" s="196">
        <v>-767.02323314236742</v>
      </c>
      <c r="ZE76" s="196">
        <v>767.02323314236742</v>
      </c>
      <c r="ZF76" s="196">
        <v>-767.02323314236742</v>
      </c>
      <c r="ZG76" s="196">
        <v>767.02323314236742</v>
      </c>
      <c r="ZH76" s="196">
        <v>-767.02323314236742</v>
      </c>
      <c r="ZI76" s="196">
        <v>767.02323314236742</v>
      </c>
      <c r="ZK76">
        <f t="shared" si="96"/>
        <v>1</v>
      </c>
      <c r="ZL76" s="239">
        <v>1</v>
      </c>
      <c r="ZM76" s="239">
        <v>-1</v>
      </c>
      <c r="ZN76" s="239">
        <v>1</v>
      </c>
      <c r="ZO76" s="214">
        <v>1</v>
      </c>
      <c r="ZP76" s="240">
        <v>12</v>
      </c>
      <c r="ZQ76">
        <f t="shared" si="97"/>
        <v>-1</v>
      </c>
      <c r="ZR76">
        <f t="shared" si="98"/>
        <v>1</v>
      </c>
      <c r="ZS76" s="214">
        <v>-1</v>
      </c>
      <c r="ZT76">
        <f t="shared" si="161"/>
        <v>0</v>
      </c>
      <c r="ZU76">
        <f t="shared" si="158"/>
        <v>0</v>
      </c>
      <c r="ZV76">
        <f t="shared" si="138"/>
        <v>1</v>
      </c>
      <c r="ZW76">
        <f t="shared" si="100"/>
        <v>0</v>
      </c>
      <c r="ZX76" s="248">
        <v>-7.8084331077600002E-4</v>
      </c>
      <c r="ZY76" s="202">
        <v>42543</v>
      </c>
      <c r="ZZ76">
        <v>60</v>
      </c>
      <c r="AAA76" t="str">
        <f t="shared" si="87"/>
        <v>TRUE</v>
      </c>
      <c r="AAB76">
        <f>VLOOKUP($A76,'FuturesInfo (3)'!$A$2:$V$80,22)</f>
        <v>7</v>
      </c>
      <c r="AAC76" s="252">
        <v>2</v>
      </c>
      <c r="AAD76">
        <f t="shared" si="101"/>
        <v>5</v>
      </c>
      <c r="AAE76" s="138">
        <f>VLOOKUP($A76,'FuturesInfo (3)'!$A$2:$O$80,15)*AAB76</f>
        <v>1045336.9639210347</v>
      </c>
      <c r="AAF76" s="138">
        <f>VLOOKUP($A76,'FuturesInfo (3)'!$A$2:$O$80,15)*AAD76</f>
        <v>746669.25994359632</v>
      </c>
      <c r="AAG76" s="196">
        <f t="shared" si="102"/>
        <v>-816.24437578463278</v>
      </c>
      <c r="AAH76" s="196">
        <f t="shared" si="103"/>
        <v>-816.24437578463278</v>
      </c>
      <c r="AAI76" s="196">
        <f t="shared" si="104"/>
        <v>-816.24437578463278</v>
      </c>
      <c r="AAJ76" s="196">
        <f t="shared" si="105"/>
        <v>816.24437578463278</v>
      </c>
      <c r="AAK76" s="196">
        <f t="shared" si="155"/>
        <v>-816.24437578463278</v>
      </c>
      <c r="AAL76" s="196">
        <f t="shared" si="107"/>
        <v>816.24437578463278</v>
      </c>
      <c r="AAM76" s="196">
        <f t="shared" si="139"/>
        <v>-816.24437578463278</v>
      </c>
      <c r="AAN76" s="196">
        <f>IF(IF(sym!$O65=ZS76,1,0)=1,ABS(AAE76*ZX76),-ABS(AAE76*ZX76))</f>
        <v>816.24437578463278</v>
      </c>
      <c r="AAO76" s="196">
        <f>IF(IF(sym!$N65=ZS76,1,0)=1,ABS(AAE76*ZX76),-ABS(AAE76*ZX76))</f>
        <v>-816.24437578463278</v>
      </c>
      <c r="AAP76" s="196">
        <f t="shared" si="148"/>
        <v>-816.24437578463278</v>
      </c>
      <c r="AAQ76" s="196">
        <f t="shared" si="109"/>
        <v>816.24437578463278</v>
      </c>
      <c r="AAS76">
        <f t="shared" si="110"/>
        <v>-1</v>
      </c>
      <c r="AAT76" s="239">
        <v>1</v>
      </c>
      <c r="AAU76" s="239">
        <v>-1</v>
      </c>
      <c r="AAV76" s="239">
        <v>1</v>
      </c>
      <c r="AAW76" s="214">
        <v>1</v>
      </c>
      <c r="AAX76" s="240">
        <v>13</v>
      </c>
      <c r="AAY76">
        <f t="shared" si="111"/>
        <v>-1</v>
      </c>
      <c r="AAZ76">
        <f t="shared" si="112"/>
        <v>1</v>
      </c>
      <c r="ABA76" s="214"/>
      <c r="ABB76">
        <f t="shared" si="162"/>
        <v>0</v>
      </c>
      <c r="ABC76">
        <f t="shared" si="159"/>
        <v>0</v>
      </c>
      <c r="ABD76">
        <f t="shared" si="140"/>
        <v>0</v>
      </c>
      <c r="ABE76">
        <f t="shared" si="114"/>
        <v>0</v>
      </c>
      <c r="ABF76" s="248"/>
      <c r="ABG76" s="202">
        <v>42543</v>
      </c>
      <c r="ABH76">
        <v>60</v>
      </c>
      <c r="ABI76" t="str">
        <f t="shared" si="88"/>
        <v>TRUE</v>
      </c>
      <c r="ABJ76">
        <f>VLOOKUP($A76,'FuturesInfo (3)'!$A$2:$V$80,22)</f>
        <v>7</v>
      </c>
      <c r="ABK76" s="252">
        <v>1</v>
      </c>
      <c r="ABL76">
        <f t="shared" si="115"/>
        <v>9</v>
      </c>
      <c r="ABM76" s="138">
        <f>VLOOKUP($A76,'FuturesInfo (3)'!$A$2:$O$80,15)*ABJ76</f>
        <v>1045336.9639210347</v>
      </c>
      <c r="ABN76" s="138">
        <f>VLOOKUP($A76,'FuturesInfo (3)'!$A$2:$O$80,15)*ABL76</f>
        <v>1344004.6678984733</v>
      </c>
      <c r="ABO76" s="196">
        <f t="shared" si="116"/>
        <v>0</v>
      </c>
      <c r="ABP76" s="196">
        <f t="shared" si="117"/>
        <v>0</v>
      </c>
      <c r="ABQ76" s="196">
        <f t="shared" si="118"/>
        <v>0</v>
      </c>
      <c r="ABR76" s="196">
        <f t="shared" si="119"/>
        <v>0</v>
      </c>
      <c r="ABS76" s="196">
        <f t="shared" si="156"/>
        <v>0</v>
      </c>
      <c r="ABT76" s="196">
        <f t="shared" si="121"/>
        <v>0</v>
      </c>
      <c r="ABU76" s="196">
        <f t="shared" si="141"/>
        <v>0</v>
      </c>
      <c r="ABV76" s="196">
        <f>IF(IF(sym!$O65=ABA76,1,0)=1,ABS(ABM76*ABF76),-ABS(ABM76*ABF76))</f>
        <v>0</v>
      </c>
      <c r="ABW76" s="196">
        <f>IF(IF(sym!$N65=ABA76,1,0)=1,ABS(ABM76*ABF76),-ABS(ABM76*ABF76))</f>
        <v>0</v>
      </c>
      <c r="ABX76" s="196">
        <f t="shared" si="151"/>
        <v>0</v>
      </c>
      <c r="ABY76" s="196">
        <f t="shared" si="123"/>
        <v>0</v>
      </c>
      <c r="ACA76">
        <f t="shared" si="124"/>
        <v>0</v>
      </c>
      <c r="ACB76" s="239"/>
      <c r="ACC76" s="239"/>
      <c r="ACD76" s="239"/>
      <c r="ACE76" s="214"/>
      <c r="ACF76" s="240"/>
      <c r="ACG76">
        <f t="shared" si="125"/>
        <v>1</v>
      </c>
      <c r="ACH76">
        <f t="shared" si="126"/>
        <v>0</v>
      </c>
      <c r="ACI76" s="214"/>
      <c r="ACJ76">
        <f t="shared" si="163"/>
        <v>1</v>
      </c>
      <c r="ACK76">
        <f t="shared" si="160"/>
        <v>1</v>
      </c>
      <c r="ACL76">
        <f t="shared" si="142"/>
        <v>0</v>
      </c>
      <c r="ACM76">
        <f t="shared" si="128"/>
        <v>1</v>
      </c>
      <c r="ACN76" s="248"/>
      <c r="ACO76" s="202"/>
      <c r="ACP76">
        <v>60</v>
      </c>
      <c r="ACQ76" t="str">
        <f t="shared" si="89"/>
        <v>FALSE</v>
      </c>
      <c r="ACR76">
        <f>VLOOKUP($A76,'FuturesInfo (3)'!$A$2:$V$80,22)</f>
        <v>7</v>
      </c>
      <c r="ACS76" s="252"/>
      <c r="ACT76">
        <f t="shared" si="129"/>
        <v>5</v>
      </c>
      <c r="ACU76" s="138">
        <f>VLOOKUP($A76,'FuturesInfo (3)'!$A$2:$O$80,15)*ACR76</f>
        <v>1045336.9639210347</v>
      </c>
      <c r="ACV76" s="138">
        <f>VLOOKUP($A76,'FuturesInfo (3)'!$A$2:$O$80,15)*ACT76</f>
        <v>746669.25994359632</v>
      </c>
      <c r="ACW76" s="196">
        <f t="shared" si="130"/>
        <v>0</v>
      </c>
      <c r="ACX76" s="196">
        <f t="shared" si="131"/>
        <v>0</v>
      </c>
      <c r="ACY76" s="196">
        <f t="shared" si="132"/>
        <v>0</v>
      </c>
      <c r="ACZ76" s="196">
        <f t="shared" si="133"/>
        <v>0</v>
      </c>
      <c r="ADA76" s="196">
        <f t="shared" si="157"/>
        <v>0</v>
      </c>
      <c r="ADB76" s="196">
        <f t="shared" si="135"/>
        <v>0</v>
      </c>
      <c r="ADC76" s="196">
        <f t="shared" si="143"/>
        <v>0</v>
      </c>
      <c r="ADD76" s="196">
        <f>IF(IF(sym!$O65=ACI76,1,0)=1,ABS(ACU76*ACN76),-ABS(ACU76*ACN76))</f>
        <v>0</v>
      </c>
      <c r="ADE76" s="196">
        <f>IF(IF(sym!$N65=ACI76,1,0)=1,ABS(ACU76*ACN76),-ABS(ACU76*ACN76))</f>
        <v>0</v>
      </c>
      <c r="ADF76" s="196">
        <f t="shared" si="154"/>
        <v>0</v>
      </c>
      <c r="ADG76" s="196">
        <f t="shared" si="137"/>
        <v>0</v>
      </c>
    </row>
    <row r="77" spans="1:787" x14ac:dyDescent="0.25">
      <c r="A77" s="1" t="s">
        <v>404</v>
      </c>
      <c r="B77" s="150" t="str">
        <f>'FuturesInfo (3)'!M65</f>
        <v>@SM</v>
      </c>
      <c r="C77" s="200" t="str">
        <f>VLOOKUP(A77,'FuturesInfo (3)'!$A$2:$K$80,11)</f>
        <v>grain</v>
      </c>
      <c r="F77" t="e">
        <f>#REF!</f>
        <v>#REF!</v>
      </c>
      <c r="G77">
        <v>1</v>
      </c>
      <c r="H77">
        <v>-1</v>
      </c>
      <c r="I77">
        <v>-1</v>
      </c>
      <c r="J77">
        <f t="shared" si="164"/>
        <v>0</v>
      </c>
      <c r="K77">
        <f t="shared" si="165"/>
        <v>1</v>
      </c>
      <c r="L77" s="184">
        <v>-9.5625149414299993E-3</v>
      </c>
      <c r="M77" s="2">
        <v>10</v>
      </c>
      <c r="N77">
        <v>60</v>
      </c>
      <c r="O77" t="str">
        <f t="shared" si="166"/>
        <v>TRUE</v>
      </c>
      <c r="P77">
        <f>VLOOKUP($A77,'FuturesInfo (3)'!$A$2:$V$80,22)</f>
        <v>2</v>
      </c>
      <c r="Q77">
        <f t="shared" si="76"/>
        <v>2</v>
      </c>
      <c r="R77">
        <f t="shared" si="76"/>
        <v>2</v>
      </c>
      <c r="S77" s="138">
        <f>VLOOKUP($A77,'FuturesInfo (3)'!$A$2:$O$80,15)*Q77</f>
        <v>73480</v>
      </c>
      <c r="T77" s="144">
        <f t="shared" si="167"/>
        <v>-702.65359789627632</v>
      </c>
      <c r="U77" s="144">
        <f t="shared" si="90"/>
        <v>702.65359789627632</v>
      </c>
      <c r="W77">
        <f t="shared" si="168"/>
        <v>1</v>
      </c>
      <c r="X77">
        <v>-1</v>
      </c>
      <c r="Y77">
        <v>-1</v>
      </c>
      <c r="Z77">
        <v>-1</v>
      </c>
      <c r="AA77">
        <f t="shared" si="144"/>
        <v>1</v>
      </c>
      <c r="AB77">
        <f t="shared" si="169"/>
        <v>1</v>
      </c>
      <c r="AC77" s="1">
        <v>-6.2756456673899999E-3</v>
      </c>
      <c r="AD77" s="2">
        <v>10</v>
      </c>
      <c r="AE77">
        <v>60</v>
      </c>
      <c r="AF77" t="str">
        <f t="shared" si="170"/>
        <v>TRUE</v>
      </c>
      <c r="AG77">
        <f>VLOOKUP($A77,'FuturesInfo (3)'!$A$2:$V$80,22)</f>
        <v>2</v>
      </c>
      <c r="AH77">
        <f t="shared" si="171"/>
        <v>3</v>
      </c>
      <c r="AI77">
        <f t="shared" si="91"/>
        <v>2</v>
      </c>
      <c r="AJ77" s="138">
        <f>VLOOKUP($A77,'FuturesInfo (3)'!$A$2:$O$80,15)*AI77</f>
        <v>73480</v>
      </c>
      <c r="AK77" s="196">
        <f t="shared" si="172"/>
        <v>461.13444363981716</v>
      </c>
      <c r="AL77" s="196">
        <f t="shared" si="93"/>
        <v>461.13444363981716</v>
      </c>
      <c r="AN77">
        <f t="shared" si="82"/>
        <v>-1</v>
      </c>
      <c r="AO77">
        <v>-1</v>
      </c>
      <c r="AP77">
        <v>-1</v>
      </c>
      <c r="AQ77">
        <v>-1</v>
      </c>
      <c r="AR77">
        <f t="shared" si="145"/>
        <v>1</v>
      </c>
      <c r="AS77">
        <f t="shared" si="83"/>
        <v>1</v>
      </c>
      <c r="AT77" s="1">
        <v>-9.4729171726999992E-3</v>
      </c>
      <c r="AU77" s="2">
        <v>10</v>
      </c>
      <c r="AV77">
        <v>60</v>
      </c>
      <c r="AW77" t="str">
        <f t="shared" si="84"/>
        <v>TRUE</v>
      </c>
      <c r="AX77">
        <f>VLOOKUP($A77,'FuturesInfo (3)'!$A$2:$V$80,22)</f>
        <v>2</v>
      </c>
      <c r="AY77">
        <f t="shared" si="85"/>
        <v>3</v>
      </c>
      <c r="AZ77">
        <f t="shared" si="94"/>
        <v>2</v>
      </c>
      <c r="BA77" s="138">
        <f>VLOOKUP($A77,'FuturesInfo (3)'!$A$2:$O$80,15)*AZ77</f>
        <v>73480</v>
      </c>
      <c r="BB77" s="196">
        <f t="shared" si="86"/>
        <v>696.06995384999595</v>
      </c>
      <c r="BC77" s="196">
        <f t="shared" si="95"/>
        <v>696.06995384999595</v>
      </c>
      <c r="BE77">
        <v>-1</v>
      </c>
      <c r="BF77">
        <v>1</v>
      </c>
      <c r="BG77">
        <v>-1</v>
      </c>
      <c r="BH77">
        <v>1</v>
      </c>
      <c r="BI77">
        <v>1</v>
      </c>
      <c r="BJ77">
        <v>0</v>
      </c>
      <c r="BK77" s="1">
        <v>2.2805296714100001E-2</v>
      </c>
      <c r="BL77" s="2">
        <v>10</v>
      </c>
      <c r="BM77">
        <v>60</v>
      </c>
      <c r="BN77" t="s">
        <v>1181</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1181</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1181</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1181</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1181</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1181</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1181</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1181</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1181</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1181</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1181</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1181</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1181</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1181</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1181</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1181</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1181</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1181</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1181</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v>-1</v>
      </c>
      <c r="UF77" s="239">
        <v>-1</v>
      </c>
      <c r="UG77" s="239">
        <v>-1</v>
      </c>
      <c r="UH77" s="239">
        <v>-1</v>
      </c>
      <c r="UI77" s="214">
        <v>-1</v>
      </c>
      <c r="UJ77" s="240">
        <v>-5</v>
      </c>
      <c r="UK77">
        <v>1</v>
      </c>
      <c r="UL77">
        <v>1</v>
      </c>
      <c r="UM77" s="214">
        <v>-1</v>
      </c>
      <c r="UN77">
        <v>1</v>
      </c>
      <c r="UO77">
        <v>1</v>
      </c>
      <c r="UP77">
        <v>0</v>
      </c>
      <c r="UQ77">
        <v>0</v>
      </c>
      <c r="UR77" s="248">
        <v>-5.0251256281400002E-2</v>
      </c>
      <c r="US77" s="202">
        <v>42545</v>
      </c>
      <c r="UT77">
        <v>60</v>
      </c>
      <c r="UU77" t="s">
        <v>1181</v>
      </c>
      <c r="UV77">
        <v>2</v>
      </c>
      <c r="UW77" s="252">
        <v>2</v>
      </c>
      <c r="UX77">
        <v>2</v>
      </c>
      <c r="UY77" s="138">
        <v>75600</v>
      </c>
      <c r="UZ77" s="138">
        <v>75600</v>
      </c>
      <c r="VA77" s="196">
        <v>3798.99497487384</v>
      </c>
      <c r="VB77" s="196">
        <v>3798.99497487384</v>
      </c>
      <c r="VC77" s="196">
        <v>3798.99497487384</v>
      </c>
      <c r="VD77" s="196">
        <v>-3798.99497487384</v>
      </c>
      <c r="VE77" s="196">
        <v>-3798.99497487384</v>
      </c>
      <c r="VF77" s="196">
        <v>3798.99497487384</v>
      </c>
      <c r="VG77" s="196">
        <v>3798.99497487384</v>
      </c>
      <c r="VH77" s="196">
        <v>-3798.99497487384</v>
      </c>
      <c r="VI77" s="196">
        <v>3798.99497487384</v>
      </c>
      <c r="VJ77" s="196">
        <v>-3798.99497487384</v>
      </c>
      <c r="VK77" s="196">
        <v>3798.99497487384</v>
      </c>
      <c r="VM77">
        <v>-1</v>
      </c>
      <c r="VN77" s="239">
        <v>-1</v>
      </c>
      <c r="VO77" s="239">
        <v>1</v>
      </c>
      <c r="VP77" s="239">
        <v>-1</v>
      </c>
      <c r="VQ77" s="214">
        <v>-1</v>
      </c>
      <c r="VR77" s="240">
        <v>2</v>
      </c>
      <c r="VS77">
        <v>1</v>
      </c>
      <c r="VT77">
        <v>-1</v>
      </c>
      <c r="VU77" s="214">
        <v>1</v>
      </c>
      <c r="VV77">
        <v>0</v>
      </c>
      <c r="VW77">
        <v>0</v>
      </c>
      <c r="VX77">
        <v>1</v>
      </c>
      <c r="VY77">
        <v>0</v>
      </c>
      <c r="VZ77" s="248">
        <v>2.6455026455000002E-4</v>
      </c>
      <c r="WA77" s="202">
        <v>42545</v>
      </c>
      <c r="WB77">
        <v>60</v>
      </c>
      <c r="WC77" t="s">
        <v>1181</v>
      </c>
      <c r="WD77">
        <v>2</v>
      </c>
      <c r="WE77" s="252">
        <v>2</v>
      </c>
      <c r="WF77">
        <v>2</v>
      </c>
      <c r="WG77" s="138">
        <v>75620</v>
      </c>
      <c r="WH77" s="138">
        <v>75620</v>
      </c>
      <c r="WI77" s="196">
        <v>-20.005291005271001</v>
      </c>
      <c r="WJ77" s="196">
        <v>-20.005291005271001</v>
      </c>
      <c r="WK77" s="196">
        <v>-20.005291005271001</v>
      </c>
      <c r="WL77" s="196">
        <v>20.005291005271001</v>
      </c>
      <c r="WM77" s="196">
        <v>-20.005291005271001</v>
      </c>
      <c r="WN77" s="196">
        <v>20.005291005271001</v>
      </c>
      <c r="WO77" s="196">
        <v>-20.005291005271001</v>
      </c>
      <c r="WP77" s="196">
        <v>20.005291005271001</v>
      </c>
      <c r="WQ77" s="196">
        <v>-20.005291005271001</v>
      </c>
      <c r="WR77" s="196">
        <v>-20.005291005271001</v>
      </c>
      <c r="WS77" s="196">
        <v>20.005291005271001</v>
      </c>
      <c r="WU77">
        <v>1</v>
      </c>
      <c r="WV77" s="239">
        <v>-1</v>
      </c>
      <c r="WW77" s="239">
        <v>1</v>
      </c>
      <c r="WX77" s="239">
        <v>-1</v>
      </c>
      <c r="WY77" s="214">
        <v>-1</v>
      </c>
      <c r="WZ77" s="240">
        <v>3</v>
      </c>
      <c r="XA77">
        <v>1</v>
      </c>
      <c r="XB77">
        <v>-1</v>
      </c>
      <c r="XC77">
        <v>-1</v>
      </c>
      <c r="XD77">
        <v>1</v>
      </c>
      <c r="XE77">
        <v>1</v>
      </c>
      <c r="XF77">
        <v>0</v>
      </c>
      <c r="XG77">
        <v>1</v>
      </c>
      <c r="XH77">
        <v>-4.6019571541899999E-2</v>
      </c>
      <c r="XI77" s="202">
        <v>42545</v>
      </c>
      <c r="XJ77">
        <v>60</v>
      </c>
      <c r="XK77" t="s">
        <v>1181</v>
      </c>
      <c r="XL77">
        <v>2</v>
      </c>
      <c r="XM77" s="252">
        <v>1</v>
      </c>
      <c r="XN77">
        <v>3</v>
      </c>
      <c r="XO77" s="138">
        <v>72140</v>
      </c>
      <c r="XP77" s="138">
        <v>108210</v>
      </c>
      <c r="XQ77" s="196">
        <v>3319.8518910326661</v>
      </c>
      <c r="XR77" s="196">
        <v>4979.7778365489985</v>
      </c>
      <c r="XS77" s="196">
        <v>3319.8518910326661</v>
      </c>
      <c r="XT77" s="196">
        <v>-3319.8518910326661</v>
      </c>
      <c r="XU77" s="196">
        <v>3319.8518910326661</v>
      </c>
      <c r="XV77" s="196">
        <v>-3319.8518910326661</v>
      </c>
      <c r="XW77" s="196">
        <v>3319.8518910326661</v>
      </c>
      <c r="XX77" s="196">
        <v>-3319.8518910326661</v>
      </c>
      <c r="XY77" s="196">
        <v>3319.8518910326661</v>
      </c>
      <c r="XZ77" s="196">
        <v>-3319.8518910326661</v>
      </c>
      <c r="YA77" s="196">
        <v>3319.8518910326661</v>
      </c>
      <c r="YC77">
        <v>-1</v>
      </c>
      <c r="YD77">
        <v>-1</v>
      </c>
      <c r="YE77">
        <v>-1</v>
      </c>
      <c r="YF77">
        <v>-1</v>
      </c>
      <c r="YG77">
        <v>-1</v>
      </c>
      <c r="YH77">
        <v>4</v>
      </c>
      <c r="YI77">
        <v>1</v>
      </c>
      <c r="YJ77">
        <v>-1</v>
      </c>
      <c r="YK77" s="214">
        <v>1</v>
      </c>
      <c r="YL77">
        <v>0</v>
      </c>
      <c r="YM77">
        <v>0</v>
      </c>
      <c r="YN77">
        <v>1</v>
      </c>
      <c r="YO77">
        <v>0</v>
      </c>
      <c r="YP77" s="248">
        <v>2.6614915442200002E-2</v>
      </c>
      <c r="YQ77" s="202">
        <v>42551</v>
      </c>
      <c r="YR77">
        <v>60</v>
      </c>
      <c r="YS77" t="s">
        <v>1181</v>
      </c>
      <c r="YT77">
        <v>2</v>
      </c>
      <c r="YU77">
        <v>1</v>
      </c>
      <c r="YV77">
        <v>3</v>
      </c>
      <c r="YW77" s="138">
        <v>74060</v>
      </c>
      <c r="YX77" s="138">
        <v>111090</v>
      </c>
      <c r="YY77" s="196">
        <v>-1971.1006376493322</v>
      </c>
      <c r="YZ77" s="196">
        <v>-2956.6509564739981</v>
      </c>
      <c r="ZA77" s="196">
        <v>-1971.1006376493322</v>
      </c>
      <c r="ZB77" s="196">
        <v>1971.1006376493322</v>
      </c>
      <c r="ZC77" s="196">
        <v>-1971.1006376493322</v>
      </c>
      <c r="ZD77" s="196">
        <v>-1971.1006376493322</v>
      </c>
      <c r="ZE77" s="196">
        <v>-1971.1006376493322</v>
      </c>
      <c r="ZF77" s="196">
        <v>1971.1006376493322</v>
      </c>
      <c r="ZG77" s="196">
        <v>-1971.1006376493322</v>
      </c>
      <c r="ZH77" s="196">
        <v>-1971.1006376493322</v>
      </c>
      <c r="ZI77" s="196">
        <v>1971.1006376493322</v>
      </c>
      <c r="ZK77">
        <f t="shared" si="96"/>
        <v>1</v>
      </c>
      <c r="ZL77" s="239">
        <v>1</v>
      </c>
      <c r="ZM77" s="239">
        <v>1</v>
      </c>
      <c r="ZN77" s="239">
        <v>1</v>
      </c>
      <c r="ZO77" s="214">
        <v>-1</v>
      </c>
      <c r="ZP77" s="240">
        <v>5</v>
      </c>
      <c r="ZQ77">
        <f t="shared" si="97"/>
        <v>1</v>
      </c>
      <c r="ZR77">
        <f t="shared" si="98"/>
        <v>-1</v>
      </c>
      <c r="ZS77" s="214">
        <v>-1</v>
      </c>
      <c r="ZT77">
        <f t="shared" si="161"/>
        <v>0</v>
      </c>
      <c r="ZU77">
        <f t="shared" si="158"/>
        <v>1</v>
      </c>
      <c r="ZV77">
        <f t="shared" si="138"/>
        <v>0</v>
      </c>
      <c r="ZW77">
        <f t="shared" si="100"/>
        <v>1</v>
      </c>
      <c r="ZX77" s="248">
        <v>-7.8314879827200007E-3</v>
      </c>
      <c r="ZY77" s="202">
        <v>42551</v>
      </c>
      <c r="ZZ77">
        <v>60</v>
      </c>
      <c r="AAA77" t="str">
        <f t="shared" si="87"/>
        <v>TRUE</v>
      </c>
      <c r="AAB77">
        <f>VLOOKUP($A77,'FuturesInfo (3)'!$A$2:$V$80,22)</f>
        <v>2</v>
      </c>
      <c r="AAC77" s="252">
        <v>2</v>
      </c>
      <c r="AAD77">
        <f t="shared" si="101"/>
        <v>2</v>
      </c>
      <c r="AAE77" s="138">
        <f>VLOOKUP($A77,'FuturesInfo (3)'!$A$2:$O$80,15)*AAB77</f>
        <v>73480</v>
      </c>
      <c r="AAF77" s="138">
        <f>VLOOKUP($A77,'FuturesInfo (3)'!$A$2:$O$80,15)*AAD77</f>
        <v>73480</v>
      </c>
      <c r="AAG77" s="196">
        <f t="shared" si="102"/>
        <v>-575.45773697026561</v>
      </c>
      <c r="AAH77" s="196">
        <f t="shared" si="103"/>
        <v>-575.45773697026561</v>
      </c>
      <c r="AAI77" s="196">
        <f t="shared" si="104"/>
        <v>575.45773697026561</v>
      </c>
      <c r="AAJ77" s="196">
        <f t="shared" si="105"/>
        <v>-575.45773697026561</v>
      </c>
      <c r="AAK77" s="196">
        <f t="shared" si="155"/>
        <v>575.45773697026561</v>
      </c>
      <c r="AAL77" s="196">
        <f t="shared" si="107"/>
        <v>-575.45773697026561</v>
      </c>
      <c r="AAM77" s="196">
        <f t="shared" si="139"/>
        <v>-575.45773697026561</v>
      </c>
      <c r="AAN77" s="196">
        <f>IF(IF(sym!$O66=ZS77,1,0)=1,ABS(AAE77*ZX77),-ABS(AAE77*ZX77))</f>
        <v>-575.45773697026561</v>
      </c>
      <c r="AAO77" s="196">
        <f>IF(IF(sym!$N66=ZS77,1,0)=1,ABS(AAE77*ZX77),-ABS(AAE77*ZX77))</f>
        <v>575.45773697026561</v>
      </c>
      <c r="AAP77" s="196">
        <f t="shared" si="148"/>
        <v>-575.45773697026561</v>
      </c>
      <c r="AAQ77" s="196">
        <f t="shared" si="109"/>
        <v>575.45773697026561</v>
      </c>
      <c r="AAS77">
        <f t="shared" si="110"/>
        <v>-1</v>
      </c>
      <c r="AAT77" s="239">
        <v>1</v>
      </c>
      <c r="AAU77" s="239">
        <v>-1</v>
      </c>
      <c r="AAV77" s="239">
        <v>1</v>
      </c>
      <c r="AAW77" s="214">
        <v>-1</v>
      </c>
      <c r="AAX77" s="240">
        <v>6</v>
      </c>
      <c r="AAY77">
        <f t="shared" si="111"/>
        <v>1</v>
      </c>
      <c r="AAZ77">
        <f t="shared" si="112"/>
        <v>-1</v>
      </c>
      <c r="ABA77" s="214"/>
      <c r="ABB77">
        <f t="shared" si="162"/>
        <v>0</v>
      </c>
      <c r="ABC77">
        <f t="shared" si="159"/>
        <v>0</v>
      </c>
      <c r="ABD77">
        <f t="shared" si="140"/>
        <v>0</v>
      </c>
      <c r="ABE77">
        <f t="shared" si="114"/>
        <v>0</v>
      </c>
      <c r="ABF77" s="248"/>
      <c r="ABG77" s="202">
        <v>42551</v>
      </c>
      <c r="ABH77">
        <v>60</v>
      </c>
      <c r="ABI77" t="str">
        <f t="shared" si="88"/>
        <v>TRUE</v>
      </c>
      <c r="ABJ77">
        <f>VLOOKUP($A77,'FuturesInfo (3)'!$A$2:$V$80,22)</f>
        <v>2</v>
      </c>
      <c r="ABK77" s="252">
        <v>2</v>
      </c>
      <c r="ABL77">
        <f t="shared" si="115"/>
        <v>2</v>
      </c>
      <c r="ABM77" s="138">
        <f>VLOOKUP($A77,'FuturesInfo (3)'!$A$2:$O$80,15)*ABJ77</f>
        <v>73480</v>
      </c>
      <c r="ABN77" s="138">
        <f>VLOOKUP($A77,'FuturesInfo (3)'!$A$2:$O$80,15)*ABL77</f>
        <v>73480</v>
      </c>
      <c r="ABO77" s="196">
        <f t="shared" si="116"/>
        <v>0</v>
      </c>
      <c r="ABP77" s="196">
        <f t="shared" si="117"/>
        <v>0</v>
      </c>
      <c r="ABQ77" s="196">
        <f t="shared" si="118"/>
        <v>0</v>
      </c>
      <c r="ABR77" s="196">
        <f t="shared" si="119"/>
        <v>0</v>
      </c>
      <c r="ABS77" s="196">
        <f t="shared" si="156"/>
        <v>0</v>
      </c>
      <c r="ABT77" s="196">
        <f t="shared" si="121"/>
        <v>0</v>
      </c>
      <c r="ABU77" s="196">
        <f t="shared" si="141"/>
        <v>0</v>
      </c>
      <c r="ABV77" s="196">
        <f>IF(IF(sym!$O66=ABA77,1,0)=1,ABS(ABM77*ABF77),-ABS(ABM77*ABF77))</f>
        <v>0</v>
      </c>
      <c r="ABW77" s="196">
        <f>IF(IF(sym!$N66=ABA77,1,0)=1,ABS(ABM77*ABF77),-ABS(ABM77*ABF77))</f>
        <v>0</v>
      </c>
      <c r="ABX77" s="196">
        <f t="shared" si="151"/>
        <v>0</v>
      </c>
      <c r="ABY77" s="196">
        <f t="shared" si="123"/>
        <v>0</v>
      </c>
      <c r="ACA77">
        <f t="shared" si="124"/>
        <v>0</v>
      </c>
      <c r="ACB77" s="239"/>
      <c r="ACC77" s="239"/>
      <c r="ACD77" s="239"/>
      <c r="ACE77" s="214"/>
      <c r="ACF77" s="240"/>
      <c r="ACG77">
        <f t="shared" si="125"/>
        <v>1</v>
      </c>
      <c r="ACH77">
        <f t="shared" si="126"/>
        <v>0</v>
      </c>
      <c r="ACI77" s="214"/>
      <c r="ACJ77">
        <f t="shared" si="163"/>
        <v>1</v>
      </c>
      <c r="ACK77">
        <f t="shared" si="160"/>
        <v>1</v>
      </c>
      <c r="ACL77">
        <f t="shared" si="142"/>
        <v>0</v>
      </c>
      <c r="ACM77">
        <f t="shared" si="128"/>
        <v>1</v>
      </c>
      <c r="ACN77" s="248"/>
      <c r="ACO77" s="202"/>
      <c r="ACP77">
        <v>60</v>
      </c>
      <c r="ACQ77" t="str">
        <f t="shared" si="89"/>
        <v>FALSE</v>
      </c>
      <c r="ACR77">
        <f>VLOOKUP($A77,'FuturesInfo (3)'!$A$2:$V$80,22)</f>
        <v>2</v>
      </c>
      <c r="ACS77" s="252"/>
      <c r="ACT77">
        <f t="shared" si="129"/>
        <v>2</v>
      </c>
      <c r="ACU77" s="138">
        <f>VLOOKUP($A77,'FuturesInfo (3)'!$A$2:$O$80,15)*ACR77</f>
        <v>73480</v>
      </c>
      <c r="ACV77" s="138">
        <f>VLOOKUP($A77,'FuturesInfo (3)'!$A$2:$O$80,15)*ACT77</f>
        <v>73480</v>
      </c>
      <c r="ACW77" s="196">
        <f t="shared" si="130"/>
        <v>0</v>
      </c>
      <c r="ACX77" s="196">
        <f t="shared" si="131"/>
        <v>0</v>
      </c>
      <c r="ACY77" s="196">
        <f t="shared" si="132"/>
        <v>0</v>
      </c>
      <c r="ACZ77" s="196">
        <f t="shared" si="133"/>
        <v>0</v>
      </c>
      <c r="ADA77" s="196">
        <f t="shared" si="157"/>
        <v>0</v>
      </c>
      <c r="ADB77" s="196">
        <f t="shared" si="135"/>
        <v>0</v>
      </c>
      <c r="ADC77" s="196">
        <f t="shared" si="143"/>
        <v>0</v>
      </c>
      <c r="ADD77" s="196">
        <f>IF(IF(sym!$O66=ACI77,1,0)=1,ABS(ACU77*ACN77),-ABS(ACU77*ACN77))</f>
        <v>0</v>
      </c>
      <c r="ADE77" s="196">
        <f>IF(IF(sym!$N66=ACI77,1,0)=1,ABS(ACU77*ACN77),-ABS(ACU77*ACN77))</f>
        <v>0</v>
      </c>
      <c r="ADF77" s="196">
        <f t="shared" si="154"/>
        <v>0</v>
      </c>
      <c r="ADG77" s="196">
        <f t="shared" si="137"/>
        <v>0</v>
      </c>
    </row>
    <row r="78" spans="1:787" x14ac:dyDescent="0.25">
      <c r="A78" s="1" t="s">
        <v>873</v>
      </c>
      <c r="B78" s="150" t="str">
        <f>'FuturesInfo (3)'!M66</f>
        <v>SW</v>
      </c>
      <c r="C78" s="200" t="str">
        <f>VLOOKUP(A78,'FuturesInfo (3)'!$A$2:$K$80,11)</f>
        <v>index</v>
      </c>
      <c r="F78" t="e">
        <f>#REF!</f>
        <v>#REF!</v>
      </c>
      <c r="G78">
        <v>1</v>
      </c>
      <c r="H78">
        <v>-1</v>
      </c>
      <c r="I78">
        <v>-1</v>
      </c>
      <c r="J78">
        <f t="shared" ref="J78:J92" si="173">IF(G78=I78,1,0)</f>
        <v>0</v>
      </c>
      <c r="K78">
        <f t="shared" ref="K78:K92" si="174">IF(I78=H78,1,0)</f>
        <v>1</v>
      </c>
      <c r="L78" s="184">
        <v>-9.0046239961099998E-3</v>
      </c>
      <c r="M78" s="2">
        <v>10</v>
      </c>
      <c r="N78">
        <v>60</v>
      </c>
      <c r="O78" t="str">
        <f t="shared" ref="O78:O92" si="175">IF(G78="","FALSE","TRUE")</f>
        <v>TRUE</v>
      </c>
      <c r="P78">
        <f>VLOOKUP($A78,'FuturesInfo (3)'!$A$2:$V$80,22)</f>
        <v>2</v>
      </c>
      <c r="Q78">
        <f t="shared" ref="Q78:R92" si="176">P78</f>
        <v>2</v>
      </c>
      <c r="R78">
        <f t="shared" si="176"/>
        <v>2</v>
      </c>
      <c r="S78" s="138">
        <f>VLOOKUP($A78,'FuturesInfo (3)'!$A$2:$O$80,15)*Q78</f>
        <v>164957.26495726497</v>
      </c>
      <c r="T78" s="144">
        <f t="shared" ref="T78:T92" si="177">IF(J78=1,ABS(S78*L78),-ABS(S78*L78))</f>
        <v>-1485.3781463668633</v>
      </c>
      <c r="U78" s="144">
        <f t="shared" si="90"/>
        <v>1485.3781463668633</v>
      </c>
      <c r="W78">
        <f t="shared" ref="W78:W92" si="178">G78</f>
        <v>1</v>
      </c>
      <c r="X78">
        <v>-1</v>
      </c>
      <c r="Y78">
        <v>-1</v>
      </c>
      <c r="Z78">
        <v>1</v>
      </c>
      <c r="AA78">
        <f t="shared" si="144"/>
        <v>0</v>
      </c>
      <c r="AB78">
        <f t="shared" ref="AB78:AB92" si="179">IF(Z78=Y78,1,0)</f>
        <v>0</v>
      </c>
      <c r="AC78" s="1">
        <v>4.0520628683700004E-3</v>
      </c>
      <c r="AD78" s="2">
        <v>10</v>
      </c>
      <c r="AE78">
        <v>60</v>
      </c>
      <c r="AF78" t="str">
        <f t="shared" ref="AF78:AF92" si="180">IF(X78="","FALSE","TRUE")</f>
        <v>TRUE</v>
      </c>
      <c r="AG78">
        <f>VLOOKUP($A78,'FuturesInfo (3)'!$A$2:$V$80,22)</f>
        <v>2</v>
      </c>
      <c r="AH78">
        <f t="shared" ref="AH78:AH92" si="181">ROUND(IF(X78=Y78,AG78*(1+$AH$95),AG78*(1-$AH$95)),0)</f>
        <v>3</v>
      </c>
      <c r="AI78">
        <f t="shared" si="91"/>
        <v>2</v>
      </c>
      <c r="AJ78" s="138">
        <f>VLOOKUP($A78,'FuturesInfo (3)'!$A$2:$O$80,15)*AI78</f>
        <v>164957.26495726497</v>
      </c>
      <c r="AK78" s="196">
        <f t="shared" ref="AK78:AK92" si="182">IF(AA78=1,ABS(AJ78*AC78),-ABS(AJ78*AC78))</f>
        <v>-668.4172082012052</v>
      </c>
      <c r="AL78" s="196">
        <f t="shared" si="93"/>
        <v>-668.4172082012052</v>
      </c>
      <c r="AN78">
        <f t="shared" ref="AN78:AN92" si="183">X78</f>
        <v>-1</v>
      </c>
      <c r="AO78">
        <v>-1</v>
      </c>
      <c r="AP78">
        <v>-1</v>
      </c>
      <c r="AQ78">
        <v>1</v>
      </c>
      <c r="AR78">
        <f t="shared" si="145"/>
        <v>0</v>
      </c>
      <c r="AS78">
        <f t="shared" ref="AS78:AS92" si="184">IF(AQ78=AP78,1,0)</f>
        <v>0</v>
      </c>
      <c r="AT78" s="1">
        <v>3.1796502384699998E-3</v>
      </c>
      <c r="AU78" s="2">
        <v>10</v>
      </c>
      <c r="AV78">
        <v>60</v>
      </c>
      <c r="AW78" t="str">
        <f t="shared" ref="AW78:AW92" si="185">IF(AO78="","FALSE","TRUE")</f>
        <v>TRUE</v>
      </c>
      <c r="AX78">
        <f>VLOOKUP($A78,'FuturesInfo (3)'!$A$2:$V$80,22)</f>
        <v>2</v>
      </c>
      <c r="AY78">
        <f t="shared" ref="AY78:AY92" si="186">ROUND(IF(AO78=AP78,AX78*(1+$AH$95),AX78*(1-$AH$95)),0)</f>
        <v>3</v>
      </c>
      <c r="AZ78">
        <f t="shared" si="94"/>
        <v>2</v>
      </c>
      <c r="BA78" s="138">
        <f>VLOOKUP($A78,'FuturesInfo (3)'!$A$2:$O$80,15)*AZ78</f>
        <v>164957.26495726497</v>
      </c>
      <c r="BB78" s="196">
        <f t="shared" ref="BB78:BB92" si="187">IF(AR78=1,ABS(BA78*AT78),-ABS(BA78*AT78))</f>
        <v>-524.50640685872645</v>
      </c>
      <c r="BC78" s="196">
        <f t="shared" si="95"/>
        <v>-524.50640685872645</v>
      </c>
      <c r="BE78">
        <v>-1</v>
      </c>
      <c r="BF78">
        <v>-1</v>
      </c>
      <c r="BG78">
        <v>-1</v>
      </c>
      <c r="BH78">
        <v>-1</v>
      </c>
      <c r="BI78">
        <v>1</v>
      </c>
      <c r="BJ78">
        <v>1</v>
      </c>
      <c r="BK78" s="1">
        <v>-9.1429964647100001E-3</v>
      </c>
      <c r="BL78" s="2">
        <v>10</v>
      </c>
      <c r="BM78">
        <v>60</v>
      </c>
      <c r="BN78" t="s">
        <v>1181</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1181</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1181</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1181</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1181</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1181</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1181</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1181</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1181</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1181</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1181</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1181</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1181</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1181</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1181</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1181</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1181</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1181</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1181</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v>-1</v>
      </c>
      <c r="UF78" s="239">
        <v>1</v>
      </c>
      <c r="UG78" s="239">
        <v>-1</v>
      </c>
      <c r="UH78" s="239">
        <v>1</v>
      </c>
      <c r="UI78" s="214">
        <v>-1</v>
      </c>
      <c r="UJ78" s="240">
        <v>5</v>
      </c>
      <c r="UK78">
        <v>1</v>
      </c>
      <c r="UL78">
        <v>-1</v>
      </c>
      <c r="UM78" s="214">
        <v>-1</v>
      </c>
      <c r="UN78">
        <v>0</v>
      </c>
      <c r="UO78">
        <v>1</v>
      </c>
      <c r="UP78">
        <v>0</v>
      </c>
      <c r="UQ78">
        <v>1</v>
      </c>
      <c r="UR78" s="248">
        <v>-1.4843457652499999E-2</v>
      </c>
      <c r="US78" s="202">
        <v>42548</v>
      </c>
      <c r="UT78">
        <v>60</v>
      </c>
      <c r="UU78" t="s">
        <v>1181</v>
      </c>
      <c r="UV78">
        <v>2</v>
      </c>
      <c r="UW78" s="252">
        <v>1</v>
      </c>
      <c r="UX78">
        <v>3</v>
      </c>
      <c r="UY78" s="138">
        <v>161772.98935919625</v>
      </c>
      <c r="UZ78" s="138">
        <v>242659.48403879436</v>
      </c>
      <c r="VA78" s="196">
        <v>-2401.2705168715624</v>
      </c>
      <c r="VB78" s="196">
        <v>-3601.9057753073434</v>
      </c>
      <c r="VC78" s="196">
        <v>2401.2705168715624</v>
      </c>
      <c r="VD78" s="196">
        <v>-2401.2705168715624</v>
      </c>
      <c r="VE78" s="196">
        <v>2401.2705168715624</v>
      </c>
      <c r="VF78" s="196">
        <v>2401.2705168715624</v>
      </c>
      <c r="VG78" s="196">
        <v>-2401.2705168715624</v>
      </c>
      <c r="VH78" s="196">
        <v>-2401.2705168715624</v>
      </c>
      <c r="VI78" s="196">
        <v>2401.2705168715624</v>
      </c>
      <c r="VJ78" s="196">
        <v>-2401.2705168715624</v>
      </c>
      <c r="VK78" s="196">
        <v>2401.2705168715624</v>
      </c>
      <c r="VM78">
        <v>-1</v>
      </c>
      <c r="VN78" s="239">
        <v>-1</v>
      </c>
      <c r="VO78" s="239">
        <v>-1</v>
      </c>
      <c r="VP78" s="239">
        <v>-1</v>
      </c>
      <c r="VQ78" s="214">
        <v>-1</v>
      </c>
      <c r="VR78" s="240">
        <v>6</v>
      </c>
      <c r="VS78">
        <v>1</v>
      </c>
      <c r="VT78">
        <v>-1</v>
      </c>
      <c r="VU78" s="214">
        <v>-1</v>
      </c>
      <c r="VV78">
        <v>1</v>
      </c>
      <c r="VW78">
        <v>1</v>
      </c>
      <c r="VX78">
        <v>0</v>
      </c>
      <c r="VY78">
        <v>1</v>
      </c>
      <c r="VZ78" s="248">
        <v>-1.8992149911399999E-3</v>
      </c>
      <c r="WA78" s="202">
        <v>42548</v>
      </c>
      <c r="WB78">
        <v>60</v>
      </c>
      <c r="WC78" t="s">
        <v>1181</v>
      </c>
      <c r="WD78">
        <v>2</v>
      </c>
      <c r="WE78" s="252">
        <v>2</v>
      </c>
      <c r="WF78">
        <v>2</v>
      </c>
      <c r="WG78" s="138">
        <v>161074.78545157335</v>
      </c>
      <c r="WH78" s="138">
        <v>161074.78545157335</v>
      </c>
      <c r="WI78" s="196">
        <v>305.91564722428728</v>
      </c>
      <c r="WJ78" s="196">
        <v>305.91564722428728</v>
      </c>
      <c r="WK78" s="196">
        <v>305.91564722428728</v>
      </c>
      <c r="WL78" s="196">
        <v>-305.91564722428728</v>
      </c>
      <c r="WM78" s="196">
        <v>305.91564722428728</v>
      </c>
      <c r="WN78" s="196">
        <v>305.91564722428728</v>
      </c>
      <c r="WO78" s="196">
        <v>305.91564722428728</v>
      </c>
      <c r="WP78" s="196">
        <v>-305.91564722428728</v>
      </c>
      <c r="WQ78" s="196">
        <v>305.91564722428728</v>
      </c>
      <c r="WR78" s="196">
        <v>-305.91564722428728</v>
      </c>
      <c r="WS78" s="196">
        <v>305.91564722428728</v>
      </c>
      <c r="WU78">
        <v>-1</v>
      </c>
      <c r="WV78" s="239">
        <v>-1</v>
      </c>
      <c r="WW78" s="239">
        <v>-1</v>
      </c>
      <c r="WX78" s="239">
        <v>-1</v>
      </c>
      <c r="WY78" s="214">
        <v>-1</v>
      </c>
      <c r="WZ78" s="240">
        <v>7</v>
      </c>
      <c r="XA78">
        <v>1</v>
      </c>
      <c r="XB78">
        <v>-1</v>
      </c>
      <c r="XC78">
        <v>1</v>
      </c>
      <c r="XD78">
        <v>0</v>
      </c>
      <c r="XE78">
        <v>0</v>
      </c>
      <c r="XF78">
        <v>1</v>
      </c>
      <c r="XG78">
        <v>0</v>
      </c>
      <c r="XH78">
        <v>6.9770391982700002E-3</v>
      </c>
      <c r="XI78" s="202">
        <v>42548</v>
      </c>
      <c r="XJ78">
        <v>60</v>
      </c>
      <c r="XK78" t="s">
        <v>1181</v>
      </c>
      <c r="XL78">
        <v>2</v>
      </c>
      <c r="XM78" s="252">
        <v>2</v>
      </c>
      <c r="XN78">
        <v>2</v>
      </c>
      <c r="XO78" s="138">
        <v>162198.61054352269</v>
      </c>
      <c r="XP78" s="138">
        <v>162198.61054352269</v>
      </c>
      <c r="XQ78" s="196">
        <v>-1131.6660636670877</v>
      </c>
      <c r="XR78" s="196">
        <v>-1131.6660636670877</v>
      </c>
      <c r="XS78" s="196">
        <v>-1131.6660636670877</v>
      </c>
      <c r="XT78" s="196">
        <v>1131.6660636670877</v>
      </c>
      <c r="XU78" s="196">
        <v>-1131.6660636670877</v>
      </c>
      <c r="XV78" s="196">
        <v>-1131.6660636670877</v>
      </c>
      <c r="XW78" s="196">
        <v>-1131.6660636670877</v>
      </c>
      <c r="XX78" s="196">
        <v>1131.6660636670877</v>
      </c>
      <c r="XY78" s="196">
        <v>-1131.6660636670877</v>
      </c>
      <c r="XZ78" s="196">
        <v>-1131.6660636670877</v>
      </c>
      <c r="YA78" s="196">
        <v>1131.6660636670877</v>
      </c>
      <c r="YC78">
        <v>1</v>
      </c>
      <c r="YD78">
        <v>1</v>
      </c>
      <c r="YE78">
        <v>-1</v>
      </c>
      <c r="YF78">
        <v>1</v>
      </c>
      <c r="YG78">
        <v>-1</v>
      </c>
      <c r="YH78">
        <v>8</v>
      </c>
      <c r="YI78">
        <v>1</v>
      </c>
      <c r="YJ78">
        <v>-1</v>
      </c>
      <c r="YK78" s="214">
        <v>1</v>
      </c>
      <c r="YL78">
        <v>1</v>
      </c>
      <c r="YM78">
        <v>0</v>
      </c>
      <c r="YN78">
        <v>1</v>
      </c>
      <c r="YO78">
        <v>0</v>
      </c>
      <c r="YP78" s="248">
        <v>8.3144368858700003E-3</v>
      </c>
      <c r="YQ78" s="202">
        <v>42548</v>
      </c>
      <c r="YR78">
        <v>60</v>
      </c>
      <c r="YS78" t="s">
        <v>1181</v>
      </c>
      <c r="YT78">
        <v>2</v>
      </c>
      <c r="YU78">
        <v>1</v>
      </c>
      <c r="YV78">
        <v>3</v>
      </c>
      <c r="YW78" s="138">
        <v>162765.63294356887</v>
      </c>
      <c r="YX78" s="138">
        <v>244148.4494153533</v>
      </c>
      <c r="YY78" s="196">
        <v>1353.3045822979864</v>
      </c>
      <c r="YZ78" s="196">
        <v>2029.9568734469794</v>
      </c>
      <c r="ZA78" s="196">
        <v>-1353.3045822979864</v>
      </c>
      <c r="ZB78" s="196">
        <v>1353.3045822979864</v>
      </c>
      <c r="ZC78" s="196">
        <v>-1353.3045822979864</v>
      </c>
      <c r="ZD78" s="196">
        <v>-1353.3045822979864</v>
      </c>
      <c r="ZE78" s="196">
        <v>1353.3045822979864</v>
      </c>
      <c r="ZF78" s="196">
        <v>1353.3045822979864</v>
      </c>
      <c r="ZG78" s="196">
        <v>-1353.3045822979864</v>
      </c>
      <c r="ZH78" s="196">
        <v>-1353.3045822979864</v>
      </c>
      <c r="ZI78" s="196">
        <v>1353.3045822979864</v>
      </c>
      <c r="ZK78">
        <f t="shared" si="96"/>
        <v>1</v>
      </c>
      <c r="ZL78" s="239">
        <v>1</v>
      </c>
      <c r="ZM78" s="239">
        <v>-1</v>
      </c>
      <c r="ZN78" s="239">
        <v>1</v>
      </c>
      <c r="ZO78" s="214">
        <v>-1</v>
      </c>
      <c r="ZP78" s="240">
        <v>9</v>
      </c>
      <c r="ZQ78">
        <f t="shared" si="97"/>
        <v>1</v>
      </c>
      <c r="ZR78">
        <f t="shared" si="98"/>
        <v>-1</v>
      </c>
      <c r="ZS78" s="214">
        <v>1</v>
      </c>
      <c r="ZT78">
        <f t="shared" si="161"/>
        <v>1</v>
      </c>
      <c r="ZU78">
        <f t="shared" si="158"/>
        <v>0</v>
      </c>
      <c r="ZV78">
        <f t="shared" si="138"/>
        <v>1</v>
      </c>
      <c r="ZW78">
        <f t="shared" si="100"/>
        <v>0</v>
      </c>
      <c r="ZX78" s="248">
        <v>1.27436281859E-2</v>
      </c>
      <c r="ZY78" s="202">
        <v>42548</v>
      </c>
      <c r="ZZ78">
        <v>60</v>
      </c>
      <c r="AAA78" t="str">
        <f t="shared" ref="AAA78:AAA92" si="188">IF(ZL78="","FALSE","TRUE")</f>
        <v>TRUE</v>
      </c>
      <c r="AAB78">
        <f>VLOOKUP($A78,'FuturesInfo (3)'!$A$2:$V$80,22)</f>
        <v>2</v>
      </c>
      <c r="AAC78" s="252">
        <v>2</v>
      </c>
      <c r="AAD78">
        <f t="shared" si="101"/>
        <v>2</v>
      </c>
      <c r="AAE78" s="138">
        <f>VLOOKUP($A78,'FuturesInfo (3)'!$A$2:$O$80,15)*AAB78</f>
        <v>164957.26495726497</v>
      </c>
      <c r="AAF78" s="138">
        <f>VLOOKUP($A78,'FuturesInfo (3)'!$A$2:$O$80,15)*AAD78</f>
        <v>164957.26495726497</v>
      </c>
      <c r="AAG78" s="196">
        <f t="shared" si="102"/>
        <v>2102.1540511783764</v>
      </c>
      <c r="AAH78" s="196">
        <f t="shared" si="103"/>
        <v>2102.1540511783764</v>
      </c>
      <c r="AAI78" s="196">
        <f t="shared" si="104"/>
        <v>-2102.1540511783764</v>
      </c>
      <c r="AAJ78" s="196">
        <f t="shared" si="105"/>
        <v>2102.1540511783764</v>
      </c>
      <c r="AAK78" s="196">
        <f t="shared" si="155"/>
        <v>-2102.1540511783764</v>
      </c>
      <c r="AAL78" s="196">
        <f t="shared" si="107"/>
        <v>-2102.1540511783764</v>
      </c>
      <c r="AAM78" s="196">
        <f t="shared" si="139"/>
        <v>2102.1540511783764</v>
      </c>
      <c r="AAN78" s="196">
        <f>IF(IF(sym!$O67=ZS78,1,0)=1,ABS(AAE78*ZX78),-ABS(AAE78*ZX78))</f>
        <v>2102.1540511783764</v>
      </c>
      <c r="AAO78" s="196">
        <f>IF(IF(sym!$N67=ZS78,1,0)=1,ABS(AAE78*ZX78),-ABS(AAE78*ZX78))</f>
        <v>-2102.1540511783764</v>
      </c>
      <c r="AAP78" s="196">
        <f t="shared" si="148"/>
        <v>-2102.1540511783764</v>
      </c>
      <c r="AAQ78" s="196">
        <f t="shared" si="109"/>
        <v>2102.1540511783764</v>
      </c>
      <c r="AAS78">
        <f t="shared" si="110"/>
        <v>1</v>
      </c>
      <c r="AAT78" s="239">
        <v>1</v>
      </c>
      <c r="AAU78" s="239">
        <v>-1</v>
      </c>
      <c r="AAV78" s="239">
        <v>1</v>
      </c>
      <c r="AAW78" s="214">
        <v>-1</v>
      </c>
      <c r="AAX78" s="240">
        <v>10</v>
      </c>
      <c r="AAY78">
        <f t="shared" si="111"/>
        <v>1</v>
      </c>
      <c r="AAZ78">
        <f t="shared" si="112"/>
        <v>-1</v>
      </c>
      <c r="ABA78" s="214"/>
      <c r="ABB78">
        <f t="shared" si="162"/>
        <v>0</v>
      </c>
      <c r="ABC78">
        <f t="shared" si="159"/>
        <v>0</v>
      </c>
      <c r="ABD78">
        <f t="shared" si="140"/>
        <v>0</v>
      </c>
      <c r="ABE78">
        <f t="shared" si="114"/>
        <v>0</v>
      </c>
      <c r="ABF78" s="248"/>
      <c r="ABG78" s="202">
        <v>42548</v>
      </c>
      <c r="ABH78">
        <v>60</v>
      </c>
      <c r="ABI78" t="str">
        <f t="shared" ref="ABI78:ABI92" si="189">IF(AAT78="","FALSE","TRUE")</f>
        <v>TRUE</v>
      </c>
      <c r="ABJ78">
        <f>VLOOKUP($A78,'FuturesInfo (3)'!$A$2:$V$80,22)</f>
        <v>2</v>
      </c>
      <c r="ABK78" s="252">
        <v>2</v>
      </c>
      <c r="ABL78">
        <f t="shared" si="115"/>
        <v>2</v>
      </c>
      <c r="ABM78" s="138">
        <f>VLOOKUP($A78,'FuturesInfo (3)'!$A$2:$O$80,15)*ABJ78</f>
        <v>164957.26495726497</v>
      </c>
      <c r="ABN78" s="138">
        <f>VLOOKUP($A78,'FuturesInfo (3)'!$A$2:$O$80,15)*ABL78</f>
        <v>164957.26495726497</v>
      </c>
      <c r="ABO78" s="196">
        <f t="shared" si="116"/>
        <v>0</v>
      </c>
      <c r="ABP78" s="196">
        <f t="shared" si="117"/>
        <v>0</v>
      </c>
      <c r="ABQ78" s="196">
        <f t="shared" si="118"/>
        <v>0</v>
      </c>
      <c r="ABR78" s="196">
        <f t="shared" si="119"/>
        <v>0</v>
      </c>
      <c r="ABS78" s="196">
        <f t="shared" si="156"/>
        <v>0</v>
      </c>
      <c r="ABT78" s="196">
        <f t="shared" si="121"/>
        <v>0</v>
      </c>
      <c r="ABU78" s="196">
        <f t="shared" si="141"/>
        <v>0</v>
      </c>
      <c r="ABV78" s="196">
        <f>IF(IF(sym!$O67=ABA78,1,0)=1,ABS(ABM78*ABF78),-ABS(ABM78*ABF78))</f>
        <v>0</v>
      </c>
      <c r="ABW78" s="196">
        <f>IF(IF(sym!$N67=ABA78,1,0)=1,ABS(ABM78*ABF78),-ABS(ABM78*ABF78))</f>
        <v>0</v>
      </c>
      <c r="ABX78" s="196">
        <f t="shared" si="151"/>
        <v>0</v>
      </c>
      <c r="ABY78" s="196">
        <f t="shared" si="123"/>
        <v>0</v>
      </c>
      <c r="ACA78">
        <f t="shared" si="124"/>
        <v>0</v>
      </c>
      <c r="ACB78" s="239"/>
      <c r="ACC78" s="239"/>
      <c r="ACD78" s="239"/>
      <c r="ACE78" s="214"/>
      <c r="ACF78" s="240"/>
      <c r="ACG78">
        <f t="shared" si="125"/>
        <v>1</v>
      </c>
      <c r="ACH78">
        <f t="shared" si="126"/>
        <v>0</v>
      </c>
      <c r="ACI78" s="214"/>
      <c r="ACJ78">
        <f t="shared" si="163"/>
        <v>1</v>
      </c>
      <c r="ACK78">
        <f t="shared" si="160"/>
        <v>1</v>
      </c>
      <c r="ACL78">
        <f t="shared" si="142"/>
        <v>0</v>
      </c>
      <c r="ACM78">
        <f t="shared" si="128"/>
        <v>1</v>
      </c>
      <c r="ACN78" s="248"/>
      <c r="ACO78" s="202"/>
      <c r="ACP78">
        <v>60</v>
      </c>
      <c r="ACQ78" t="str">
        <f t="shared" ref="ACQ78:ACQ92" si="190">IF(ACB78="","FALSE","TRUE")</f>
        <v>FALSE</v>
      </c>
      <c r="ACR78">
        <f>VLOOKUP($A78,'FuturesInfo (3)'!$A$2:$V$80,22)</f>
        <v>2</v>
      </c>
      <c r="ACS78" s="252"/>
      <c r="ACT78">
        <f t="shared" si="129"/>
        <v>2</v>
      </c>
      <c r="ACU78" s="138">
        <f>VLOOKUP($A78,'FuturesInfo (3)'!$A$2:$O$80,15)*ACR78</f>
        <v>164957.26495726497</v>
      </c>
      <c r="ACV78" s="138">
        <f>VLOOKUP($A78,'FuturesInfo (3)'!$A$2:$O$80,15)*ACT78</f>
        <v>164957.26495726497</v>
      </c>
      <c r="ACW78" s="196">
        <f t="shared" si="130"/>
        <v>0</v>
      </c>
      <c r="ACX78" s="196">
        <f t="shared" si="131"/>
        <v>0</v>
      </c>
      <c r="ACY78" s="196">
        <f t="shared" si="132"/>
        <v>0</v>
      </c>
      <c r="ACZ78" s="196">
        <f t="shared" si="133"/>
        <v>0</v>
      </c>
      <c r="ADA78" s="196">
        <f t="shared" si="157"/>
        <v>0</v>
      </c>
      <c r="ADB78" s="196">
        <f t="shared" si="135"/>
        <v>0</v>
      </c>
      <c r="ADC78" s="196">
        <f t="shared" si="143"/>
        <v>0</v>
      </c>
      <c r="ADD78" s="196">
        <f>IF(IF(sym!$O67=ACI78,1,0)=1,ABS(ACU78*ACN78),-ABS(ACU78*ACN78))</f>
        <v>0</v>
      </c>
      <c r="ADE78" s="196">
        <f>IF(IF(sym!$N67=ACI78,1,0)=1,ABS(ACU78*ACN78),-ABS(ACU78*ACN78))</f>
        <v>0</v>
      </c>
      <c r="ADF78" s="196">
        <f t="shared" si="154"/>
        <v>0</v>
      </c>
      <c r="ADG78" s="196">
        <f t="shared" si="137"/>
        <v>0</v>
      </c>
    </row>
    <row r="79" spans="1:787" x14ac:dyDescent="0.25">
      <c r="A79" s="1" t="s">
        <v>406</v>
      </c>
      <c r="B79" s="150" t="str">
        <f>'FuturesInfo (3)'!M67</f>
        <v>SS</v>
      </c>
      <c r="C79" s="200" t="str">
        <f>VLOOKUP(A79,'FuturesInfo (3)'!$A$2:$K$80,11)</f>
        <v>index</v>
      </c>
      <c r="F79" t="e">
        <f>#REF!</f>
        <v>#REF!</v>
      </c>
      <c r="G79">
        <v>-1</v>
      </c>
      <c r="H79">
        <v>-1</v>
      </c>
      <c r="I79">
        <v>1</v>
      </c>
      <c r="J79">
        <f t="shared" si="173"/>
        <v>0</v>
      </c>
      <c r="K79">
        <f t="shared" si="174"/>
        <v>0</v>
      </c>
      <c r="L79" s="184">
        <v>5.6333494286199999E-3</v>
      </c>
      <c r="M79" s="2">
        <v>10</v>
      </c>
      <c r="N79">
        <v>60</v>
      </c>
      <c r="O79" t="str">
        <f t="shared" si="175"/>
        <v>TRUE</v>
      </c>
      <c r="P79">
        <f>VLOOKUP($A79,'FuturesInfo (3)'!$A$2:$V$80,22)</f>
        <v>3</v>
      </c>
      <c r="Q79">
        <f t="shared" si="176"/>
        <v>3</v>
      </c>
      <c r="R79">
        <f t="shared" si="176"/>
        <v>3</v>
      </c>
      <c r="S79" s="138">
        <f>VLOOKUP($A79,'FuturesInfo (3)'!$A$2:$O$80,15)*Q79</f>
        <v>143216.41791044775</v>
      </c>
      <c r="T79" s="144">
        <f t="shared" si="177"/>
        <v>-806.78812600482399</v>
      </c>
      <c r="U79" s="144">
        <f t="shared" ref="U79:U92" si="191">IF(K79=1,ABS(S79*L79),-ABS(S79*L79))</f>
        <v>-806.78812600482399</v>
      </c>
      <c r="W79">
        <f t="shared" si="178"/>
        <v>-1</v>
      </c>
      <c r="X79">
        <v>1</v>
      </c>
      <c r="Y79">
        <v>-1</v>
      </c>
      <c r="Z79">
        <v>1</v>
      </c>
      <c r="AA79">
        <f t="shared" ref="AA79:AA92" si="192">IF(X79=Z79,1,0)</f>
        <v>1</v>
      </c>
      <c r="AB79">
        <f t="shared" si="179"/>
        <v>0</v>
      </c>
      <c r="AC79" s="1">
        <v>6.7221510883500001E-3</v>
      </c>
      <c r="AD79" s="2">
        <v>10</v>
      </c>
      <c r="AE79">
        <v>60</v>
      </c>
      <c r="AF79" t="str">
        <f t="shared" si="180"/>
        <v>TRUE</v>
      </c>
      <c r="AG79">
        <f>VLOOKUP($A79,'FuturesInfo (3)'!$A$2:$V$80,22)</f>
        <v>3</v>
      </c>
      <c r="AH79">
        <f t="shared" si="181"/>
        <v>2</v>
      </c>
      <c r="AI79">
        <f t="shared" ref="AI79:AI92" si="193">AG79</f>
        <v>3</v>
      </c>
      <c r="AJ79" s="138">
        <f>VLOOKUP($A79,'FuturesInfo (3)'!$A$2:$O$80,15)*AI79</f>
        <v>143216.41791044775</v>
      </c>
      <c r="AK79" s="196">
        <f t="shared" si="182"/>
        <v>962.7223995263048</v>
      </c>
      <c r="AL79" s="196">
        <f t="shared" ref="AL79:AL92" si="194">IF(AB79=1,ABS(AJ79*AC79),-ABS(AJ79*AC79))</f>
        <v>-962.7223995263048</v>
      </c>
      <c r="AN79">
        <f t="shared" si="183"/>
        <v>1</v>
      </c>
      <c r="AO79">
        <v>1</v>
      </c>
      <c r="AP79">
        <v>-1</v>
      </c>
      <c r="AQ79">
        <v>1</v>
      </c>
      <c r="AR79">
        <f t="shared" si="145"/>
        <v>1</v>
      </c>
      <c r="AS79">
        <f t="shared" si="184"/>
        <v>0</v>
      </c>
      <c r="AT79" s="1">
        <v>8.1081081081099994E-3</v>
      </c>
      <c r="AU79" s="2">
        <v>10</v>
      </c>
      <c r="AV79">
        <v>60</v>
      </c>
      <c r="AW79" t="str">
        <f t="shared" si="185"/>
        <v>TRUE</v>
      </c>
      <c r="AX79">
        <f>VLOOKUP($A79,'FuturesInfo (3)'!$A$2:$V$80,22)</f>
        <v>3</v>
      </c>
      <c r="AY79">
        <f t="shared" si="186"/>
        <v>2</v>
      </c>
      <c r="AZ79">
        <f t="shared" ref="AZ79:AZ92" si="195">AX79</f>
        <v>3</v>
      </c>
      <c r="BA79" s="138">
        <f>VLOOKUP($A79,'FuturesInfo (3)'!$A$2:$O$80,15)*AZ79</f>
        <v>143216.41791044775</v>
      </c>
      <c r="BB79" s="196">
        <f t="shared" si="187"/>
        <v>1161.2141992741715</v>
      </c>
      <c r="BC79" s="196">
        <f t="shared" ref="BC79:BC92" si="196">IF(AS79=1,ABS(BA79*AT79),-ABS(BA79*AT79))</f>
        <v>-1161.2141992741715</v>
      </c>
      <c r="BE79">
        <v>1</v>
      </c>
      <c r="BF79">
        <v>1</v>
      </c>
      <c r="BG79">
        <v>-1</v>
      </c>
      <c r="BH79">
        <v>1</v>
      </c>
      <c r="BI79">
        <v>1</v>
      </c>
      <c r="BJ79">
        <v>0</v>
      </c>
      <c r="BK79" s="1">
        <v>3.9425958050800002E-3</v>
      </c>
      <c r="BL79" s="2">
        <v>10</v>
      </c>
      <c r="BM79">
        <v>60</v>
      </c>
      <c r="BN79" t="s">
        <v>1181</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1181</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1181</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1181</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1181</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1181</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1181</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1181</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1181</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1181</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1181</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1181</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1181</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1181</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1181</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1181</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1181</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1181</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1181</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v>1</v>
      </c>
      <c r="UF79" s="239">
        <v>1</v>
      </c>
      <c r="UG79" s="239">
        <v>-1</v>
      </c>
      <c r="UH79" s="239">
        <v>1</v>
      </c>
      <c r="UI79" s="214">
        <v>1</v>
      </c>
      <c r="UJ79" s="240">
        <v>5</v>
      </c>
      <c r="UK79">
        <v>-1</v>
      </c>
      <c r="UL79">
        <v>1</v>
      </c>
      <c r="UM79" s="214">
        <v>-1</v>
      </c>
      <c r="UN79">
        <v>0</v>
      </c>
      <c r="UO79">
        <v>0</v>
      </c>
      <c r="UP79">
        <v>1</v>
      </c>
      <c r="UQ79">
        <v>0</v>
      </c>
      <c r="UR79" s="248">
        <v>-5.0046918986500002E-3</v>
      </c>
      <c r="US79" s="202">
        <v>42548</v>
      </c>
      <c r="UT79">
        <v>60</v>
      </c>
      <c r="UU79" t="s">
        <v>1181</v>
      </c>
      <c r="UV79">
        <v>3</v>
      </c>
      <c r="UW79" s="252">
        <v>2</v>
      </c>
      <c r="UX79">
        <v>2</v>
      </c>
      <c r="UY79" s="138">
        <v>142432.83582089553</v>
      </c>
      <c r="UZ79" s="138">
        <v>94955.223880597026</v>
      </c>
      <c r="VA79" s="196">
        <v>-712.8324595345814</v>
      </c>
      <c r="VB79" s="196">
        <v>-475.22163968972097</v>
      </c>
      <c r="VC79" s="196">
        <v>-712.8324595345814</v>
      </c>
      <c r="VD79" s="196">
        <v>712.8324595345814</v>
      </c>
      <c r="VE79" s="196">
        <v>-712.8324595345814</v>
      </c>
      <c r="VF79" s="196">
        <v>712.8324595345814</v>
      </c>
      <c r="VG79" s="196">
        <v>-712.8324595345814</v>
      </c>
      <c r="VH79" s="196">
        <v>-712.8324595345814</v>
      </c>
      <c r="VI79" s="196">
        <v>712.8324595345814</v>
      </c>
      <c r="VJ79" s="196">
        <v>-712.8324595345814</v>
      </c>
      <c r="VK79" s="196">
        <v>712.8324595345814</v>
      </c>
      <c r="VM79">
        <v>-1</v>
      </c>
      <c r="VN79" s="239">
        <v>1</v>
      </c>
      <c r="VO79" s="239">
        <v>-1</v>
      </c>
      <c r="VP79" s="239">
        <v>1</v>
      </c>
      <c r="VQ79" s="214">
        <v>1</v>
      </c>
      <c r="VR79" s="240">
        <v>6</v>
      </c>
      <c r="VS79">
        <v>-1</v>
      </c>
      <c r="VT79">
        <v>1</v>
      </c>
      <c r="VU79" s="214">
        <v>-1</v>
      </c>
      <c r="VV79">
        <v>0</v>
      </c>
      <c r="VW79">
        <v>0</v>
      </c>
      <c r="VX79">
        <v>1</v>
      </c>
      <c r="VY79">
        <v>0</v>
      </c>
      <c r="VZ79" s="248"/>
      <c r="WA79" s="202">
        <v>42548</v>
      </c>
      <c r="WB79">
        <v>60</v>
      </c>
      <c r="WC79" t="s">
        <v>1181</v>
      </c>
      <c r="WD79">
        <v>3</v>
      </c>
      <c r="WE79" s="252">
        <v>1</v>
      </c>
      <c r="WF79">
        <v>3</v>
      </c>
      <c r="WG79" s="138">
        <v>142432.83582089553</v>
      </c>
      <c r="WH79" s="138">
        <v>142432.83582089553</v>
      </c>
      <c r="WI79" s="196">
        <v>0</v>
      </c>
      <c r="WJ79" s="196">
        <v>0</v>
      </c>
      <c r="WK79" s="196">
        <v>0</v>
      </c>
      <c r="WL79" s="196">
        <v>0</v>
      </c>
      <c r="WM79" s="196">
        <v>0</v>
      </c>
      <c r="WN79" s="196">
        <v>0</v>
      </c>
      <c r="WO79" s="196">
        <v>0</v>
      </c>
      <c r="WP79" s="196">
        <v>0</v>
      </c>
      <c r="WQ79" s="196">
        <v>0</v>
      </c>
      <c r="WR79" s="196">
        <v>0</v>
      </c>
      <c r="WS79" s="196">
        <v>0</v>
      </c>
      <c r="WU79">
        <v>-1</v>
      </c>
      <c r="WV79" s="239">
        <v>1</v>
      </c>
      <c r="WW79" s="239">
        <v>-1</v>
      </c>
      <c r="WX79" s="239">
        <v>1</v>
      </c>
      <c r="WY79" s="214">
        <v>1</v>
      </c>
      <c r="WZ79" s="240">
        <v>6</v>
      </c>
      <c r="XA79">
        <v>-1</v>
      </c>
      <c r="XB79">
        <v>1</v>
      </c>
      <c r="XC79">
        <v>-1</v>
      </c>
      <c r="XD79">
        <v>0</v>
      </c>
      <c r="XE79">
        <v>0</v>
      </c>
      <c r="XF79">
        <v>1</v>
      </c>
      <c r="XG79">
        <v>0</v>
      </c>
      <c r="XH79">
        <v>-6.2873310279799996E-4</v>
      </c>
      <c r="XI79" s="202">
        <v>42548</v>
      </c>
      <c r="XJ79">
        <v>60</v>
      </c>
      <c r="XK79" t="s">
        <v>1181</v>
      </c>
      <c r="XL79">
        <v>3</v>
      </c>
      <c r="XM79" s="252">
        <v>1</v>
      </c>
      <c r="XN79">
        <v>4</v>
      </c>
      <c r="XO79" s="138">
        <v>142343.28358208953</v>
      </c>
      <c r="XP79" s="138">
        <v>189791.04477611938</v>
      </c>
      <c r="XQ79" s="196">
        <v>-89.495934349022761</v>
      </c>
      <c r="XR79" s="196">
        <v>-119.32791246536368</v>
      </c>
      <c r="XS79" s="196">
        <v>-89.495934349022761</v>
      </c>
      <c r="XT79" s="196">
        <v>89.495934349022761</v>
      </c>
      <c r="XU79" s="196">
        <v>-89.495934349022761</v>
      </c>
      <c r="XV79" s="196">
        <v>89.495934349022761</v>
      </c>
      <c r="XW79" s="196">
        <v>-89.495934349022761</v>
      </c>
      <c r="XX79" s="196">
        <v>-89.495934349022761</v>
      </c>
      <c r="XY79" s="196">
        <v>89.495934349022761</v>
      </c>
      <c r="XZ79" s="196">
        <v>-89.495934349022761</v>
      </c>
      <c r="YA79" s="196">
        <v>89.495934349022761</v>
      </c>
      <c r="YC79">
        <v>-1</v>
      </c>
      <c r="YD79">
        <v>1</v>
      </c>
      <c r="YE79">
        <v>-1</v>
      </c>
      <c r="YF79">
        <v>1</v>
      </c>
      <c r="YG79">
        <v>1</v>
      </c>
      <c r="YH79">
        <v>7</v>
      </c>
      <c r="YI79">
        <v>-1</v>
      </c>
      <c r="YJ79">
        <v>1</v>
      </c>
      <c r="YK79" s="214">
        <v>-1</v>
      </c>
      <c r="YL79">
        <v>0</v>
      </c>
      <c r="YM79">
        <v>0</v>
      </c>
      <c r="YN79">
        <v>1</v>
      </c>
      <c r="YO79">
        <v>0</v>
      </c>
      <c r="YP79" s="248">
        <v>-5.6621579112900002E-3</v>
      </c>
      <c r="YQ79" s="202">
        <v>42548</v>
      </c>
      <c r="YR79">
        <v>60</v>
      </c>
      <c r="YS79" t="s">
        <v>1181</v>
      </c>
      <c r="YT79">
        <v>3</v>
      </c>
      <c r="YU79">
        <v>1</v>
      </c>
      <c r="YV79">
        <v>4</v>
      </c>
      <c r="YW79" s="138">
        <v>141537.31343283583</v>
      </c>
      <c r="YX79" s="138">
        <v>188716.41791044778</v>
      </c>
      <c r="YY79" s="196">
        <v>-801.40661899646375</v>
      </c>
      <c r="YZ79" s="196">
        <v>-1068.5421586619518</v>
      </c>
      <c r="ZA79" s="196">
        <v>-801.40661899646375</v>
      </c>
      <c r="ZB79" s="196">
        <v>801.40661899646375</v>
      </c>
      <c r="ZC79" s="196">
        <v>-801.40661899646375</v>
      </c>
      <c r="ZD79" s="196">
        <v>801.40661899646375</v>
      </c>
      <c r="ZE79" s="196">
        <v>-801.40661899646375</v>
      </c>
      <c r="ZF79" s="196">
        <v>-801.40661899646375</v>
      </c>
      <c r="ZG79" s="196">
        <v>801.40661899646375</v>
      </c>
      <c r="ZH79" s="196">
        <v>-801.40661899646375</v>
      </c>
      <c r="ZI79" s="196">
        <v>801.40661899646375</v>
      </c>
      <c r="ZK79">
        <f t="shared" ref="ZK79:ZK92" si="197">YK79</f>
        <v>-1</v>
      </c>
      <c r="ZL79" s="239">
        <v>-1</v>
      </c>
      <c r="ZM79" s="239">
        <v>1</v>
      </c>
      <c r="ZN79" s="239">
        <v>-1</v>
      </c>
      <c r="ZO79" s="214">
        <v>1</v>
      </c>
      <c r="ZP79" s="240">
        <v>8</v>
      </c>
      <c r="ZQ79">
        <f t="shared" ref="ZQ79:ZQ92" si="198">IF(ZO79=1,-1,1)</f>
        <v>-1</v>
      </c>
      <c r="ZR79">
        <f t="shared" ref="ZR79:ZR92" si="199">IF(ZP79&lt;0,ZO79*-1,ZO79)</f>
        <v>1</v>
      </c>
      <c r="ZS79" s="214">
        <v>1</v>
      </c>
      <c r="ZT79">
        <f t="shared" si="161"/>
        <v>0</v>
      </c>
      <c r="ZU79">
        <f t="shared" si="158"/>
        <v>1</v>
      </c>
      <c r="ZV79">
        <f t="shared" si="138"/>
        <v>0</v>
      </c>
      <c r="ZW79">
        <f t="shared" ref="ZW79:ZW92" si="200">IF(ZS79=ZR79,1,0)</f>
        <v>1</v>
      </c>
      <c r="ZX79" s="248">
        <v>1.18633343879E-2</v>
      </c>
      <c r="ZY79" s="202">
        <v>42548</v>
      </c>
      <c r="ZZ79">
        <v>60</v>
      </c>
      <c r="AAA79" t="str">
        <f t="shared" si="188"/>
        <v>TRUE</v>
      </c>
      <c r="AAB79">
        <f>VLOOKUP($A79,'FuturesInfo (3)'!$A$2:$V$80,22)</f>
        <v>3</v>
      </c>
      <c r="AAC79" s="252">
        <v>2</v>
      </c>
      <c r="AAD79">
        <f t="shared" ref="AAD79:AAD92" si="201">IF(AAC79=1,ROUND(AAB79*(1+AAD$13),0),ROUND(AAB79*(1-AAD$13),0))</f>
        <v>2</v>
      </c>
      <c r="AAE79" s="138">
        <f>VLOOKUP($A79,'FuturesInfo (3)'!$A$2:$O$80,15)*AAB79</f>
        <v>143216.41791044775</v>
      </c>
      <c r="AAF79" s="138">
        <f>VLOOKUP($A79,'FuturesInfo (3)'!$A$2:$O$80,15)*AAD79</f>
        <v>95477.611940298506</v>
      </c>
      <c r="AAG79" s="196">
        <f t="shared" ref="AAG79:AAG92" si="202">IF(ZT79=1,ABS(AAE79*ZX79),-ABS(AAE79*ZX79))</f>
        <v>-1699.0242555088723</v>
      </c>
      <c r="AAH79" s="196">
        <f t="shared" ref="AAH79:AAH92" si="203">IF(IF(ZK79=ZS79,1,0)=1,ABS(AAE79*ZX79),-ABS(AAE79*ZX79))</f>
        <v>-1699.0242555088723</v>
      </c>
      <c r="AAI79" s="196">
        <f t="shared" ref="AAI79:AAI92" si="204">IF(ZU79=1,ABS(AAE79*ZX79),-ABS(AAE79*ZX79))</f>
        <v>1699.0242555088723</v>
      </c>
      <c r="AAJ79" s="196">
        <f t="shared" ref="AAJ79:AAJ92" si="205">IF(ZV79=1,ABS(AAE79*ZX79),-ABS(AAE79*ZX79))</f>
        <v>-1699.0242555088723</v>
      </c>
      <c r="AAK79" s="196">
        <f t="shared" si="155"/>
        <v>1699.0242555088723</v>
      </c>
      <c r="AAL79" s="196">
        <f t="shared" ref="AAL79:AAL92" si="206">IF(IF(ZM79=ZS79,1,0)=1,ABS(AAE79*ZX79),-ABS(AAE79*ZX79))</f>
        <v>1699.0242555088723</v>
      </c>
      <c r="AAM79" s="196">
        <f t="shared" si="139"/>
        <v>-1699.0242555088723</v>
      </c>
      <c r="AAN79" s="196">
        <f>IF(IF(sym!$O68=ZS79,1,0)=1,ABS(AAE79*ZX79),-ABS(AAE79*ZX79))</f>
        <v>1699.0242555088723</v>
      </c>
      <c r="AAO79" s="196">
        <f>IF(IF(sym!$N68=ZS79,1,0)=1,ABS(AAE79*ZX79),-ABS(AAE79*ZX79))</f>
        <v>-1699.0242555088723</v>
      </c>
      <c r="AAP79" s="196">
        <f t="shared" si="148"/>
        <v>-1699.0242555088723</v>
      </c>
      <c r="AAQ79" s="196">
        <f t="shared" ref="AAQ79:AAQ92" si="207">ABS(AAE79*ZX79)</f>
        <v>1699.0242555088723</v>
      </c>
      <c r="AAS79">
        <f t="shared" ref="AAS79:AAS92" si="208">ZS79</f>
        <v>1</v>
      </c>
      <c r="AAT79" s="239">
        <v>1</v>
      </c>
      <c r="AAU79" s="239">
        <v>-1</v>
      </c>
      <c r="AAV79" s="239">
        <v>1</v>
      </c>
      <c r="AAW79" s="214">
        <v>1</v>
      </c>
      <c r="AAX79" s="240">
        <v>9</v>
      </c>
      <c r="AAY79">
        <f t="shared" ref="AAY79:AAY92" si="209">IF(AAW79=1,-1,1)</f>
        <v>-1</v>
      </c>
      <c r="AAZ79">
        <f t="shared" ref="AAZ79:AAZ92" si="210">IF(AAX79&lt;0,AAW79*-1,AAW79)</f>
        <v>1</v>
      </c>
      <c r="ABA79" s="214"/>
      <c r="ABB79">
        <f t="shared" si="162"/>
        <v>0</v>
      </c>
      <c r="ABC79">
        <f t="shared" si="159"/>
        <v>0</v>
      </c>
      <c r="ABD79">
        <f t="shared" si="140"/>
        <v>0</v>
      </c>
      <c r="ABE79">
        <f t="shared" ref="ABE79:ABE92" si="211">IF(ABA79=AAZ79,1,0)</f>
        <v>0</v>
      </c>
      <c r="ABF79" s="248"/>
      <c r="ABG79" s="202">
        <v>42548</v>
      </c>
      <c r="ABH79">
        <v>60</v>
      </c>
      <c r="ABI79" t="str">
        <f t="shared" si="189"/>
        <v>TRUE</v>
      </c>
      <c r="ABJ79">
        <f>VLOOKUP($A79,'FuturesInfo (3)'!$A$2:$V$80,22)</f>
        <v>3</v>
      </c>
      <c r="ABK79" s="252">
        <v>2</v>
      </c>
      <c r="ABL79">
        <f t="shared" ref="ABL79:ABL92" si="212">IF(ABK79=1,ROUND(ABJ79*(1+ABL$13),0),ROUND(ABJ79*(1-ABL$13),0))</f>
        <v>2</v>
      </c>
      <c r="ABM79" s="138">
        <f>VLOOKUP($A79,'FuturesInfo (3)'!$A$2:$O$80,15)*ABJ79</f>
        <v>143216.41791044775</v>
      </c>
      <c r="ABN79" s="138">
        <f>VLOOKUP($A79,'FuturesInfo (3)'!$A$2:$O$80,15)*ABL79</f>
        <v>95477.611940298506</v>
      </c>
      <c r="ABO79" s="196">
        <f t="shared" ref="ABO79:ABO92" si="213">IF(ABB79=1,ABS(ABM79*ABF79),-ABS(ABM79*ABF79))</f>
        <v>0</v>
      </c>
      <c r="ABP79" s="196">
        <f t="shared" ref="ABP79:ABP92" si="214">IF(IF(AAS79=ABA79,1,0)=1,ABS(ABM79*ABF79),-ABS(ABM79*ABF79))</f>
        <v>0</v>
      </c>
      <c r="ABQ79" s="196">
        <f t="shared" ref="ABQ79:ABQ92" si="215">IF(ABC79=1,ABS(ABM79*ABF79),-ABS(ABM79*ABF79))</f>
        <v>0</v>
      </c>
      <c r="ABR79" s="196">
        <f t="shared" ref="ABR79:ABR92" si="216">IF(ABD79=1,ABS(ABM79*ABF79),-ABS(ABM79*ABF79))</f>
        <v>0</v>
      </c>
      <c r="ABS79" s="196">
        <f t="shared" si="156"/>
        <v>0</v>
      </c>
      <c r="ABT79" s="196">
        <f t="shared" ref="ABT79:ABT92" si="217">IF(IF(AAU79=ABA79,1,0)=1,ABS(ABM79*ABF79),-ABS(ABM79*ABF79))</f>
        <v>0</v>
      </c>
      <c r="ABU79" s="196">
        <f t="shared" si="141"/>
        <v>0</v>
      </c>
      <c r="ABV79" s="196">
        <f>IF(IF(sym!$O68=ABA79,1,0)=1,ABS(ABM79*ABF79),-ABS(ABM79*ABF79))</f>
        <v>0</v>
      </c>
      <c r="ABW79" s="196">
        <f>IF(IF(sym!$N68=ABA79,1,0)=1,ABS(ABM79*ABF79),-ABS(ABM79*ABF79))</f>
        <v>0</v>
      </c>
      <c r="ABX79" s="196">
        <f t="shared" si="151"/>
        <v>0</v>
      </c>
      <c r="ABY79" s="196">
        <f t="shared" ref="ABY79:ABY92" si="218">ABS(ABM79*ABF79)</f>
        <v>0</v>
      </c>
      <c r="ACA79">
        <f t="shared" ref="ACA79:ACA92" si="219">ABA79</f>
        <v>0</v>
      </c>
      <c r="ACB79" s="239"/>
      <c r="ACC79" s="239"/>
      <c r="ACD79" s="239"/>
      <c r="ACE79" s="214"/>
      <c r="ACF79" s="240"/>
      <c r="ACG79">
        <f t="shared" ref="ACG79:ACG92" si="220">IF(ACE79=1,-1,1)</f>
        <v>1</v>
      </c>
      <c r="ACH79">
        <f t="shared" ref="ACH79:ACH92" si="221">IF(ACF79&lt;0,ACE79*-1,ACE79)</f>
        <v>0</v>
      </c>
      <c r="ACI79" s="214"/>
      <c r="ACJ79">
        <f t="shared" si="163"/>
        <v>1</v>
      </c>
      <c r="ACK79">
        <f t="shared" si="160"/>
        <v>1</v>
      </c>
      <c r="ACL79">
        <f t="shared" si="142"/>
        <v>0</v>
      </c>
      <c r="ACM79">
        <f t="shared" ref="ACM79:ACM92" si="222">IF(ACI79=ACH79,1,0)</f>
        <v>1</v>
      </c>
      <c r="ACN79" s="248"/>
      <c r="ACO79" s="202"/>
      <c r="ACP79">
        <v>60</v>
      </c>
      <c r="ACQ79" t="str">
        <f t="shared" si="190"/>
        <v>FALSE</v>
      </c>
      <c r="ACR79">
        <f>VLOOKUP($A79,'FuturesInfo (3)'!$A$2:$V$80,22)</f>
        <v>3</v>
      </c>
      <c r="ACS79" s="252"/>
      <c r="ACT79">
        <f t="shared" ref="ACT79:ACT92" si="223">IF(ACS79=1,ROUND(ACR79*(1+ACT$13),0),ROUND(ACR79*(1-ACT$13),0))</f>
        <v>2</v>
      </c>
      <c r="ACU79" s="138">
        <f>VLOOKUP($A79,'FuturesInfo (3)'!$A$2:$O$80,15)*ACR79</f>
        <v>143216.41791044775</v>
      </c>
      <c r="ACV79" s="138">
        <f>VLOOKUP($A79,'FuturesInfo (3)'!$A$2:$O$80,15)*ACT79</f>
        <v>95477.611940298506</v>
      </c>
      <c r="ACW79" s="196">
        <f t="shared" ref="ACW79:ACW92" si="224">IF(ACJ79=1,ABS(ACU79*ACN79),-ABS(ACU79*ACN79))</f>
        <v>0</v>
      </c>
      <c r="ACX79" s="196">
        <f t="shared" ref="ACX79:ACX92" si="225">IF(IF(ACA79=ACI79,1,0)=1,ABS(ACU79*ACN79),-ABS(ACU79*ACN79))</f>
        <v>0</v>
      </c>
      <c r="ACY79" s="196">
        <f t="shared" ref="ACY79:ACY92" si="226">IF(ACK79=1,ABS(ACU79*ACN79),-ABS(ACU79*ACN79))</f>
        <v>0</v>
      </c>
      <c r="ACZ79" s="196">
        <f t="shared" ref="ACZ79:ACZ92" si="227">IF(ACL79=1,ABS(ACU79*ACN79),-ABS(ACU79*ACN79))</f>
        <v>0</v>
      </c>
      <c r="ADA79" s="196">
        <f t="shared" si="157"/>
        <v>0</v>
      </c>
      <c r="ADB79" s="196">
        <f t="shared" ref="ADB79:ADB92" si="228">IF(IF(ACC79=ACI79,1,0)=1,ABS(ACU79*ACN79),-ABS(ACU79*ACN79))</f>
        <v>0</v>
      </c>
      <c r="ADC79" s="196">
        <f t="shared" si="143"/>
        <v>0</v>
      </c>
      <c r="ADD79" s="196">
        <f>IF(IF(sym!$O68=ACI79,1,0)=1,ABS(ACU79*ACN79),-ABS(ACU79*ACN79))</f>
        <v>0</v>
      </c>
      <c r="ADE79" s="196">
        <f>IF(IF(sym!$N68=ACI79,1,0)=1,ABS(ACU79*ACN79),-ABS(ACU79*ACN79))</f>
        <v>0</v>
      </c>
      <c r="ADF79" s="196">
        <f t="shared" si="154"/>
        <v>0</v>
      </c>
      <c r="ADG79" s="196">
        <f t="shared" ref="ADG79:ADG92" si="229">ABS(ACU79*ACN79)</f>
        <v>0</v>
      </c>
    </row>
    <row r="80" spans="1:787" x14ac:dyDescent="0.25">
      <c r="A80" s="1" t="s">
        <v>408</v>
      </c>
      <c r="B80" s="150" t="str">
        <f>'FuturesInfo (3)'!M68</f>
        <v>TW</v>
      </c>
      <c r="C80" s="200" t="str">
        <f>VLOOKUP(A80,'FuturesInfo (3)'!$A$2:$K$80,11)</f>
        <v>index</v>
      </c>
      <c r="F80" t="e">
        <f>#REF!</f>
        <v>#REF!</v>
      </c>
      <c r="G80">
        <v>1</v>
      </c>
      <c r="H80">
        <v>1</v>
      </c>
      <c r="I80">
        <v>1</v>
      </c>
      <c r="J80">
        <f t="shared" si="173"/>
        <v>1</v>
      </c>
      <c r="K80">
        <f t="shared" si="174"/>
        <v>1</v>
      </c>
      <c r="L80" s="184">
        <v>5.0890585241700004E-3</v>
      </c>
      <c r="M80" s="2">
        <v>10</v>
      </c>
      <c r="N80">
        <v>60</v>
      </c>
      <c r="O80" t="str">
        <f t="shared" si="175"/>
        <v>TRUE</v>
      </c>
      <c r="P80">
        <f>VLOOKUP($A80,'FuturesInfo (3)'!$A$2:$V$80,22)</f>
        <v>4</v>
      </c>
      <c r="Q80">
        <f t="shared" si="176"/>
        <v>4</v>
      </c>
      <c r="R80">
        <f t="shared" si="176"/>
        <v>4</v>
      </c>
      <c r="S80" s="138">
        <f>VLOOKUP($A80,'FuturesInfo (3)'!$A$2:$O$80,15)*Q80</f>
        <v>130120</v>
      </c>
      <c r="T80" s="144">
        <f t="shared" si="177"/>
        <v>662.18829516500045</v>
      </c>
      <c r="U80" s="144">
        <f t="shared" si="191"/>
        <v>662.18829516500045</v>
      </c>
      <c r="W80">
        <f t="shared" si="178"/>
        <v>1</v>
      </c>
      <c r="X80">
        <v>1</v>
      </c>
      <c r="Y80">
        <v>1</v>
      </c>
      <c r="Z80">
        <v>-1</v>
      </c>
      <c r="AA80">
        <f t="shared" si="192"/>
        <v>0</v>
      </c>
      <c r="AB80">
        <f t="shared" si="179"/>
        <v>0</v>
      </c>
      <c r="AC80" s="1">
        <v>-1.89873417722E-3</v>
      </c>
      <c r="AD80" s="2">
        <v>20</v>
      </c>
      <c r="AE80">
        <v>60</v>
      </c>
      <c r="AF80" t="str">
        <f t="shared" si="180"/>
        <v>TRUE</v>
      </c>
      <c r="AG80">
        <f>VLOOKUP($A80,'FuturesInfo (3)'!$A$2:$V$80,22)</f>
        <v>4</v>
      </c>
      <c r="AH80">
        <f t="shared" si="181"/>
        <v>5</v>
      </c>
      <c r="AI80">
        <f t="shared" si="193"/>
        <v>4</v>
      </c>
      <c r="AJ80" s="138">
        <f>VLOOKUP($A80,'FuturesInfo (3)'!$A$2:$O$80,15)*AI80</f>
        <v>130120</v>
      </c>
      <c r="AK80" s="196">
        <f t="shared" si="182"/>
        <v>-247.06329113986641</v>
      </c>
      <c r="AL80" s="196">
        <f t="shared" si="194"/>
        <v>-247.06329113986641</v>
      </c>
      <c r="AN80">
        <f t="shared" si="183"/>
        <v>1</v>
      </c>
      <c r="AO80">
        <v>1</v>
      </c>
      <c r="AP80">
        <v>-1</v>
      </c>
      <c r="AQ80">
        <v>1</v>
      </c>
      <c r="AR80">
        <f t="shared" si="145"/>
        <v>1</v>
      </c>
      <c r="AS80">
        <f t="shared" si="184"/>
        <v>0</v>
      </c>
      <c r="AT80" s="1">
        <v>1.2682308180100001E-2</v>
      </c>
      <c r="AU80" s="2">
        <v>20</v>
      </c>
      <c r="AV80">
        <v>60</v>
      </c>
      <c r="AW80" t="str">
        <f t="shared" si="185"/>
        <v>TRUE</v>
      </c>
      <c r="AX80">
        <f>VLOOKUP($A80,'FuturesInfo (3)'!$A$2:$V$80,22)</f>
        <v>4</v>
      </c>
      <c r="AY80">
        <f t="shared" si="186"/>
        <v>3</v>
      </c>
      <c r="AZ80">
        <f t="shared" si="195"/>
        <v>4</v>
      </c>
      <c r="BA80" s="138">
        <f>VLOOKUP($A80,'FuturesInfo (3)'!$A$2:$O$80,15)*AZ80</f>
        <v>130120</v>
      </c>
      <c r="BB80" s="196">
        <f t="shared" si="187"/>
        <v>1650.2219403946121</v>
      </c>
      <c r="BC80" s="196">
        <f t="shared" si="196"/>
        <v>-1650.2219403946121</v>
      </c>
      <c r="BE80">
        <v>1</v>
      </c>
      <c r="BF80">
        <v>1</v>
      </c>
      <c r="BG80">
        <v>-1</v>
      </c>
      <c r="BH80">
        <v>1</v>
      </c>
      <c r="BI80">
        <v>1</v>
      </c>
      <c r="BJ80">
        <v>0</v>
      </c>
      <c r="BK80" s="1">
        <v>5.3224796493399999E-3</v>
      </c>
      <c r="BL80" s="2">
        <v>20</v>
      </c>
      <c r="BM80">
        <v>60</v>
      </c>
      <c r="BN80" t="s">
        <v>1181</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1181</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1181</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1181</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1181</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1181</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1181</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1181</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1181</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1181</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1181</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1181</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1181</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1181</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1181</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1181</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1181</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1181</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1181</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v>1</v>
      </c>
      <c r="UF80" s="239">
        <v>1</v>
      </c>
      <c r="UG80" s="239">
        <v>-1</v>
      </c>
      <c r="UH80" s="239">
        <v>1</v>
      </c>
      <c r="UI80" s="214">
        <v>1</v>
      </c>
      <c r="UJ80" s="240">
        <v>6</v>
      </c>
      <c r="UK80">
        <v>-1</v>
      </c>
      <c r="UL80">
        <v>1</v>
      </c>
      <c r="UM80" s="214">
        <v>-1</v>
      </c>
      <c r="UN80">
        <v>0</v>
      </c>
      <c r="UO80">
        <v>0</v>
      </c>
      <c r="UP80">
        <v>1</v>
      </c>
      <c r="UQ80">
        <v>0</v>
      </c>
      <c r="UR80" s="248">
        <v>-5.9061237177500002E-3</v>
      </c>
      <c r="US80" s="202">
        <v>42545</v>
      </c>
      <c r="UT80">
        <v>60</v>
      </c>
      <c r="UU80" t="s">
        <v>1181</v>
      </c>
      <c r="UV80">
        <v>4</v>
      </c>
      <c r="UW80" s="252">
        <v>2</v>
      </c>
      <c r="UX80">
        <v>3</v>
      </c>
      <c r="UY80" s="138">
        <v>127920</v>
      </c>
      <c r="UZ80" s="138">
        <v>95940</v>
      </c>
      <c r="VA80" s="196">
        <v>-755.51134597457997</v>
      </c>
      <c r="VB80" s="196">
        <v>-566.633509480935</v>
      </c>
      <c r="VC80" s="196">
        <v>-755.51134597457997</v>
      </c>
      <c r="VD80" s="196">
        <v>755.51134597457997</v>
      </c>
      <c r="VE80" s="196">
        <v>-755.51134597457997</v>
      </c>
      <c r="VF80" s="196">
        <v>755.51134597457997</v>
      </c>
      <c r="VG80" s="196">
        <v>-755.51134597457997</v>
      </c>
      <c r="VH80" s="196">
        <v>-755.51134597457997</v>
      </c>
      <c r="VI80" s="196">
        <v>755.51134597457997</v>
      </c>
      <c r="VJ80" s="196">
        <v>-755.51134597457997</v>
      </c>
      <c r="VK80" s="196">
        <v>755.51134597457997</v>
      </c>
      <c r="VM80">
        <v>-1</v>
      </c>
      <c r="VN80" s="239">
        <v>1</v>
      </c>
      <c r="VO80" s="239">
        <v>-1</v>
      </c>
      <c r="VP80" s="239">
        <v>1</v>
      </c>
      <c r="VQ80" s="214">
        <v>1</v>
      </c>
      <c r="VR80" s="240">
        <v>7</v>
      </c>
      <c r="VS80">
        <v>-1</v>
      </c>
      <c r="VT80">
        <v>1</v>
      </c>
      <c r="VU80" s="214">
        <v>-1</v>
      </c>
      <c r="VV80">
        <v>0</v>
      </c>
      <c r="VW80">
        <v>0</v>
      </c>
      <c r="VX80">
        <v>1</v>
      </c>
      <c r="VY80">
        <v>0</v>
      </c>
      <c r="VZ80" s="248">
        <v>-1.6572858036300001E-2</v>
      </c>
      <c r="WA80" s="202">
        <v>42545</v>
      </c>
      <c r="WB80">
        <v>60</v>
      </c>
      <c r="WC80" t="s">
        <v>1181</v>
      </c>
      <c r="WD80">
        <v>4</v>
      </c>
      <c r="WE80" s="252">
        <v>2</v>
      </c>
      <c r="WF80">
        <v>4</v>
      </c>
      <c r="WG80" s="138">
        <v>125800</v>
      </c>
      <c r="WH80" s="138">
        <v>125800</v>
      </c>
      <c r="WI80" s="196">
        <v>-2084.8655409665403</v>
      </c>
      <c r="WJ80" s="196">
        <v>-2084.8655409665403</v>
      </c>
      <c r="WK80" s="196">
        <v>-2084.8655409665403</v>
      </c>
      <c r="WL80" s="196">
        <v>2084.8655409665403</v>
      </c>
      <c r="WM80" s="196">
        <v>-2084.8655409665403</v>
      </c>
      <c r="WN80" s="196">
        <v>2084.8655409665403</v>
      </c>
      <c r="WO80" s="196">
        <v>-2084.8655409665403</v>
      </c>
      <c r="WP80" s="196">
        <v>-2084.8655409665403</v>
      </c>
      <c r="WQ80" s="196">
        <v>2084.8655409665403</v>
      </c>
      <c r="WR80" s="196">
        <v>-2084.8655409665403</v>
      </c>
      <c r="WS80" s="196">
        <v>2084.8655409665403</v>
      </c>
      <c r="WU80">
        <v>-1</v>
      </c>
      <c r="WV80" s="239">
        <v>1</v>
      </c>
      <c r="WW80" s="239">
        <v>-1</v>
      </c>
      <c r="WX80" s="239">
        <v>1</v>
      </c>
      <c r="WY80" s="214">
        <v>1</v>
      </c>
      <c r="WZ80" s="240">
        <v>8</v>
      </c>
      <c r="XA80">
        <v>-1</v>
      </c>
      <c r="XB80">
        <v>1</v>
      </c>
      <c r="XC80">
        <v>1</v>
      </c>
      <c r="XD80">
        <v>1</v>
      </c>
      <c r="XE80">
        <v>1</v>
      </c>
      <c r="XF80">
        <v>0</v>
      </c>
      <c r="XG80">
        <v>1</v>
      </c>
      <c r="XH80">
        <v>1.1446740858500001E-2</v>
      </c>
      <c r="XI80" s="202">
        <v>42545</v>
      </c>
      <c r="XJ80">
        <v>60</v>
      </c>
      <c r="XK80" t="s">
        <v>1181</v>
      </c>
      <c r="XL80">
        <v>4</v>
      </c>
      <c r="XM80" s="252">
        <v>1</v>
      </c>
      <c r="XN80">
        <v>5</v>
      </c>
      <c r="XO80" s="138">
        <v>127240.00000000001</v>
      </c>
      <c r="XP80" s="138">
        <v>159050.00000000003</v>
      </c>
      <c r="XQ80" s="196">
        <v>1456.4833068355404</v>
      </c>
      <c r="XR80" s="196">
        <v>1820.6041335444254</v>
      </c>
      <c r="XS80" s="196">
        <v>1456.4833068355404</v>
      </c>
      <c r="XT80" s="196">
        <v>-1456.4833068355404</v>
      </c>
      <c r="XU80" s="196">
        <v>1456.4833068355404</v>
      </c>
      <c r="XV80" s="196">
        <v>-1456.4833068355404</v>
      </c>
      <c r="XW80" s="196">
        <v>1456.4833068355404</v>
      </c>
      <c r="XX80" s="196">
        <v>1456.4833068355404</v>
      </c>
      <c r="XY80" s="196">
        <v>-1456.4833068355404</v>
      </c>
      <c r="XZ80" s="196">
        <v>-1456.4833068355404</v>
      </c>
      <c r="YA80" s="196">
        <v>1456.4833068355404</v>
      </c>
      <c r="YC80">
        <v>1</v>
      </c>
      <c r="YD80">
        <v>1</v>
      </c>
      <c r="YE80">
        <v>-1</v>
      </c>
      <c r="YF80">
        <v>1</v>
      </c>
      <c r="YG80">
        <v>1</v>
      </c>
      <c r="YH80">
        <v>-1</v>
      </c>
      <c r="YI80">
        <v>-1</v>
      </c>
      <c r="YJ80">
        <v>-1</v>
      </c>
      <c r="YK80" s="214">
        <v>1</v>
      </c>
      <c r="YL80">
        <v>1</v>
      </c>
      <c r="YM80">
        <v>1</v>
      </c>
      <c r="YN80">
        <v>0</v>
      </c>
      <c r="YO80">
        <v>0</v>
      </c>
      <c r="YP80" s="248"/>
      <c r="YQ80" s="202">
        <v>42545</v>
      </c>
      <c r="YR80">
        <v>60</v>
      </c>
      <c r="YS80" t="s">
        <v>1181</v>
      </c>
      <c r="YT80">
        <v>4</v>
      </c>
      <c r="YU80">
        <v>1</v>
      </c>
      <c r="YV80">
        <v>5</v>
      </c>
      <c r="YW80" s="138">
        <v>127240.00000000001</v>
      </c>
      <c r="YX80" s="138">
        <v>159050.00000000003</v>
      </c>
      <c r="YY80" s="196">
        <v>0</v>
      </c>
      <c r="YZ80" s="196">
        <v>0</v>
      </c>
      <c r="ZA80" s="196">
        <v>0</v>
      </c>
      <c r="ZB80" s="196">
        <v>0</v>
      </c>
      <c r="ZC80" s="196">
        <v>0</v>
      </c>
      <c r="ZD80" s="196">
        <v>0</v>
      </c>
      <c r="ZE80" s="196">
        <v>0</v>
      </c>
      <c r="ZF80" s="196">
        <v>0</v>
      </c>
      <c r="ZG80" s="196">
        <v>0</v>
      </c>
      <c r="ZH80" s="196">
        <v>0</v>
      </c>
      <c r="ZI80" s="196">
        <v>0</v>
      </c>
      <c r="ZK80">
        <f t="shared" si="197"/>
        <v>1</v>
      </c>
      <c r="ZL80" s="239">
        <v>1</v>
      </c>
      <c r="ZM80" s="239">
        <v>-1</v>
      </c>
      <c r="ZN80" s="239">
        <v>1</v>
      </c>
      <c r="ZO80" s="214">
        <v>1</v>
      </c>
      <c r="ZP80" s="240">
        <v>-1</v>
      </c>
      <c r="ZQ80">
        <f t="shared" si="198"/>
        <v>-1</v>
      </c>
      <c r="ZR80">
        <f t="shared" si="199"/>
        <v>-1</v>
      </c>
      <c r="ZS80" s="214">
        <v>1</v>
      </c>
      <c r="ZT80">
        <f t="shared" si="161"/>
        <v>1</v>
      </c>
      <c r="ZU80">
        <f t="shared" si="158"/>
        <v>1</v>
      </c>
      <c r="ZV80">
        <f t="shared" ref="ZV80:ZV92" si="230">IF(ZS80=ZQ80,1,0)</f>
        <v>0</v>
      </c>
      <c r="ZW80">
        <f t="shared" si="200"/>
        <v>0</v>
      </c>
      <c r="ZX80" s="248">
        <v>2.2634391700700002E-2</v>
      </c>
      <c r="ZY80" s="202">
        <v>42545</v>
      </c>
      <c r="ZZ80">
        <v>60</v>
      </c>
      <c r="AAA80" t="str">
        <f t="shared" si="188"/>
        <v>TRUE</v>
      </c>
      <c r="AAB80">
        <f>VLOOKUP($A80,'FuturesInfo (3)'!$A$2:$V$80,22)</f>
        <v>4</v>
      </c>
      <c r="AAC80" s="252">
        <v>1</v>
      </c>
      <c r="AAD80">
        <f t="shared" si="201"/>
        <v>5</v>
      </c>
      <c r="AAE80" s="138">
        <f>VLOOKUP($A80,'FuturesInfo (3)'!$A$2:$O$80,15)*AAB80</f>
        <v>130120</v>
      </c>
      <c r="AAF80" s="138">
        <f>VLOOKUP($A80,'FuturesInfo (3)'!$A$2:$O$80,15)*AAD80</f>
        <v>162650</v>
      </c>
      <c r="AAG80" s="196">
        <f t="shared" si="202"/>
        <v>2945.1870480950843</v>
      </c>
      <c r="AAH80" s="196">
        <f t="shared" si="203"/>
        <v>2945.1870480950843</v>
      </c>
      <c r="AAI80" s="196">
        <f t="shared" si="204"/>
        <v>2945.1870480950843</v>
      </c>
      <c r="AAJ80" s="196">
        <f t="shared" si="205"/>
        <v>-2945.1870480950843</v>
      </c>
      <c r="AAK80" s="196">
        <f t="shared" si="155"/>
        <v>-2945.1870480950843</v>
      </c>
      <c r="AAL80" s="196">
        <f t="shared" si="206"/>
        <v>-2945.1870480950843</v>
      </c>
      <c r="AAM80" s="196">
        <f t="shared" ref="AAM80:AAM92" si="231">IF(IF(ZN80=ZS80,1,0)=1,ABS(AAE80*ZX80),-ABS(AAE80*ZX80))</f>
        <v>2945.1870480950843</v>
      </c>
      <c r="AAN80" s="196">
        <f>IF(IF(sym!$O69=ZS80,1,0)=1,ABS(AAE80*ZX80),-ABS(AAE80*ZX80))</f>
        <v>2945.1870480950843</v>
      </c>
      <c r="AAO80" s="196">
        <f>IF(IF(sym!$N69=ZS80,1,0)=1,ABS(AAE80*ZX80),-ABS(AAE80*ZX80))</f>
        <v>-2945.1870480950843</v>
      </c>
      <c r="AAP80" s="196">
        <f t="shared" si="148"/>
        <v>-2945.1870480950843</v>
      </c>
      <c r="AAQ80" s="196">
        <f t="shared" si="207"/>
        <v>2945.1870480950843</v>
      </c>
      <c r="AAS80">
        <f t="shared" si="208"/>
        <v>1</v>
      </c>
      <c r="AAT80" s="239">
        <v>-1</v>
      </c>
      <c r="AAU80" s="239">
        <v>-1</v>
      </c>
      <c r="AAV80" s="239">
        <v>-1</v>
      </c>
      <c r="AAW80" s="214">
        <v>-1</v>
      </c>
      <c r="AAX80" s="240">
        <v>-1</v>
      </c>
      <c r="AAY80">
        <f t="shared" si="209"/>
        <v>1</v>
      </c>
      <c r="AAZ80">
        <f t="shared" si="210"/>
        <v>1</v>
      </c>
      <c r="ABA80" s="214"/>
      <c r="ABB80">
        <f t="shared" si="162"/>
        <v>0</v>
      </c>
      <c r="ABC80">
        <f t="shared" si="159"/>
        <v>0</v>
      </c>
      <c r="ABD80">
        <f t="shared" ref="ABD80:ABD92" si="232">IF(ABA80=AAY80,1,0)</f>
        <v>0</v>
      </c>
      <c r="ABE80">
        <f t="shared" si="211"/>
        <v>0</v>
      </c>
      <c r="ABF80" s="248"/>
      <c r="ABG80" s="202">
        <v>42545</v>
      </c>
      <c r="ABH80">
        <v>60</v>
      </c>
      <c r="ABI80" t="str">
        <f t="shared" si="189"/>
        <v>TRUE</v>
      </c>
      <c r="ABJ80">
        <f>VLOOKUP($A80,'FuturesInfo (3)'!$A$2:$V$80,22)</f>
        <v>4</v>
      </c>
      <c r="ABK80" s="252">
        <v>2</v>
      </c>
      <c r="ABL80">
        <f t="shared" si="212"/>
        <v>3</v>
      </c>
      <c r="ABM80" s="138">
        <f>VLOOKUP($A80,'FuturesInfo (3)'!$A$2:$O$80,15)*ABJ80</f>
        <v>130120</v>
      </c>
      <c r="ABN80" s="138">
        <f>VLOOKUP($A80,'FuturesInfo (3)'!$A$2:$O$80,15)*ABL80</f>
        <v>97590</v>
      </c>
      <c r="ABO80" s="196">
        <f t="shared" si="213"/>
        <v>0</v>
      </c>
      <c r="ABP80" s="196">
        <f t="shared" si="214"/>
        <v>0</v>
      </c>
      <c r="ABQ80" s="196">
        <f t="shared" si="215"/>
        <v>0</v>
      </c>
      <c r="ABR80" s="196">
        <f t="shared" si="216"/>
        <v>0</v>
      </c>
      <c r="ABS80" s="196">
        <f t="shared" si="156"/>
        <v>0</v>
      </c>
      <c r="ABT80" s="196">
        <f t="shared" si="217"/>
        <v>0</v>
      </c>
      <c r="ABU80" s="196">
        <f t="shared" ref="ABU80:ABU92" si="233">IF(IF(AAV80=ABA80,1,0)=1,ABS(ABM80*ABF80),-ABS(ABM80*ABF80))</f>
        <v>0</v>
      </c>
      <c r="ABV80" s="196">
        <f>IF(IF(sym!$O69=ABA80,1,0)=1,ABS(ABM80*ABF80),-ABS(ABM80*ABF80))</f>
        <v>0</v>
      </c>
      <c r="ABW80" s="196">
        <f>IF(IF(sym!$N69=ABA80,1,0)=1,ABS(ABM80*ABF80),-ABS(ABM80*ABF80))</f>
        <v>0</v>
      </c>
      <c r="ABX80" s="196">
        <f t="shared" si="151"/>
        <v>0</v>
      </c>
      <c r="ABY80" s="196">
        <f t="shared" si="218"/>
        <v>0</v>
      </c>
      <c r="ACA80">
        <f t="shared" si="219"/>
        <v>0</v>
      </c>
      <c r="ACB80" s="239"/>
      <c r="ACC80" s="239"/>
      <c r="ACD80" s="239"/>
      <c r="ACE80" s="214"/>
      <c r="ACF80" s="240"/>
      <c r="ACG80">
        <f t="shared" si="220"/>
        <v>1</v>
      </c>
      <c r="ACH80">
        <f t="shared" si="221"/>
        <v>0</v>
      </c>
      <c r="ACI80" s="214"/>
      <c r="ACJ80">
        <f t="shared" si="163"/>
        <v>1</v>
      </c>
      <c r="ACK80">
        <f t="shared" si="160"/>
        <v>1</v>
      </c>
      <c r="ACL80">
        <f t="shared" ref="ACL80:ACL92" si="234">IF(ACI80=ACG80,1,0)</f>
        <v>0</v>
      </c>
      <c r="ACM80">
        <f t="shared" si="222"/>
        <v>1</v>
      </c>
      <c r="ACN80" s="248"/>
      <c r="ACO80" s="202"/>
      <c r="ACP80">
        <v>60</v>
      </c>
      <c r="ACQ80" t="str">
        <f t="shared" si="190"/>
        <v>FALSE</v>
      </c>
      <c r="ACR80">
        <f>VLOOKUP($A80,'FuturesInfo (3)'!$A$2:$V$80,22)</f>
        <v>4</v>
      </c>
      <c r="ACS80" s="252"/>
      <c r="ACT80">
        <f t="shared" si="223"/>
        <v>3</v>
      </c>
      <c r="ACU80" s="138">
        <f>VLOOKUP($A80,'FuturesInfo (3)'!$A$2:$O$80,15)*ACR80</f>
        <v>130120</v>
      </c>
      <c r="ACV80" s="138">
        <f>VLOOKUP($A80,'FuturesInfo (3)'!$A$2:$O$80,15)*ACT80</f>
        <v>97590</v>
      </c>
      <c r="ACW80" s="196">
        <f t="shared" si="224"/>
        <v>0</v>
      </c>
      <c r="ACX80" s="196">
        <f t="shared" si="225"/>
        <v>0</v>
      </c>
      <c r="ACY80" s="196">
        <f t="shared" si="226"/>
        <v>0</v>
      </c>
      <c r="ACZ80" s="196">
        <f t="shared" si="227"/>
        <v>0</v>
      </c>
      <c r="ADA80" s="196">
        <f t="shared" si="157"/>
        <v>0</v>
      </c>
      <c r="ADB80" s="196">
        <f t="shared" si="228"/>
        <v>0</v>
      </c>
      <c r="ADC80" s="196">
        <f t="shared" ref="ADC80:ADC92" si="235">IF(IF(ACD80=ACI80,1,0)=1,ABS(ACU80*ACN80),-ABS(ACU80*ACN80))</f>
        <v>0</v>
      </c>
      <c r="ADD80" s="196">
        <f>IF(IF(sym!$O69=ACI80,1,0)=1,ABS(ACU80*ACN80),-ABS(ACU80*ACN80))</f>
        <v>0</v>
      </c>
      <c r="ADE80" s="196">
        <f>IF(IF(sym!$N69=ACI80,1,0)=1,ABS(ACU80*ACN80),-ABS(ACU80*ACN80))</f>
        <v>0</v>
      </c>
      <c r="ADF80" s="196">
        <f t="shared" si="154"/>
        <v>0</v>
      </c>
      <c r="ADG80" s="196">
        <f t="shared" si="229"/>
        <v>0</v>
      </c>
    </row>
    <row r="81" spans="1:787" x14ac:dyDescent="0.25">
      <c r="A81" s="1" t="s">
        <v>411</v>
      </c>
      <c r="B81" s="150" t="str">
        <f>'FuturesInfo (3)'!M69</f>
        <v>EX</v>
      </c>
      <c r="C81" s="200" t="str">
        <f>VLOOKUP(A81,'FuturesInfo (3)'!$A$2:$K$80,11)</f>
        <v>index</v>
      </c>
      <c r="D81" s="3"/>
      <c r="F81" t="e">
        <f>#REF!</f>
        <v>#REF!</v>
      </c>
      <c r="G81">
        <v>-1</v>
      </c>
      <c r="H81">
        <v>-1</v>
      </c>
      <c r="I81">
        <v>-1</v>
      </c>
      <c r="J81">
        <f t="shared" si="173"/>
        <v>1</v>
      </c>
      <c r="K81">
        <f t="shared" si="174"/>
        <v>1</v>
      </c>
      <c r="L81" s="184">
        <v>-1.3856812933E-2</v>
      </c>
      <c r="M81" s="2">
        <v>10</v>
      </c>
      <c r="N81">
        <v>60</v>
      </c>
      <c r="O81" t="str">
        <f t="shared" si="175"/>
        <v>TRUE</v>
      </c>
      <c r="P81">
        <f>VLOOKUP($A81,'FuturesInfo (3)'!$A$2:$V$80,22)</f>
        <v>3</v>
      </c>
      <c r="Q81">
        <f t="shared" si="176"/>
        <v>3</v>
      </c>
      <c r="R81">
        <f t="shared" si="176"/>
        <v>3</v>
      </c>
      <c r="S81" s="138">
        <f>VLOOKUP($A81,'FuturesInfo (3)'!$A$2:$O$80,15)*Q81</f>
        <v>95474.771999999997</v>
      </c>
      <c r="T81" s="144">
        <f t="shared" si="177"/>
        <v>1322.9760554248262</v>
      </c>
      <c r="U81" s="144">
        <f t="shared" si="191"/>
        <v>1322.9760554248262</v>
      </c>
      <c r="W81">
        <f t="shared" si="178"/>
        <v>-1</v>
      </c>
      <c r="X81">
        <v>-1</v>
      </c>
      <c r="Y81">
        <v>-1</v>
      </c>
      <c r="Z81">
        <v>1</v>
      </c>
      <c r="AA81">
        <f t="shared" si="192"/>
        <v>0</v>
      </c>
      <c r="AB81">
        <f t="shared" si="179"/>
        <v>0</v>
      </c>
      <c r="AC81" s="1">
        <v>4.0147206423599997E-3</v>
      </c>
      <c r="AD81" s="2">
        <v>10</v>
      </c>
      <c r="AE81">
        <v>60</v>
      </c>
      <c r="AF81" t="str">
        <f t="shared" si="180"/>
        <v>TRUE</v>
      </c>
      <c r="AG81">
        <f>VLOOKUP($A81,'FuturesInfo (3)'!$A$2:$V$80,22)</f>
        <v>3</v>
      </c>
      <c r="AH81">
        <f t="shared" si="181"/>
        <v>4</v>
      </c>
      <c r="AI81">
        <f t="shared" si="193"/>
        <v>3</v>
      </c>
      <c r="AJ81" s="138">
        <f>VLOOKUP($A81,'FuturesInfo (3)'!$A$2:$O$80,15)*AI81</f>
        <v>95474.771999999997</v>
      </c>
      <c r="AK81" s="196">
        <f t="shared" si="182"/>
        <v>-383.30453797301448</v>
      </c>
      <c r="AL81" s="196">
        <f t="shared" si="194"/>
        <v>-383.30453797301448</v>
      </c>
      <c r="AN81">
        <f t="shared" si="183"/>
        <v>-1</v>
      </c>
      <c r="AO81">
        <v>1</v>
      </c>
      <c r="AP81">
        <v>-1</v>
      </c>
      <c r="AQ81">
        <v>1</v>
      </c>
      <c r="AR81">
        <f t="shared" ref="AR81:AR92" si="236">IF(AO81=AQ81,1,0)</f>
        <v>1</v>
      </c>
      <c r="AS81">
        <f t="shared" si="184"/>
        <v>0</v>
      </c>
      <c r="AT81" s="1">
        <v>1.26624458514E-2</v>
      </c>
      <c r="AU81" s="2">
        <v>10</v>
      </c>
      <c r="AV81">
        <v>60</v>
      </c>
      <c r="AW81" t="str">
        <f t="shared" si="185"/>
        <v>TRUE</v>
      </c>
      <c r="AX81">
        <f>VLOOKUP($A81,'FuturesInfo (3)'!$A$2:$V$80,22)</f>
        <v>3</v>
      </c>
      <c r="AY81">
        <f t="shared" si="186"/>
        <v>2</v>
      </c>
      <c r="AZ81">
        <f t="shared" si="195"/>
        <v>3</v>
      </c>
      <c r="BA81" s="138">
        <f>VLOOKUP($A81,'FuturesInfo (3)'!$A$2:$O$80,15)*AZ81</f>
        <v>95474.771999999997</v>
      </c>
      <c r="BB81" s="196">
        <f t="shared" si="187"/>
        <v>1208.9441306247609</v>
      </c>
      <c r="BC81" s="196">
        <f t="shared" si="196"/>
        <v>-1208.9441306247609</v>
      </c>
      <c r="BE81">
        <v>1</v>
      </c>
      <c r="BF81">
        <v>1</v>
      </c>
      <c r="BG81">
        <v>-1</v>
      </c>
      <c r="BH81">
        <v>-1</v>
      </c>
      <c r="BI81">
        <v>0</v>
      </c>
      <c r="BJ81">
        <v>1</v>
      </c>
      <c r="BK81" s="1">
        <v>-8.2263902599500009E-3</v>
      </c>
      <c r="BL81" s="2">
        <v>10</v>
      </c>
      <c r="BM81">
        <v>60</v>
      </c>
      <c r="BN81" t="s">
        <v>1181</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1181</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1181</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1181</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1181</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1181</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1181</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1181</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1181</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1181</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1181</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1181</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1181</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1181</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1181</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1181</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1181</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1181</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1181</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v>-1</v>
      </c>
      <c r="UF81" s="239">
        <v>1</v>
      </c>
      <c r="UG81" s="239">
        <v>-1</v>
      </c>
      <c r="UH81" s="239">
        <v>1</v>
      </c>
      <c r="UI81" s="214">
        <v>-1</v>
      </c>
      <c r="UJ81" s="240">
        <v>7</v>
      </c>
      <c r="UK81">
        <v>1</v>
      </c>
      <c r="UL81">
        <v>-1</v>
      </c>
      <c r="UM81" s="214">
        <v>-1</v>
      </c>
      <c r="UN81">
        <v>0</v>
      </c>
      <c r="UO81">
        <v>1</v>
      </c>
      <c r="UP81">
        <v>0</v>
      </c>
      <c r="UQ81">
        <v>1</v>
      </c>
      <c r="UR81" s="248">
        <v>-1.7500875043800001E-2</v>
      </c>
      <c r="US81" s="202">
        <v>42548</v>
      </c>
      <c r="UT81">
        <v>60</v>
      </c>
      <c r="UU81" t="s">
        <v>1181</v>
      </c>
      <c r="UV81">
        <v>3</v>
      </c>
      <c r="UW81" s="252">
        <v>1</v>
      </c>
      <c r="UX81">
        <v>4</v>
      </c>
      <c r="UY81" s="138">
        <v>93377.942700000014</v>
      </c>
      <c r="UZ81" s="138">
        <v>124503.92360000001</v>
      </c>
      <c r="VA81" s="196">
        <v>-1634.1957070398166</v>
      </c>
      <c r="VB81" s="196">
        <v>-2178.9276093864223</v>
      </c>
      <c r="VC81" s="196">
        <v>1634.1957070398166</v>
      </c>
      <c r="VD81" s="196">
        <v>-1634.1957070398166</v>
      </c>
      <c r="VE81" s="196">
        <v>1634.1957070398166</v>
      </c>
      <c r="VF81" s="196">
        <v>1634.1957070398166</v>
      </c>
      <c r="VG81" s="196">
        <v>-1634.1957070398166</v>
      </c>
      <c r="VH81" s="196">
        <v>-1634.1957070398166</v>
      </c>
      <c r="VI81" s="196">
        <v>1634.1957070398166</v>
      </c>
      <c r="VJ81" s="196">
        <v>-1634.1957070398166</v>
      </c>
      <c r="VK81" s="196">
        <v>1634.1957070398166</v>
      </c>
      <c r="VM81">
        <v>-1</v>
      </c>
      <c r="VN81" s="239">
        <v>-1</v>
      </c>
      <c r="VO81" s="239">
        <v>1</v>
      </c>
      <c r="VP81" s="239">
        <v>-1</v>
      </c>
      <c r="VQ81" s="214">
        <v>-1</v>
      </c>
      <c r="VR81" s="240">
        <v>8</v>
      </c>
      <c r="VS81">
        <v>1</v>
      </c>
      <c r="VT81">
        <v>-1</v>
      </c>
      <c r="VU81" s="214">
        <v>-1</v>
      </c>
      <c r="VV81">
        <v>1</v>
      </c>
      <c r="VW81">
        <v>1</v>
      </c>
      <c r="VX81">
        <v>0</v>
      </c>
      <c r="VY81">
        <v>1</v>
      </c>
      <c r="VZ81" s="248">
        <v>-1.8881368008600002E-2</v>
      </c>
      <c r="WA81" s="202">
        <v>42548</v>
      </c>
      <c r="WB81">
        <v>60</v>
      </c>
      <c r="WC81" t="s">
        <v>1181</v>
      </c>
      <c r="WD81">
        <v>3</v>
      </c>
      <c r="WE81" s="252">
        <v>2</v>
      </c>
      <c r="WF81">
        <v>3</v>
      </c>
      <c r="WG81" s="138">
        <v>91410.768000000011</v>
      </c>
      <c r="WH81" s="138">
        <v>91410.768000000011</v>
      </c>
      <c r="WI81" s="196">
        <v>1725.960350556757</v>
      </c>
      <c r="WJ81" s="196">
        <v>1725.960350556757</v>
      </c>
      <c r="WK81" s="196">
        <v>1725.960350556757</v>
      </c>
      <c r="WL81" s="196">
        <v>-1725.960350556757</v>
      </c>
      <c r="WM81" s="196">
        <v>1725.960350556757</v>
      </c>
      <c r="WN81" s="196">
        <v>-1725.960350556757</v>
      </c>
      <c r="WO81" s="196">
        <v>1725.960350556757</v>
      </c>
      <c r="WP81" s="196">
        <v>-1725.960350556757</v>
      </c>
      <c r="WQ81" s="196">
        <v>1725.960350556757</v>
      </c>
      <c r="WR81" s="196">
        <v>-1725.960350556757</v>
      </c>
      <c r="WS81" s="196">
        <v>1725.960350556757</v>
      </c>
      <c r="WU81">
        <v>-1</v>
      </c>
      <c r="WV81" s="239">
        <v>-1</v>
      </c>
      <c r="WW81" s="239">
        <v>1</v>
      </c>
      <c r="WX81" s="239">
        <v>-1</v>
      </c>
      <c r="WY81" s="214">
        <v>-1</v>
      </c>
      <c r="WZ81" s="240">
        <v>-3</v>
      </c>
      <c r="XA81">
        <v>1</v>
      </c>
      <c r="XB81">
        <v>1</v>
      </c>
      <c r="XC81">
        <v>1</v>
      </c>
      <c r="XD81">
        <v>0</v>
      </c>
      <c r="XE81">
        <v>0</v>
      </c>
      <c r="XF81">
        <v>1</v>
      </c>
      <c r="XG81">
        <v>1</v>
      </c>
      <c r="XH81">
        <v>7.2621641249099997E-3</v>
      </c>
      <c r="XI81" s="202">
        <v>42548</v>
      </c>
      <c r="XJ81">
        <v>60</v>
      </c>
      <c r="XK81" t="s">
        <v>1181</v>
      </c>
      <c r="XL81">
        <v>3</v>
      </c>
      <c r="XM81" s="252">
        <v>1</v>
      </c>
      <c r="XN81">
        <v>4</v>
      </c>
      <c r="XO81" s="138">
        <v>92074.608000000007</v>
      </c>
      <c r="XP81" s="138">
        <v>122766.144</v>
      </c>
      <c r="XQ81" s="196">
        <v>-668.66091503275129</v>
      </c>
      <c r="XR81" s="196">
        <v>-891.54788671033498</v>
      </c>
      <c r="XS81" s="196">
        <v>-668.66091503275129</v>
      </c>
      <c r="XT81" s="196">
        <v>668.66091503275129</v>
      </c>
      <c r="XU81" s="196">
        <v>668.66091503275129</v>
      </c>
      <c r="XV81" s="196">
        <v>668.66091503275129</v>
      </c>
      <c r="XW81" s="196">
        <v>-668.66091503275129</v>
      </c>
      <c r="XX81" s="196">
        <v>668.66091503275129</v>
      </c>
      <c r="XY81" s="196">
        <v>-668.66091503275129</v>
      </c>
      <c r="XZ81" s="196">
        <v>-668.66091503275129</v>
      </c>
      <c r="YA81" s="196">
        <v>668.66091503275129</v>
      </c>
      <c r="YC81">
        <v>1</v>
      </c>
      <c r="YD81">
        <v>1</v>
      </c>
      <c r="YE81">
        <v>1</v>
      </c>
      <c r="YF81">
        <v>1</v>
      </c>
      <c r="YG81">
        <v>-1</v>
      </c>
      <c r="YH81">
        <v>4</v>
      </c>
      <c r="YI81">
        <v>1</v>
      </c>
      <c r="YJ81">
        <v>-1</v>
      </c>
      <c r="YK81" s="214">
        <v>1</v>
      </c>
      <c r="YL81">
        <v>1</v>
      </c>
      <c r="YM81">
        <v>0</v>
      </c>
      <c r="YN81">
        <v>1</v>
      </c>
      <c r="YO81">
        <v>0</v>
      </c>
      <c r="YP81" s="248">
        <v>2.0908435472200001E-2</v>
      </c>
      <c r="YQ81" s="202">
        <v>42552</v>
      </c>
      <c r="YR81">
        <v>60</v>
      </c>
      <c r="YS81" t="s">
        <v>1181</v>
      </c>
      <c r="YT81">
        <v>3</v>
      </c>
      <c r="YU81">
        <v>1</v>
      </c>
      <c r="YV81">
        <v>4</v>
      </c>
      <c r="YW81" s="138">
        <v>93914.783999999985</v>
      </c>
      <c r="YX81" s="138">
        <v>125219.71199999998</v>
      </c>
      <c r="YY81" s="196">
        <v>1963.6112011496007</v>
      </c>
      <c r="YZ81" s="196">
        <v>2618.148268199468</v>
      </c>
      <c r="ZA81" s="196">
        <v>-1963.6112011496007</v>
      </c>
      <c r="ZB81" s="196">
        <v>1963.6112011496007</v>
      </c>
      <c r="ZC81" s="196">
        <v>-1963.6112011496007</v>
      </c>
      <c r="ZD81" s="196">
        <v>1963.6112011496007</v>
      </c>
      <c r="ZE81" s="196">
        <v>1963.6112011496007</v>
      </c>
      <c r="ZF81" s="196">
        <v>1963.6112011496007</v>
      </c>
      <c r="ZG81" s="196">
        <v>-1963.6112011496007</v>
      </c>
      <c r="ZH81" s="196">
        <v>-1963.6112011496007</v>
      </c>
      <c r="ZI81" s="196">
        <v>1963.6112011496007</v>
      </c>
      <c r="ZK81">
        <f t="shared" si="197"/>
        <v>1</v>
      </c>
      <c r="ZL81" s="239">
        <v>-1</v>
      </c>
      <c r="ZM81" s="239">
        <v>-1</v>
      </c>
      <c r="ZN81" s="239">
        <v>-1</v>
      </c>
      <c r="ZO81" s="214">
        <v>-1</v>
      </c>
      <c r="ZP81" s="240">
        <v>-5</v>
      </c>
      <c r="ZQ81">
        <f t="shared" si="198"/>
        <v>1</v>
      </c>
      <c r="ZR81">
        <f t="shared" si="199"/>
        <v>1</v>
      </c>
      <c r="ZS81" s="214">
        <v>1</v>
      </c>
      <c r="ZT81">
        <f t="shared" si="161"/>
        <v>0</v>
      </c>
      <c r="ZU81">
        <f t="shared" si="158"/>
        <v>0</v>
      </c>
      <c r="ZV81">
        <f t="shared" si="230"/>
        <v>1</v>
      </c>
      <c r="ZW81">
        <f t="shared" si="200"/>
        <v>1</v>
      </c>
      <c r="ZX81" s="248">
        <v>1.6242937853099999E-2</v>
      </c>
      <c r="ZY81" s="202">
        <v>42552</v>
      </c>
      <c r="ZZ81">
        <v>60</v>
      </c>
      <c r="AAA81" t="str">
        <f t="shared" si="188"/>
        <v>TRUE</v>
      </c>
      <c r="AAB81">
        <f>VLOOKUP($A81,'FuturesInfo (3)'!$A$2:$V$80,22)</f>
        <v>3</v>
      </c>
      <c r="AAC81" s="252">
        <v>2</v>
      </c>
      <c r="AAD81">
        <f t="shared" si="201"/>
        <v>2</v>
      </c>
      <c r="AAE81" s="138">
        <f>VLOOKUP($A81,'FuturesInfo (3)'!$A$2:$O$80,15)*AAB81</f>
        <v>95474.771999999997</v>
      </c>
      <c r="AAF81" s="138">
        <f>VLOOKUP($A81,'FuturesInfo (3)'!$A$2:$O$80,15)*AAD81</f>
        <v>63649.847999999998</v>
      </c>
      <c r="AAG81" s="196">
        <f t="shared" si="202"/>
        <v>-1550.790788134892</v>
      </c>
      <c r="AAH81" s="196">
        <f t="shared" si="203"/>
        <v>1550.790788134892</v>
      </c>
      <c r="AAI81" s="196">
        <f t="shared" si="204"/>
        <v>-1550.790788134892</v>
      </c>
      <c r="AAJ81" s="196">
        <f t="shared" si="205"/>
        <v>1550.790788134892</v>
      </c>
      <c r="AAK81" s="196">
        <f t="shared" si="155"/>
        <v>1550.790788134892</v>
      </c>
      <c r="AAL81" s="196">
        <f t="shared" si="206"/>
        <v>-1550.790788134892</v>
      </c>
      <c r="AAM81" s="196">
        <f t="shared" si="231"/>
        <v>-1550.790788134892</v>
      </c>
      <c r="AAN81" s="196">
        <f>IF(IF(sym!$O70=ZS81,1,0)=1,ABS(AAE81*ZX81),-ABS(AAE81*ZX81))</f>
        <v>1550.790788134892</v>
      </c>
      <c r="AAO81" s="196">
        <f>IF(IF(sym!$N70=ZS81,1,0)=1,ABS(AAE81*ZX81),-ABS(AAE81*ZX81))</f>
        <v>-1550.790788134892</v>
      </c>
      <c r="AAP81" s="196">
        <f t="shared" ref="AAP81:AAP92" si="237">IF(IF(ZS81=ZS81,0,1)=1,ABS(AAE81*ZX81),-ABS(AAE81*ZX81))</f>
        <v>-1550.790788134892</v>
      </c>
      <c r="AAQ81" s="196">
        <f t="shared" si="207"/>
        <v>1550.790788134892</v>
      </c>
      <c r="AAS81">
        <f t="shared" si="208"/>
        <v>1</v>
      </c>
      <c r="AAT81" s="239">
        <v>-1</v>
      </c>
      <c r="AAU81" s="239">
        <v>-1</v>
      </c>
      <c r="AAV81" s="239">
        <v>-1</v>
      </c>
      <c r="AAW81" s="214">
        <v>-1</v>
      </c>
      <c r="AAX81" s="240">
        <v>3</v>
      </c>
      <c r="AAY81">
        <f t="shared" si="209"/>
        <v>1</v>
      </c>
      <c r="AAZ81">
        <f t="shared" si="210"/>
        <v>-1</v>
      </c>
      <c r="ABA81" s="214"/>
      <c r="ABB81">
        <f t="shared" si="162"/>
        <v>0</v>
      </c>
      <c r="ABC81">
        <f t="shared" si="159"/>
        <v>0</v>
      </c>
      <c r="ABD81">
        <f t="shared" si="232"/>
        <v>0</v>
      </c>
      <c r="ABE81">
        <f t="shared" si="211"/>
        <v>0</v>
      </c>
      <c r="ABF81" s="248"/>
      <c r="ABG81" s="202">
        <v>42552</v>
      </c>
      <c r="ABH81">
        <v>60</v>
      </c>
      <c r="ABI81" t="str">
        <f t="shared" si="189"/>
        <v>TRUE</v>
      </c>
      <c r="ABJ81">
        <f>VLOOKUP($A81,'FuturesInfo (3)'!$A$2:$V$80,22)</f>
        <v>3</v>
      </c>
      <c r="ABK81" s="252">
        <v>1</v>
      </c>
      <c r="ABL81">
        <f t="shared" si="212"/>
        <v>4</v>
      </c>
      <c r="ABM81" s="138">
        <f>VLOOKUP($A81,'FuturesInfo (3)'!$A$2:$O$80,15)*ABJ81</f>
        <v>95474.771999999997</v>
      </c>
      <c r="ABN81" s="138">
        <f>VLOOKUP($A81,'FuturesInfo (3)'!$A$2:$O$80,15)*ABL81</f>
        <v>127299.696</v>
      </c>
      <c r="ABO81" s="196">
        <f t="shared" si="213"/>
        <v>0</v>
      </c>
      <c r="ABP81" s="196">
        <f t="shared" si="214"/>
        <v>0</v>
      </c>
      <c r="ABQ81" s="196">
        <f t="shared" si="215"/>
        <v>0</v>
      </c>
      <c r="ABR81" s="196">
        <f t="shared" si="216"/>
        <v>0</v>
      </c>
      <c r="ABS81" s="196">
        <f t="shared" si="156"/>
        <v>0</v>
      </c>
      <c r="ABT81" s="196">
        <f t="shared" si="217"/>
        <v>0</v>
      </c>
      <c r="ABU81" s="196">
        <f t="shared" si="233"/>
        <v>0</v>
      </c>
      <c r="ABV81" s="196">
        <f>IF(IF(sym!$O70=ABA81,1,0)=1,ABS(ABM81*ABF81),-ABS(ABM81*ABF81))</f>
        <v>0</v>
      </c>
      <c r="ABW81" s="196">
        <f>IF(IF(sym!$N70=ABA81,1,0)=1,ABS(ABM81*ABF81),-ABS(ABM81*ABF81))</f>
        <v>0</v>
      </c>
      <c r="ABX81" s="196">
        <f t="shared" ref="ABX81:ABX92" si="238">IF(IF(ABA81=ABA81,0,1)=1,ABS(ABM81*ABF81),-ABS(ABM81*ABF81))</f>
        <v>0</v>
      </c>
      <c r="ABY81" s="196">
        <f t="shared" si="218"/>
        <v>0</v>
      </c>
      <c r="ACA81">
        <f t="shared" si="219"/>
        <v>0</v>
      </c>
      <c r="ACB81" s="239"/>
      <c r="ACC81" s="239"/>
      <c r="ACD81" s="239"/>
      <c r="ACE81" s="214"/>
      <c r="ACF81" s="240"/>
      <c r="ACG81">
        <f t="shared" si="220"/>
        <v>1</v>
      </c>
      <c r="ACH81">
        <f t="shared" si="221"/>
        <v>0</v>
      </c>
      <c r="ACI81" s="214"/>
      <c r="ACJ81">
        <f t="shared" si="163"/>
        <v>1</v>
      </c>
      <c r="ACK81">
        <f t="shared" si="160"/>
        <v>1</v>
      </c>
      <c r="ACL81">
        <f t="shared" si="234"/>
        <v>0</v>
      </c>
      <c r="ACM81">
        <f t="shared" si="222"/>
        <v>1</v>
      </c>
      <c r="ACN81" s="248"/>
      <c r="ACO81" s="202"/>
      <c r="ACP81">
        <v>60</v>
      </c>
      <c r="ACQ81" t="str">
        <f t="shared" si="190"/>
        <v>FALSE</v>
      </c>
      <c r="ACR81">
        <f>VLOOKUP($A81,'FuturesInfo (3)'!$A$2:$V$80,22)</f>
        <v>3</v>
      </c>
      <c r="ACS81" s="252"/>
      <c r="ACT81">
        <f t="shared" si="223"/>
        <v>2</v>
      </c>
      <c r="ACU81" s="138">
        <f>VLOOKUP($A81,'FuturesInfo (3)'!$A$2:$O$80,15)*ACR81</f>
        <v>95474.771999999997</v>
      </c>
      <c r="ACV81" s="138">
        <f>VLOOKUP($A81,'FuturesInfo (3)'!$A$2:$O$80,15)*ACT81</f>
        <v>63649.847999999998</v>
      </c>
      <c r="ACW81" s="196">
        <f t="shared" si="224"/>
        <v>0</v>
      </c>
      <c r="ACX81" s="196">
        <f t="shared" si="225"/>
        <v>0</v>
      </c>
      <c r="ACY81" s="196">
        <f t="shared" si="226"/>
        <v>0</v>
      </c>
      <c r="ACZ81" s="196">
        <f t="shared" si="227"/>
        <v>0</v>
      </c>
      <c r="ADA81" s="196">
        <f t="shared" si="157"/>
        <v>0</v>
      </c>
      <c r="ADB81" s="196">
        <f t="shared" si="228"/>
        <v>0</v>
      </c>
      <c r="ADC81" s="196">
        <f t="shared" si="235"/>
        <v>0</v>
      </c>
      <c r="ADD81" s="196">
        <f>IF(IF(sym!$O70=ACI81,1,0)=1,ABS(ACU81*ACN81),-ABS(ACU81*ACN81))</f>
        <v>0</v>
      </c>
      <c r="ADE81" s="196">
        <f>IF(IF(sym!$N70=ACI81,1,0)=1,ABS(ACU81*ACN81),-ABS(ACU81*ACN81))</f>
        <v>0</v>
      </c>
      <c r="ADF81" s="196">
        <f t="shared" ref="ADF81:ADF92" si="239">IF(IF(ACI81=ACI81,0,1)=1,ABS(ACU81*ACN81),-ABS(ACU81*ACN81))</f>
        <v>0</v>
      </c>
      <c r="ADG81" s="196">
        <f t="shared" si="229"/>
        <v>0</v>
      </c>
    </row>
    <row r="82" spans="1:787" x14ac:dyDescent="0.25">
      <c r="A82" s="1" t="s">
        <v>413</v>
      </c>
      <c r="B82" s="150" t="str">
        <f>'FuturesInfo (3)'!M70</f>
        <v>@TFS</v>
      </c>
      <c r="C82" s="200" t="str">
        <f>VLOOKUP(A82,'FuturesInfo (3)'!$A$2:$K$80,11)</f>
        <v>index</v>
      </c>
      <c r="F82" t="e">
        <f>#REF!</f>
        <v>#REF!</v>
      </c>
      <c r="G82">
        <v>1</v>
      </c>
      <c r="H82">
        <v>-1</v>
      </c>
      <c r="I82">
        <v>-1</v>
      </c>
      <c r="J82">
        <f t="shared" si="173"/>
        <v>0</v>
      </c>
      <c r="K82">
        <f t="shared" si="174"/>
        <v>1</v>
      </c>
      <c r="L82" s="184">
        <v>-7.7704722056199998E-3</v>
      </c>
      <c r="M82" s="2">
        <v>10</v>
      </c>
      <c r="N82">
        <v>60</v>
      </c>
      <c r="O82" t="str">
        <f t="shared" si="175"/>
        <v>TRUE</v>
      </c>
      <c r="P82">
        <f>VLOOKUP($A82,'FuturesInfo (3)'!$A$2:$V$80,22)</f>
        <v>1</v>
      </c>
      <c r="Q82">
        <f t="shared" si="176"/>
        <v>1</v>
      </c>
      <c r="R82">
        <f t="shared" si="176"/>
        <v>1</v>
      </c>
      <c r="S82" s="138">
        <f>VLOOKUP($A82,'FuturesInfo (3)'!$A$2:$O$80,15)*Q82</f>
        <v>118750</v>
      </c>
      <c r="T82" s="144">
        <f t="shared" si="177"/>
        <v>-922.74357441737493</v>
      </c>
      <c r="U82" s="144">
        <f t="shared" si="191"/>
        <v>922.74357441737493</v>
      </c>
      <c r="W82">
        <f t="shared" si="178"/>
        <v>1</v>
      </c>
      <c r="X82">
        <v>1</v>
      </c>
      <c r="Y82">
        <v>-1</v>
      </c>
      <c r="Z82">
        <v>1</v>
      </c>
      <c r="AA82">
        <f t="shared" si="192"/>
        <v>1</v>
      </c>
      <c r="AB82">
        <f t="shared" si="179"/>
        <v>0</v>
      </c>
      <c r="AC82" s="1">
        <v>1.23063683305E-2</v>
      </c>
      <c r="AD82" s="2">
        <v>10</v>
      </c>
      <c r="AE82">
        <v>60</v>
      </c>
      <c r="AF82" t="str">
        <f t="shared" si="180"/>
        <v>TRUE</v>
      </c>
      <c r="AG82">
        <f>VLOOKUP($A82,'FuturesInfo (3)'!$A$2:$V$80,22)</f>
        <v>1</v>
      </c>
      <c r="AH82">
        <f t="shared" si="181"/>
        <v>1</v>
      </c>
      <c r="AI82">
        <f t="shared" si="193"/>
        <v>1</v>
      </c>
      <c r="AJ82" s="138">
        <f>VLOOKUP($A82,'FuturesInfo (3)'!$A$2:$O$80,15)*AI82</f>
        <v>118750</v>
      </c>
      <c r="AK82" s="196">
        <f t="shared" si="182"/>
        <v>1461.3812392468751</v>
      </c>
      <c r="AL82" s="196">
        <f t="shared" si="194"/>
        <v>-1461.3812392468751</v>
      </c>
      <c r="AN82">
        <f t="shared" si="183"/>
        <v>1</v>
      </c>
      <c r="AO82">
        <v>1</v>
      </c>
      <c r="AP82">
        <v>-1</v>
      </c>
      <c r="AQ82">
        <v>1</v>
      </c>
      <c r="AR82">
        <f t="shared" si="236"/>
        <v>1</v>
      </c>
      <c r="AS82">
        <f t="shared" si="184"/>
        <v>0</v>
      </c>
      <c r="AT82" s="1">
        <v>2.63538213041E-3</v>
      </c>
      <c r="AU82" s="2">
        <v>10</v>
      </c>
      <c r="AV82">
        <v>60</v>
      </c>
      <c r="AW82" t="str">
        <f t="shared" si="185"/>
        <v>TRUE</v>
      </c>
      <c r="AX82">
        <f>VLOOKUP($A82,'FuturesInfo (3)'!$A$2:$V$80,22)</f>
        <v>1</v>
      </c>
      <c r="AY82">
        <f t="shared" si="186"/>
        <v>1</v>
      </c>
      <c r="AZ82">
        <f t="shared" si="195"/>
        <v>1</v>
      </c>
      <c r="BA82" s="138">
        <f>VLOOKUP($A82,'FuturesInfo (3)'!$A$2:$O$80,15)*AZ82</f>
        <v>118750</v>
      </c>
      <c r="BB82" s="196">
        <f t="shared" si="187"/>
        <v>312.95162798618748</v>
      </c>
      <c r="BC82" s="196">
        <f t="shared" si="196"/>
        <v>-312.95162798618748</v>
      </c>
      <c r="BE82">
        <v>1</v>
      </c>
      <c r="BF82">
        <v>1</v>
      </c>
      <c r="BG82">
        <v>-1</v>
      </c>
      <c r="BH82">
        <v>1</v>
      </c>
      <c r="BI82">
        <v>1</v>
      </c>
      <c r="BJ82">
        <v>0</v>
      </c>
      <c r="BK82" s="1">
        <v>7.88536544005E-3</v>
      </c>
      <c r="BL82" s="2">
        <v>10</v>
      </c>
      <c r="BM82">
        <v>60</v>
      </c>
      <c r="BN82" t="s">
        <v>1181</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1181</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1181</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1181</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1181</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1181</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1181</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1181</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1181</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1181</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1181</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1181</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1181</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1181</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1181</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1181</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1181</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1181</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1181</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v>1</v>
      </c>
      <c r="UF82" s="239">
        <v>1</v>
      </c>
      <c r="UG82" s="239">
        <v>1</v>
      </c>
      <c r="UH82" s="239">
        <v>1</v>
      </c>
      <c r="UI82" s="214">
        <v>-1</v>
      </c>
      <c r="UJ82" s="240">
        <v>-5</v>
      </c>
      <c r="UK82">
        <v>1</v>
      </c>
      <c r="UL82">
        <v>1</v>
      </c>
      <c r="UM82" s="214">
        <v>-1</v>
      </c>
      <c r="UN82">
        <v>0</v>
      </c>
      <c r="UO82">
        <v>1</v>
      </c>
      <c r="UP82">
        <v>0</v>
      </c>
      <c r="UQ82">
        <v>0</v>
      </c>
      <c r="UR82" s="248">
        <v>-1.6288338242900002E-2</v>
      </c>
      <c r="US82" s="202">
        <v>42548</v>
      </c>
      <c r="UT82">
        <v>60</v>
      </c>
      <c r="UU82" t="s">
        <v>1181</v>
      </c>
      <c r="UV82">
        <v>1</v>
      </c>
      <c r="UW82" s="252">
        <v>1</v>
      </c>
      <c r="UX82">
        <v>1</v>
      </c>
      <c r="UY82" s="138">
        <v>113540.00000000001</v>
      </c>
      <c r="UZ82" s="138">
        <v>113540.00000000001</v>
      </c>
      <c r="VA82" s="196">
        <v>-1849.3779240988665</v>
      </c>
      <c r="VB82" s="196">
        <v>-1849.3779240988665</v>
      </c>
      <c r="VC82" s="196">
        <v>1849.3779240988665</v>
      </c>
      <c r="VD82" s="196">
        <v>-1849.3779240988665</v>
      </c>
      <c r="VE82" s="196">
        <v>-1849.3779240988665</v>
      </c>
      <c r="VF82" s="196">
        <v>-1849.3779240988665</v>
      </c>
      <c r="VG82" s="196">
        <v>-1849.3779240988665</v>
      </c>
      <c r="VH82" s="196">
        <v>-1849.3779240988665</v>
      </c>
      <c r="VI82" s="196">
        <v>1849.3779240988665</v>
      </c>
      <c r="VJ82" s="196">
        <v>-1849.3779240988665</v>
      </c>
      <c r="VK82" s="196">
        <v>1849.3779240988665</v>
      </c>
      <c r="VM82">
        <v>-1</v>
      </c>
      <c r="VN82" s="239">
        <v>1</v>
      </c>
      <c r="VO82" s="239">
        <v>1</v>
      </c>
      <c r="VP82" s="239">
        <v>1</v>
      </c>
      <c r="VQ82" s="214">
        <v>-1</v>
      </c>
      <c r="VR82" s="240">
        <v>-6</v>
      </c>
      <c r="VS82">
        <v>1</v>
      </c>
      <c r="VT82">
        <v>1</v>
      </c>
      <c r="VU82" s="214">
        <v>1</v>
      </c>
      <c r="VV82">
        <v>1</v>
      </c>
      <c r="VW82">
        <v>0</v>
      </c>
      <c r="VX82">
        <v>1</v>
      </c>
      <c r="VY82">
        <v>1</v>
      </c>
      <c r="VZ82" s="248">
        <v>7.8386471728000007E-3</v>
      </c>
      <c r="WA82" s="202">
        <v>42548</v>
      </c>
      <c r="WB82">
        <v>60</v>
      </c>
      <c r="WC82" t="s">
        <v>1181</v>
      </c>
      <c r="WD82">
        <v>1</v>
      </c>
      <c r="WE82" s="252">
        <v>1</v>
      </c>
      <c r="WF82">
        <v>1</v>
      </c>
      <c r="WG82" s="138">
        <v>114430</v>
      </c>
      <c r="WH82" s="138">
        <v>114430</v>
      </c>
      <c r="WI82" s="196">
        <v>896.97639598350406</v>
      </c>
      <c r="WJ82" s="196">
        <v>896.97639598350406</v>
      </c>
      <c r="WK82" s="196">
        <v>-896.97639598350406</v>
      </c>
      <c r="WL82" s="196">
        <v>896.97639598350406</v>
      </c>
      <c r="WM82" s="196">
        <v>896.97639598350406</v>
      </c>
      <c r="WN82" s="196">
        <v>896.97639598350406</v>
      </c>
      <c r="WO82" s="196">
        <v>896.97639598350406</v>
      </c>
      <c r="WP82" s="196">
        <v>896.97639598350406</v>
      </c>
      <c r="WQ82" s="196">
        <v>-896.97639598350406</v>
      </c>
      <c r="WR82" s="196">
        <v>-896.97639598350406</v>
      </c>
      <c r="WS82" s="196">
        <v>896.97639598350406</v>
      </c>
      <c r="WU82">
        <v>1</v>
      </c>
      <c r="WV82" s="239">
        <v>1</v>
      </c>
      <c r="WW82" s="239">
        <v>1</v>
      </c>
      <c r="WX82" s="239">
        <v>1</v>
      </c>
      <c r="WY82" s="214">
        <v>-1</v>
      </c>
      <c r="WZ82" s="240">
        <v>-7</v>
      </c>
      <c r="XA82">
        <v>1</v>
      </c>
      <c r="XB82">
        <v>1</v>
      </c>
      <c r="XC82">
        <v>1</v>
      </c>
      <c r="XD82">
        <v>1</v>
      </c>
      <c r="XE82">
        <v>0</v>
      </c>
      <c r="XF82">
        <v>1</v>
      </c>
      <c r="XG82">
        <v>1</v>
      </c>
      <c r="XH82">
        <v>1.57301406974E-3</v>
      </c>
      <c r="XI82" s="202">
        <v>42548</v>
      </c>
      <c r="XJ82">
        <v>60</v>
      </c>
      <c r="XK82" t="s">
        <v>1181</v>
      </c>
      <c r="XL82">
        <v>1</v>
      </c>
      <c r="XM82" s="252">
        <v>1</v>
      </c>
      <c r="XN82">
        <v>1</v>
      </c>
      <c r="XO82" s="138">
        <v>114609.99999999999</v>
      </c>
      <c r="XP82" s="138">
        <v>114609.99999999999</v>
      </c>
      <c r="XQ82" s="196">
        <v>180.28314253290137</v>
      </c>
      <c r="XR82" s="196">
        <v>180.28314253290137</v>
      </c>
      <c r="XS82" s="196">
        <v>-180.28314253290137</v>
      </c>
      <c r="XT82" s="196">
        <v>180.28314253290137</v>
      </c>
      <c r="XU82" s="196">
        <v>180.28314253290137</v>
      </c>
      <c r="XV82" s="196">
        <v>180.28314253290137</v>
      </c>
      <c r="XW82" s="196">
        <v>180.28314253290137</v>
      </c>
      <c r="XX82" s="196">
        <v>180.28314253290137</v>
      </c>
      <c r="XY82" s="196">
        <v>-180.28314253290137</v>
      </c>
      <c r="XZ82" s="196">
        <v>-180.28314253290137</v>
      </c>
      <c r="YA82" s="196">
        <v>180.28314253290137</v>
      </c>
      <c r="YC82">
        <v>1</v>
      </c>
      <c r="YD82">
        <v>1</v>
      </c>
      <c r="YE82">
        <v>1</v>
      </c>
      <c r="YF82">
        <v>1</v>
      </c>
      <c r="YG82">
        <v>1</v>
      </c>
      <c r="YH82">
        <v>8</v>
      </c>
      <c r="YI82">
        <v>-1</v>
      </c>
      <c r="YJ82">
        <v>1</v>
      </c>
      <c r="YK82" s="214">
        <v>1</v>
      </c>
      <c r="YL82">
        <v>1</v>
      </c>
      <c r="YM82">
        <v>1</v>
      </c>
      <c r="YN82">
        <v>0</v>
      </c>
      <c r="YO82">
        <v>1</v>
      </c>
      <c r="YP82" s="248">
        <v>2.3907163423800001E-2</v>
      </c>
      <c r="YQ82" s="202">
        <v>42548</v>
      </c>
      <c r="YR82">
        <v>60</v>
      </c>
      <c r="YS82" t="s">
        <v>1181</v>
      </c>
      <c r="YT82">
        <v>1</v>
      </c>
      <c r="YU82">
        <v>1</v>
      </c>
      <c r="YV82">
        <v>1</v>
      </c>
      <c r="YW82" s="138">
        <v>117350</v>
      </c>
      <c r="YX82" s="138">
        <v>117350</v>
      </c>
      <c r="YY82" s="196">
        <v>2805.5056277829299</v>
      </c>
      <c r="YZ82" s="196">
        <v>2805.5056277829299</v>
      </c>
      <c r="ZA82" s="196">
        <v>2805.5056277829299</v>
      </c>
      <c r="ZB82" s="196">
        <v>-2805.5056277829299</v>
      </c>
      <c r="ZC82" s="196">
        <v>2805.5056277829299</v>
      </c>
      <c r="ZD82" s="196">
        <v>2805.5056277829299</v>
      </c>
      <c r="ZE82" s="196">
        <v>2805.5056277829299</v>
      </c>
      <c r="ZF82" s="196">
        <v>2805.5056277829299</v>
      </c>
      <c r="ZG82" s="196">
        <v>-2805.5056277829299</v>
      </c>
      <c r="ZH82" s="196">
        <v>-2805.5056277829299</v>
      </c>
      <c r="ZI82" s="196">
        <v>2805.5056277829299</v>
      </c>
      <c r="ZK82">
        <f t="shared" si="197"/>
        <v>1</v>
      </c>
      <c r="ZL82" s="239">
        <v>1</v>
      </c>
      <c r="ZM82" s="239">
        <v>-1</v>
      </c>
      <c r="ZN82" s="239">
        <v>1</v>
      </c>
      <c r="ZO82" s="214">
        <v>1</v>
      </c>
      <c r="ZP82" s="240">
        <v>9</v>
      </c>
      <c r="ZQ82">
        <f t="shared" si="198"/>
        <v>-1</v>
      </c>
      <c r="ZR82">
        <f t="shared" si="199"/>
        <v>1</v>
      </c>
      <c r="ZS82" s="214">
        <v>1</v>
      </c>
      <c r="ZT82">
        <f t="shared" si="161"/>
        <v>1</v>
      </c>
      <c r="ZU82">
        <f t="shared" si="158"/>
        <v>1</v>
      </c>
      <c r="ZV82">
        <f t="shared" si="230"/>
        <v>0</v>
      </c>
      <c r="ZW82">
        <f t="shared" si="200"/>
        <v>1</v>
      </c>
      <c r="ZX82" s="248">
        <v>1.1930123561999999E-2</v>
      </c>
      <c r="ZY82" s="202">
        <v>42548</v>
      </c>
      <c r="ZZ82">
        <v>60</v>
      </c>
      <c r="AAA82" t="str">
        <f t="shared" si="188"/>
        <v>TRUE</v>
      </c>
      <c r="AAB82">
        <f>VLOOKUP($A82,'FuturesInfo (3)'!$A$2:$V$80,22)</f>
        <v>1</v>
      </c>
      <c r="AAC82" s="252">
        <v>2</v>
      </c>
      <c r="AAD82">
        <f t="shared" si="201"/>
        <v>1</v>
      </c>
      <c r="AAE82" s="138">
        <f>VLOOKUP($A82,'FuturesInfo (3)'!$A$2:$O$80,15)*AAB82</f>
        <v>118750</v>
      </c>
      <c r="AAF82" s="138">
        <f>VLOOKUP($A82,'FuturesInfo (3)'!$A$2:$O$80,15)*AAD82</f>
        <v>118750</v>
      </c>
      <c r="AAG82" s="196">
        <f t="shared" si="202"/>
        <v>1416.7021729875</v>
      </c>
      <c r="AAH82" s="196">
        <f t="shared" si="203"/>
        <v>1416.7021729875</v>
      </c>
      <c r="AAI82" s="196">
        <f t="shared" si="204"/>
        <v>1416.7021729875</v>
      </c>
      <c r="AAJ82" s="196">
        <f t="shared" si="205"/>
        <v>-1416.7021729875</v>
      </c>
      <c r="AAK82" s="196">
        <f t="shared" si="155"/>
        <v>1416.7021729875</v>
      </c>
      <c r="AAL82" s="196">
        <f t="shared" si="206"/>
        <v>-1416.7021729875</v>
      </c>
      <c r="AAM82" s="196">
        <f t="shared" si="231"/>
        <v>1416.7021729875</v>
      </c>
      <c r="AAN82" s="196">
        <f>IF(IF(sym!$O71=ZS82,1,0)=1,ABS(AAE82*ZX82),-ABS(AAE82*ZX82))</f>
        <v>1416.7021729875</v>
      </c>
      <c r="AAO82" s="196">
        <f>IF(IF(sym!$N71=ZS82,1,0)=1,ABS(AAE82*ZX82),-ABS(AAE82*ZX82))</f>
        <v>-1416.7021729875</v>
      </c>
      <c r="AAP82" s="196">
        <f t="shared" si="237"/>
        <v>-1416.7021729875</v>
      </c>
      <c r="AAQ82" s="196">
        <f t="shared" si="207"/>
        <v>1416.7021729875</v>
      </c>
      <c r="AAS82">
        <f t="shared" si="208"/>
        <v>1</v>
      </c>
      <c r="AAT82" s="239">
        <v>1</v>
      </c>
      <c r="AAU82" s="239">
        <v>-1</v>
      </c>
      <c r="AAV82" s="239">
        <v>1</v>
      </c>
      <c r="AAW82" s="214">
        <v>-1</v>
      </c>
      <c r="AAX82" s="240">
        <v>-3</v>
      </c>
      <c r="AAY82">
        <f t="shared" si="209"/>
        <v>1</v>
      </c>
      <c r="AAZ82">
        <f t="shared" si="210"/>
        <v>1</v>
      </c>
      <c r="ABA82" s="214"/>
      <c r="ABB82">
        <f t="shared" si="162"/>
        <v>0</v>
      </c>
      <c r="ABC82">
        <f t="shared" si="159"/>
        <v>0</v>
      </c>
      <c r="ABD82">
        <f t="shared" si="232"/>
        <v>0</v>
      </c>
      <c r="ABE82">
        <f t="shared" si="211"/>
        <v>0</v>
      </c>
      <c r="ABF82" s="248"/>
      <c r="ABG82" s="202">
        <v>42548</v>
      </c>
      <c r="ABH82">
        <v>60</v>
      </c>
      <c r="ABI82" t="str">
        <f t="shared" si="189"/>
        <v>TRUE</v>
      </c>
      <c r="ABJ82">
        <f>VLOOKUP($A82,'FuturesInfo (3)'!$A$2:$V$80,22)</f>
        <v>1</v>
      </c>
      <c r="ABK82" s="252">
        <v>2</v>
      </c>
      <c r="ABL82">
        <f t="shared" si="212"/>
        <v>1</v>
      </c>
      <c r="ABM82" s="138">
        <f>VLOOKUP($A82,'FuturesInfo (3)'!$A$2:$O$80,15)*ABJ82</f>
        <v>118750</v>
      </c>
      <c r="ABN82" s="138">
        <f>VLOOKUP($A82,'FuturesInfo (3)'!$A$2:$O$80,15)*ABL82</f>
        <v>118750</v>
      </c>
      <c r="ABO82" s="196">
        <f t="shared" si="213"/>
        <v>0</v>
      </c>
      <c r="ABP82" s="196">
        <f t="shared" si="214"/>
        <v>0</v>
      </c>
      <c r="ABQ82" s="196">
        <f t="shared" si="215"/>
        <v>0</v>
      </c>
      <c r="ABR82" s="196">
        <f t="shared" si="216"/>
        <v>0</v>
      </c>
      <c r="ABS82" s="196">
        <f t="shared" si="156"/>
        <v>0</v>
      </c>
      <c r="ABT82" s="196">
        <f t="shared" si="217"/>
        <v>0</v>
      </c>
      <c r="ABU82" s="196">
        <f t="shared" si="233"/>
        <v>0</v>
      </c>
      <c r="ABV82" s="196">
        <f>IF(IF(sym!$O71=ABA82,1,0)=1,ABS(ABM82*ABF82),-ABS(ABM82*ABF82))</f>
        <v>0</v>
      </c>
      <c r="ABW82" s="196">
        <f>IF(IF(sym!$N71=ABA82,1,0)=1,ABS(ABM82*ABF82),-ABS(ABM82*ABF82))</f>
        <v>0</v>
      </c>
      <c r="ABX82" s="196">
        <f t="shared" si="238"/>
        <v>0</v>
      </c>
      <c r="ABY82" s="196">
        <f t="shared" si="218"/>
        <v>0</v>
      </c>
      <c r="ACA82">
        <f t="shared" si="219"/>
        <v>0</v>
      </c>
      <c r="ACB82" s="239"/>
      <c r="ACC82" s="239"/>
      <c r="ACD82" s="239"/>
      <c r="ACE82" s="214"/>
      <c r="ACF82" s="240"/>
      <c r="ACG82">
        <f t="shared" si="220"/>
        <v>1</v>
      </c>
      <c r="ACH82">
        <f t="shared" si="221"/>
        <v>0</v>
      </c>
      <c r="ACI82" s="214"/>
      <c r="ACJ82">
        <f t="shared" si="163"/>
        <v>1</v>
      </c>
      <c r="ACK82">
        <f t="shared" si="160"/>
        <v>1</v>
      </c>
      <c r="ACL82">
        <f t="shared" si="234"/>
        <v>0</v>
      </c>
      <c r="ACM82">
        <f t="shared" si="222"/>
        <v>1</v>
      </c>
      <c r="ACN82" s="248"/>
      <c r="ACO82" s="202"/>
      <c r="ACP82">
        <v>60</v>
      </c>
      <c r="ACQ82" t="str">
        <f t="shared" si="190"/>
        <v>FALSE</v>
      </c>
      <c r="ACR82">
        <f>VLOOKUP($A82,'FuturesInfo (3)'!$A$2:$V$80,22)</f>
        <v>1</v>
      </c>
      <c r="ACS82" s="252"/>
      <c r="ACT82">
        <f t="shared" si="223"/>
        <v>1</v>
      </c>
      <c r="ACU82" s="138">
        <f>VLOOKUP($A82,'FuturesInfo (3)'!$A$2:$O$80,15)*ACR82</f>
        <v>118750</v>
      </c>
      <c r="ACV82" s="138">
        <f>VLOOKUP($A82,'FuturesInfo (3)'!$A$2:$O$80,15)*ACT82</f>
        <v>118750</v>
      </c>
      <c r="ACW82" s="196">
        <f t="shared" si="224"/>
        <v>0</v>
      </c>
      <c r="ACX82" s="196">
        <f t="shared" si="225"/>
        <v>0</v>
      </c>
      <c r="ACY82" s="196">
        <f t="shared" si="226"/>
        <v>0</v>
      </c>
      <c r="ACZ82" s="196">
        <f t="shared" si="227"/>
        <v>0</v>
      </c>
      <c r="ADA82" s="196">
        <f t="shared" si="157"/>
        <v>0</v>
      </c>
      <c r="ADB82" s="196">
        <f t="shared" si="228"/>
        <v>0</v>
      </c>
      <c r="ADC82" s="196">
        <f t="shared" si="235"/>
        <v>0</v>
      </c>
      <c r="ADD82" s="196">
        <f>IF(IF(sym!$O71=ACI82,1,0)=1,ABS(ACU82*ACN82),-ABS(ACU82*ACN82))</f>
        <v>0</v>
      </c>
      <c r="ADE82" s="196">
        <f>IF(IF(sym!$N71=ACI82,1,0)=1,ABS(ACU82*ACN82),-ABS(ACU82*ACN82))</f>
        <v>0</v>
      </c>
      <c r="ADF82" s="196">
        <f t="shared" si="239"/>
        <v>0</v>
      </c>
      <c r="ADG82" s="196">
        <f t="shared" si="229"/>
        <v>0</v>
      </c>
    </row>
    <row r="83" spans="1:787" x14ac:dyDescent="0.25">
      <c r="A83" s="1" t="s">
        <v>415</v>
      </c>
      <c r="B83" s="150" t="str">
        <f>'FuturesInfo (3)'!M71</f>
        <v>@TU</v>
      </c>
      <c r="C83" s="200" t="str">
        <f>VLOOKUP(A83,'FuturesInfo (3)'!$A$2:$K$80,11)</f>
        <v>rates</v>
      </c>
      <c r="F83" t="e">
        <f>#REF!</f>
        <v>#REF!</v>
      </c>
      <c r="G83">
        <v>-1</v>
      </c>
      <c r="H83">
        <v>1</v>
      </c>
      <c r="I83">
        <v>1</v>
      </c>
      <c r="J83">
        <f t="shared" si="173"/>
        <v>0</v>
      </c>
      <c r="K83">
        <f t="shared" si="174"/>
        <v>1</v>
      </c>
      <c r="L83" s="184">
        <v>2.3669487878400001E-3</v>
      </c>
      <c r="M83" s="2">
        <v>10</v>
      </c>
      <c r="N83">
        <v>60</v>
      </c>
      <c r="O83" t="str">
        <f t="shared" si="175"/>
        <v>TRUE</v>
      </c>
      <c r="P83">
        <f>VLOOKUP($A83,'FuturesInfo (3)'!$A$2:$V$80,22)</f>
        <v>7</v>
      </c>
      <c r="Q83">
        <f t="shared" si="176"/>
        <v>7</v>
      </c>
      <c r="R83">
        <f t="shared" si="176"/>
        <v>7</v>
      </c>
      <c r="S83" s="138">
        <f>VLOOKUP($A83,'FuturesInfo (3)'!$A$2:$O$80,15)*Q83</f>
        <v>1533109.375</v>
      </c>
      <c r="T83" s="144">
        <f t="shared" si="177"/>
        <v>-3628.7913767823902</v>
      </c>
      <c r="U83" s="144">
        <f t="shared" si="191"/>
        <v>3628.7913767823902</v>
      </c>
      <c r="W83">
        <f t="shared" si="178"/>
        <v>-1</v>
      </c>
      <c r="X83">
        <v>1</v>
      </c>
      <c r="Y83">
        <v>1</v>
      </c>
      <c r="Z83">
        <v>-1</v>
      </c>
      <c r="AA83">
        <f t="shared" si="192"/>
        <v>0</v>
      </c>
      <c r="AB83">
        <f t="shared" si="179"/>
        <v>0</v>
      </c>
      <c r="AC83" s="1">
        <v>-2.86225402504E-4</v>
      </c>
      <c r="AD83" s="2">
        <v>10</v>
      </c>
      <c r="AE83">
        <v>60</v>
      </c>
      <c r="AF83" t="str">
        <f t="shared" si="180"/>
        <v>TRUE</v>
      </c>
      <c r="AG83">
        <f>VLOOKUP($A83,'FuturesInfo (3)'!$A$2:$V$80,22)</f>
        <v>7</v>
      </c>
      <c r="AH83">
        <f t="shared" si="181"/>
        <v>9</v>
      </c>
      <c r="AI83">
        <f t="shared" si="193"/>
        <v>7</v>
      </c>
      <c r="AJ83" s="138">
        <f>VLOOKUP($A83,'FuturesInfo (3)'!$A$2:$O$80,15)*AI83</f>
        <v>1533109.375</v>
      </c>
      <c r="AK83" s="196">
        <f t="shared" si="182"/>
        <v>-438.81484794203089</v>
      </c>
      <c r="AL83" s="196">
        <f t="shared" si="194"/>
        <v>-438.81484794203089</v>
      </c>
      <c r="AN83">
        <f t="shared" si="183"/>
        <v>1</v>
      </c>
      <c r="AO83">
        <v>-1</v>
      </c>
      <c r="AP83">
        <v>1</v>
      </c>
      <c r="AQ83">
        <v>1</v>
      </c>
      <c r="AR83">
        <f t="shared" si="236"/>
        <v>0</v>
      </c>
      <c r="AS83">
        <f t="shared" si="184"/>
        <v>1</v>
      </c>
      <c r="AT83" s="1">
        <v>2.8630735094100002E-4</v>
      </c>
      <c r="AU83" s="2">
        <v>10</v>
      </c>
      <c r="AV83">
        <v>60</v>
      </c>
      <c r="AW83" t="str">
        <f t="shared" si="185"/>
        <v>TRUE</v>
      </c>
      <c r="AX83">
        <f>VLOOKUP($A83,'FuturesInfo (3)'!$A$2:$V$80,22)</f>
        <v>7</v>
      </c>
      <c r="AY83">
        <f t="shared" si="186"/>
        <v>5</v>
      </c>
      <c r="AZ83">
        <f t="shared" si="195"/>
        <v>7</v>
      </c>
      <c r="BA83" s="138">
        <f>VLOOKUP($A83,'FuturesInfo (3)'!$A$2:$O$80,15)*AZ83</f>
        <v>1533109.375</v>
      </c>
      <c r="BB83" s="196">
        <f t="shared" si="187"/>
        <v>-438.94048385906223</v>
      </c>
      <c r="BC83" s="196">
        <f t="shared" si="196"/>
        <v>438.94048385906223</v>
      </c>
      <c r="BE83">
        <v>-1</v>
      </c>
      <c r="BF83">
        <v>1</v>
      </c>
      <c r="BG83">
        <v>1</v>
      </c>
      <c r="BH83">
        <v>1</v>
      </c>
      <c r="BI83">
        <v>1</v>
      </c>
      <c r="BJ83">
        <v>1</v>
      </c>
      <c r="BK83" s="1">
        <v>7.1556350626199994E-5</v>
      </c>
      <c r="BL83" s="2">
        <v>10</v>
      </c>
      <c r="BM83">
        <v>60</v>
      </c>
      <c r="BN83" t="s">
        <v>1181</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1181</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1181</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1181</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1181</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1181</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1181</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1181</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1181</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1181</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1181</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1181</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1181</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1181</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1181</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1181</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1181</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1181</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1181</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v>-1</v>
      </c>
      <c r="UF83" s="239">
        <v>1</v>
      </c>
      <c r="UG83" s="239">
        <v>1</v>
      </c>
      <c r="UH83" s="239">
        <v>1</v>
      </c>
      <c r="UI83" s="214">
        <v>1</v>
      </c>
      <c r="UJ83" s="240">
        <v>10</v>
      </c>
      <c r="UK83">
        <v>-1</v>
      </c>
      <c r="UL83">
        <v>1</v>
      </c>
      <c r="UM83" s="214">
        <v>1</v>
      </c>
      <c r="UN83">
        <v>1</v>
      </c>
      <c r="UO83">
        <v>1</v>
      </c>
      <c r="UP83">
        <v>0</v>
      </c>
      <c r="UQ83">
        <v>1</v>
      </c>
      <c r="UR83" s="248">
        <v>7.1260600014300005E-4</v>
      </c>
      <c r="US83" s="202">
        <v>42544</v>
      </c>
      <c r="UT83">
        <v>60</v>
      </c>
      <c r="UU83" t="s">
        <v>1181</v>
      </c>
      <c r="UV83">
        <v>8</v>
      </c>
      <c r="UW83" s="252">
        <v>1</v>
      </c>
      <c r="UX83">
        <v>10</v>
      </c>
      <c r="UY83" s="138">
        <v>1755375</v>
      </c>
      <c r="UZ83" s="138">
        <v>2194218.75</v>
      </c>
      <c r="VA83" s="196">
        <v>1250.8907575010187</v>
      </c>
      <c r="VB83" s="196">
        <v>1563.6134468762734</v>
      </c>
      <c r="VC83" s="196">
        <v>1250.8907575010187</v>
      </c>
      <c r="VD83" s="196">
        <v>-1250.8907575010187</v>
      </c>
      <c r="VE83" s="196">
        <v>1250.8907575010187</v>
      </c>
      <c r="VF83" s="196">
        <v>1250.8907575010187</v>
      </c>
      <c r="VG83" s="196">
        <v>1250.8907575010187</v>
      </c>
      <c r="VH83" s="196">
        <v>-1250.8907575010187</v>
      </c>
      <c r="VI83" s="196">
        <v>1250.8907575010187</v>
      </c>
      <c r="VJ83" s="196">
        <v>-1250.8907575010187</v>
      </c>
      <c r="VK83" s="196">
        <v>1250.8907575010187</v>
      </c>
      <c r="VM83">
        <v>1</v>
      </c>
      <c r="VN83" s="239">
        <v>1</v>
      </c>
      <c r="VO83" s="239">
        <v>-1</v>
      </c>
      <c r="VP83" s="239">
        <v>1</v>
      </c>
      <c r="VQ83" s="214">
        <v>1</v>
      </c>
      <c r="VR83" s="240">
        <v>11</v>
      </c>
      <c r="VS83">
        <v>-1</v>
      </c>
      <c r="VT83">
        <v>1</v>
      </c>
      <c r="VU83" s="214">
        <v>-1</v>
      </c>
      <c r="VV83">
        <v>0</v>
      </c>
      <c r="VW83">
        <v>0</v>
      </c>
      <c r="VX83">
        <v>1</v>
      </c>
      <c r="VY83">
        <v>0</v>
      </c>
      <c r="VZ83" s="248">
        <v>-5.6967884355199996E-4</v>
      </c>
      <c r="WA83" s="202">
        <v>42544</v>
      </c>
      <c r="WB83">
        <v>60</v>
      </c>
      <c r="WC83" t="s">
        <v>1181</v>
      </c>
      <c r="WD83">
        <v>7</v>
      </c>
      <c r="WE83" s="252">
        <v>2</v>
      </c>
      <c r="WF83">
        <v>7</v>
      </c>
      <c r="WG83" s="138">
        <v>1535078.125</v>
      </c>
      <c r="WH83" s="138">
        <v>1535078.125</v>
      </c>
      <c r="WI83" s="196">
        <v>-874.50153101197247</v>
      </c>
      <c r="WJ83" s="196">
        <v>-874.50153101197247</v>
      </c>
      <c r="WK83" s="196">
        <v>-874.50153101197247</v>
      </c>
      <c r="WL83" s="196">
        <v>874.50153101197247</v>
      </c>
      <c r="WM83" s="196">
        <v>-874.50153101197247</v>
      </c>
      <c r="WN83" s="196">
        <v>874.50153101197247</v>
      </c>
      <c r="WO83" s="196">
        <v>-874.50153101197247</v>
      </c>
      <c r="WP83" s="196">
        <v>874.50153101197247</v>
      </c>
      <c r="WQ83" s="196">
        <v>-874.50153101197247</v>
      </c>
      <c r="WR83" s="196">
        <v>-874.50153101197247</v>
      </c>
      <c r="WS83" s="196">
        <v>874.50153101197247</v>
      </c>
      <c r="WU83">
        <v>-1</v>
      </c>
      <c r="WV83" s="239">
        <v>1</v>
      </c>
      <c r="WW83" s="239">
        <v>-1</v>
      </c>
      <c r="WX83" s="239">
        <v>1</v>
      </c>
      <c r="WY83" s="214">
        <v>1</v>
      </c>
      <c r="WZ83" s="240">
        <v>12</v>
      </c>
      <c r="XA83">
        <v>-1</v>
      </c>
      <c r="XB83">
        <v>1</v>
      </c>
      <c r="XC83">
        <v>-1</v>
      </c>
      <c r="XD83">
        <v>0</v>
      </c>
      <c r="XE83">
        <v>0</v>
      </c>
      <c r="XF83">
        <v>1</v>
      </c>
      <c r="XG83">
        <v>0</v>
      </c>
      <c r="XH83">
        <v>-1.4250089063099999E-4</v>
      </c>
      <c r="XI83" s="202">
        <v>42544</v>
      </c>
      <c r="XJ83">
        <v>60</v>
      </c>
      <c r="XK83" t="s">
        <v>1181</v>
      </c>
      <c r="XL83">
        <v>7</v>
      </c>
      <c r="XM83" s="252">
        <v>1</v>
      </c>
      <c r="XN83">
        <v>9</v>
      </c>
      <c r="XO83" s="138">
        <v>1534859.375</v>
      </c>
      <c r="XP83" s="138">
        <v>1973390.625</v>
      </c>
      <c r="XQ83" s="196">
        <v>-218.71882793084001</v>
      </c>
      <c r="XR83" s="196">
        <v>-281.20992162536572</v>
      </c>
      <c r="XS83" s="196">
        <v>-218.71882793084001</v>
      </c>
      <c r="XT83" s="196">
        <v>218.71882793084001</v>
      </c>
      <c r="XU83" s="196">
        <v>-218.71882793084001</v>
      </c>
      <c r="XV83" s="196">
        <v>218.71882793084001</v>
      </c>
      <c r="XW83" s="196">
        <v>-218.71882793084001</v>
      </c>
      <c r="XX83" s="196">
        <v>218.71882793084001</v>
      </c>
      <c r="XY83" s="196">
        <v>-218.71882793084001</v>
      </c>
      <c r="XZ83" s="196">
        <v>-218.71882793084001</v>
      </c>
      <c r="YA83" s="196">
        <v>218.71882793084001</v>
      </c>
      <c r="YC83">
        <v>-1</v>
      </c>
      <c r="YD83">
        <v>-1</v>
      </c>
      <c r="YE83">
        <v>1</v>
      </c>
      <c r="YF83">
        <v>-1</v>
      </c>
      <c r="YG83">
        <v>1</v>
      </c>
      <c r="YH83">
        <v>13</v>
      </c>
      <c r="YI83">
        <v>-1</v>
      </c>
      <c r="YJ83">
        <v>1</v>
      </c>
      <c r="YK83" s="214">
        <v>-1</v>
      </c>
      <c r="YL83">
        <v>1</v>
      </c>
      <c r="YM83">
        <v>0</v>
      </c>
      <c r="YN83">
        <v>1</v>
      </c>
      <c r="YO83">
        <v>0</v>
      </c>
      <c r="YP83" s="248">
        <v>-3.5630300007099999E-4</v>
      </c>
      <c r="YQ83" s="202">
        <v>42544</v>
      </c>
      <c r="YR83">
        <v>60</v>
      </c>
      <c r="YS83" t="s">
        <v>1181</v>
      </c>
      <c r="YT83">
        <v>7</v>
      </c>
      <c r="YU83">
        <v>1</v>
      </c>
      <c r="YV83">
        <v>9</v>
      </c>
      <c r="YW83" s="138">
        <v>1534312.5</v>
      </c>
      <c r="YX83" s="138">
        <v>1972687.5</v>
      </c>
      <c r="YY83" s="196">
        <v>546.68014679643613</v>
      </c>
      <c r="YZ83" s="196">
        <v>702.87447445256078</v>
      </c>
      <c r="ZA83" s="196">
        <v>-546.68014679643613</v>
      </c>
      <c r="ZB83" s="196">
        <v>546.68014679643613</v>
      </c>
      <c r="ZC83" s="196">
        <v>-546.68014679643613</v>
      </c>
      <c r="ZD83" s="196">
        <v>-546.68014679643613</v>
      </c>
      <c r="ZE83" s="196">
        <v>546.68014679643613</v>
      </c>
      <c r="ZF83" s="196">
        <v>546.68014679643613</v>
      </c>
      <c r="ZG83" s="196">
        <v>-546.68014679643613</v>
      </c>
      <c r="ZH83" s="196">
        <v>-546.68014679643613</v>
      </c>
      <c r="ZI83" s="196">
        <v>546.68014679643613</v>
      </c>
      <c r="ZK83">
        <f t="shared" si="197"/>
        <v>-1</v>
      </c>
      <c r="ZL83" s="239">
        <v>-1</v>
      </c>
      <c r="ZM83" s="239">
        <v>-1</v>
      </c>
      <c r="ZN83" s="239">
        <v>-1</v>
      </c>
      <c r="ZO83" s="214">
        <v>1</v>
      </c>
      <c r="ZP83" s="240">
        <v>14</v>
      </c>
      <c r="ZQ83">
        <f t="shared" si="198"/>
        <v>-1</v>
      </c>
      <c r="ZR83">
        <f t="shared" si="199"/>
        <v>1</v>
      </c>
      <c r="ZS83" s="214">
        <v>-1</v>
      </c>
      <c r="ZT83">
        <f t="shared" si="161"/>
        <v>1</v>
      </c>
      <c r="ZU83">
        <f t="shared" si="158"/>
        <v>0</v>
      </c>
      <c r="ZV83">
        <f t="shared" si="230"/>
        <v>1</v>
      </c>
      <c r="ZW83">
        <f t="shared" si="200"/>
        <v>0</v>
      </c>
      <c r="ZX83" s="248">
        <v>-7.8414599372699997E-4</v>
      </c>
      <c r="ZY83" s="202">
        <v>42544</v>
      </c>
      <c r="ZZ83">
        <v>60</v>
      </c>
      <c r="AAA83" t="str">
        <f t="shared" si="188"/>
        <v>TRUE</v>
      </c>
      <c r="AAB83">
        <f>VLOOKUP($A83,'FuturesInfo (3)'!$A$2:$V$80,22)</f>
        <v>7</v>
      </c>
      <c r="AAC83" s="252">
        <v>2</v>
      </c>
      <c r="AAD83">
        <f t="shared" si="201"/>
        <v>5</v>
      </c>
      <c r="AAE83" s="138">
        <f>VLOOKUP($A83,'FuturesInfo (3)'!$A$2:$O$80,15)*AAB83</f>
        <v>1533109.375</v>
      </c>
      <c r="AAF83" s="138">
        <f>VLOOKUP($A83,'FuturesInfo (3)'!$A$2:$O$80,15)*AAD83</f>
        <v>1095078.125</v>
      </c>
      <c r="AAG83" s="196">
        <f t="shared" si="202"/>
        <v>1202.1815743515549</v>
      </c>
      <c r="AAH83" s="196">
        <f t="shared" si="203"/>
        <v>1202.1815743515549</v>
      </c>
      <c r="AAI83" s="196">
        <f t="shared" si="204"/>
        <v>-1202.1815743515549</v>
      </c>
      <c r="AAJ83" s="196">
        <f t="shared" si="205"/>
        <v>1202.1815743515549</v>
      </c>
      <c r="AAK83" s="196">
        <f t="shared" si="155"/>
        <v>-1202.1815743515549</v>
      </c>
      <c r="AAL83" s="196">
        <f t="shared" si="206"/>
        <v>1202.1815743515549</v>
      </c>
      <c r="AAM83" s="196">
        <f t="shared" si="231"/>
        <v>1202.1815743515549</v>
      </c>
      <c r="AAN83" s="196">
        <f>IF(IF(sym!$O72=ZS83,1,0)=1,ABS(AAE83*ZX83),-ABS(AAE83*ZX83))</f>
        <v>1202.1815743515549</v>
      </c>
      <c r="AAO83" s="196">
        <f>IF(IF(sym!$N72=ZS83,1,0)=1,ABS(AAE83*ZX83),-ABS(AAE83*ZX83))</f>
        <v>-1202.1815743515549</v>
      </c>
      <c r="AAP83" s="196">
        <f t="shared" si="237"/>
        <v>-1202.1815743515549</v>
      </c>
      <c r="AAQ83" s="196">
        <f t="shared" si="207"/>
        <v>1202.1815743515549</v>
      </c>
      <c r="AAS83">
        <f t="shared" si="208"/>
        <v>-1</v>
      </c>
      <c r="AAT83" s="239">
        <v>-1</v>
      </c>
      <c r="AAU83" s="239">
        <v>-1</v>
      </c>
      <c r="AAV83" s="239">
        <v>-1</v>
      </c>
      <c r="AAW83" s="214">
        <v>1</v>
      </c>
      <c r="AAX83" s="240">
        <v>-4</v>
      </c>
      <c r="AAY83">
        <f t="shared" si="209"/>
        <v>-1</v>
      </c>
      <c r="AAZ83">
        <f t="shared" si="210"/>
        <v>-1</v>
      </c>
      <c r="ABA83" s="214"/>
      <c r="ABB83">
        <f t="shared" si="162"/>
        <v>0</v>
      </c>
      <c r="ABC83">
        <f t="shared" si="159"/>
        <v>0</v>
      </c>
      <c r="ABD83">
        <f t="shared" si="232"/>
        <v>0</v>
      </c>
      <c r="ABE83">
        <f t="shared" si="211"/>
        <v>0</v>
      </c>
      <c r="ABF83" s="248"/>
      <c r="ABG83" s="202">
        <v>42556</v>
      </c>
      <c r="ABH83">
        <v>60</v>
      </c>
      <c r="ABI83" t="str">
        <f t="shared" si="189"/>
        <v>TRUE</v>
      </c>
      <c r="ABJ83">
        <f>VLOOKUP($A83,'FuturesInfo (3)'!$A$2:$V$80,22)</f>
        <v>7</v>
      </c>
      <c r="ABK83" s="252">
        <v>1</v>
      </c>
      <c r="ABL83">
        <f t="shared" si="212"/>
        <v>9</v>
      </c>
      <c r="ABM83" s="138">
        <f>VLOOKUP($A83,'FuturesInfo (3)'!$A$2:$O$80,15)*ABJ83</f>
        <v>1533109.375</v>
      </c>
      <c r="ABN83" s="138">
        <f>VLOOKUP($A83,'FuturesInfo (3)'!$A$2:$O$80,15)*ABL83</f>
        <v>1971140.625</v>
      </c>
      <c r="ABO83" s="196">
        <f t="shared" si="213"/>
        <v>0</v>
      </c>
      <c r="ABP83" s="196">
        <f t="shared" si="214"/>
        <v>0</v>
      </c>
      <c r="ABQ83" s="196">
        <f t="shared" si="215"/>
        <v>0</v>
      </c>
      <c r="ABR83" s="196">
        <f t="shared" si="216"/>
        <v>0</v>
      </c>
      <c r="ABS83" s="196">
        <f t="shared" si="156"/>
        <v>0</v>
      </c>
      <c r="ABT83" s="196">
        <f t="shared" si="217"/>
        <v>0</v>
      </c>
      <c r="ABU83" s="196">
        <f t="shared" si="233"/>
        <v>0</v>
      </c>
      <c r="ABV83" s="196">
        <f>IF(IF(sym!$O72=ABA83,1,0)=1,ABS(ABM83*ABF83),-ABS(ABM83*ABF83))</f>
        <v>0</v>
      </c>
      <c r="ABW83" s="196">
        <f>IF(IF(sym!$N72=ABA83,1,0)=1,ABS(ABM83*ABF83),-ABS(ABM83*ABF83))</f>
        <v>0</v>
      </c>
      <c r="ABX83" s="196">
        <f t="shared" si="238"/>
        <v>0</v>
      </c>
      <c r="ABY83" s="196">
        <f t="shared" si="218"/>
        <v>0</v>
      </c>
      <c r="ACA83">
        <f t="shared" si="219"/>
        <v>0</v>
      </c>
      <c r="ACB83" s="239"/>
      <c r="ACC83" s="239"/>
      <c r="ACD83" s="239"/>
      <c r="ACE83" s="214"/>
      <c r="ACF83" s="240"/>
      <c r="ACG83">
        <f t="shared" si="220"/>
        <v>1</v>
      </c>
      <c r="ACH83">
        <f t="shared" si="221"/>
        <v>0</v>
      </c>
      <c r="ACI83" s="214"/>
      <c r="ACJ83">
        <f t="shared" si="163"/>
        <v>1</v>
      </c>
      <c r="ACK83">
        <f t="shared" si="160"/>
        <v>1</v>
      </c>
      <c r="ACL83">
        <f t="shared" si="234"/>
        <v>0</v>
      </c>
      <c r="ACM83">
        <f t="shared" si="222"/>
        <v>1</v>
      </c>
      <c r="ACN83" s="248"/>
      <c r="ACO83" s="202"/>
      <c r="ACP83">
        <v>60</v>
      </c>
      <c r="ACQ83" t="str">
        <f t="shared" si="190"/>
        <v>FALSE</v>
      </c>
      <c r="ACR83">
        <f>VLOOKUP($A83,'FuturesInfo (3)'!$A$2:$V$80,22)</f>
        <v>7</v>
      </c>
      <c r="ACS83" s="252"/>
      <c r="ACT83">
        <f t="shared" si="223"/>
        <v>5</v>
      </c>
      <c r="ACU83" s="138">
        <f>VLOOKUP($A83,'FuturesInfo (3)'!$A$2:$O$80,15)*ACR83</f>
        <v>1533109.375</v>
      </c>
      <c r="ACV83" s="138">
        <f>VLOOKUP($A83,'FuturesInfo (3)'!$A$2:$O$80,15)*ACT83</f>
        <v>1095078.125</v>
      </c>
      <c r="ACW83" s="196">
        <f t="shared" si="224"/>
        <v>0</v>
      </c>
      <c r="ACX83" s="196">
        <f t="shared" si="225"/>
        <v>0</v>
      </c>
      <c r="ACY83" s="196">
        <f t="shared" si="226"/>
        <v>0</v>
      </c>
      <c r="ACZ83" s="196">
        <f t="shared" si="227"/>
        <v>0</v>
      </c>
      <c r="ADA83" s="196">
        <f t="shared" si="157"/>
        <v>0</v>
      </c>
      <c r="ADB83" s="196">
        <f t="shared" si="228"/>
        <v>0</v>
      </c>
      <c r="ADC83" s="196">
        <f t="shared" si="235"/>
        <v>0</v>
      </c>
      <c r="ADD83" s="196">
        <f>IF(IF(sym!$O72=ACI83,1,0)=1,ABS(ACU83*ACN83),-ABS(ACU83*ACN83))</f>
        <v>0</v>
      </c>
      <c r="ADE83" s="196">
        <f>IF(IF(sym!$N72=ACI83,1,0)=1,ABS(ACU83*ACN83),-ABS(ACU83*ACN83))</f>
        <v>0</v>
      </c>
      <c r="ADF83" s="196">
        <f t="shared" si="239"/>
        <v>0</v>
      </c>
      <c r="ADG83" s="196">
        <f t="shared" si="229"/>
        <v>0</v>
      </c>
    </row>
    <row r="84" spans="1:787" x14ac:dyDescent="0.25">
      <c r="A84" s="1" t="s">
        <v>416</v>
      </c>
      <c r="B84" s="150" t="str">
        <f>'FuturesInfo (3)'!M72</f>
        <v>@TY</v>
      </c>
      <c r="C84" s="200" t="str">
        <f>VLOOKUP(A84,'FuturesInfo (3)'!$A$2:$K$80,11)</f>
        <v>rates</v>
      </c>
      <c r="F84" t="e">
        <f>#REF!</f>
        <v>#REF!</v>
      </c>
      <c r="G84">
        <v>-1</v>
      </c>
      <c r="H84">
        <v>1</v>
      </c>
      <c r="I84">
        <v>1</v>
      </c>
      <c r="J84">
        <f t="shared" si="173"/>
        <v>0</v>
      </c>
      <c r="K84">
        <f t="shared" si="174"/>
        <v>1</v>
      </c>
      <c r="L84" s="184">
        <v>8.4215591915300005E-3</v>
      </c>
      <c r="M84" s="2">
        <v>10</v>
      </c>
      <c r="N84">
        <v>60</v>
      </c>
      <c r="O84" t="str">
        <f t="shared" si="175"/>
        <v>TRUE</v>
      </c>
      <c r="P84">
        <f>VLOOKUP($A84,'FuturesInfo (3)'!$A$2:$V$80,22)</f>
        <v>3</v>
      </c>
      <c r="Q84">
        <f t="shared" si="176"/>
        <v>3</v>
      </c>
      <c r="R84">
        <f t="shared" si="176"/>
        <v>3</v>
      </c>
      <c r="S84" s="138">
        <f>VLOOKUP($A84,'FuturesInfo (3)'!$A$2:$O$80,15)*Q84</f>
        <v>399468.75</v>
      </c>
      <c r="T84" s="144">
        <f t="shared" si="177"/>
        <v>-3364.1497232914999</v>
      </c>
      <c r="U84" s="144">
        <f t="shared" si="191"/>
        <v>3364.1497232914999</v>
      </c>
      <c r="W84">
        <f t="shared" si="178"/>
        <v>-1</v>
      </c>
      <c r="X84">
        <v>1</v>
      </c>
      <c r="Y84">
        <v>1</v>
      </c>
      <c r="Z84">
        <v>-1</v>
      </c>
      <c r="AA84">
        <f t="shared" si="192"/>
        <v>0</v>
      </c>
      <c r="AB84">
        <f t="shared" si="179"/>
        <v>0</v>
      </c>
      <c r="AC84" s="1">
        <v>-7.1581961345699996E-4</v>
      </c>
      <c r="AD84" s="2">
        <v>10</v>
      </c>
      <c r="AE84">
        <v>60</v>
      </c>
      <c r="AF84" t="str">
        <f t="shared" si="180"/>
        <v>TRUE</v>
      </c>
      <c r="AG84">
        <f>VLOOKUP($A84,'FuturesInfo (3)'!$A$2:$V$80,22)</f>
        <v>3</v>
      </c>
      <c r="AH84">
        <f t="shared" si="181"/>
        <v>4</v>
      </c>
      <c r="AI84">
        <f t="shared" si="193"/>
        <v>3</v>
      </c>
      <c r="AJ84" s="138">
        <f>VLOOKUP($A84,'FuturesInfo (3)'!$A$2:$O$80,15)*AI84</f>
        <v>399468.75</v>
      </c>
      <c r="AK84" s="196">
        <f t="shared" si="182"/>
        <v>-285.94756621315094</v>
      </c>
      <c r="AL84" s="196">
        <f t="shared" si="194"/>
        <v>-285.94756621315094</v>
      </c>
      <c r="AN84">
        <f t="shared" si="183"/>
        <v>1</v>
      </c>
      <c r="AO84">
        <v>1</v>
      </c>
      <c r="AP84">
        <v>1</v>
      </c>
      <c r="AQ84">
        <v>1</v>
      </c>
      <c r="AR84">
        <f t="shared" si="236"/>
        <v>1</v>
      </c>
      <c r="AS84">
        <f t="shared" si="184"/>
        <v>1</v>
      </c>
      <c r="AT84" s="1">
        <v>5.9694364852000002E-4</v>
      </c>
      <c r="AU84" s="2">
        <v>10</v>
      </c>
      <c r="AV84">
        <v>60</v>
      </c>
      <c r="AW84" t="str">
        <f t="shared" si="185"/>
        <v>TRUE</v>
      </c>
      <c r="AX84">
        <f>VLOOKUP($A84,'FuturesInfo (3)'!$A$2:$V$80,22)</f>
        <v>3</v>
      </c>
      <c r="AY84">
        <f t="shared" si="186"/>
        <v>4</v>
      </c>
      <c r="AZ84">
        <f t="shared" si="195"/>
        <v>3</v>
      </c>
      <c r="BA84" s="138">
        <f>VLOOKUP($A84,'FuturesInfo (3)'!$A$2:$O$80,15)*AZ84</f>
        <v>399468.75</v>
      </c>
      <c r="BB84" s="196">
        <f t="shared" si="187"/>
        <v>238.46033309472375</v>
      </c>
      <c r="BC84" s="196">
        <f t="shared" si="196"/>
        <v>238.46033309472375</v>
      </c>
      <c r="BE84">
        <v>1</v>
      </c>
      <c r="BF84">
        <v>1</v>
      </c>
      <c r="BG84">
        <v>1</v>
      </c>
      <c r="BH84">
        <v>-1</v>
      </c>
      <c r="BI84">
        <v>0</v>
      </c>
      <c r="BJ84">
        <v>0</v>
      </c>
      <c r="BK84" s="1">
        <v>-3.5795251163400001E-4</v>
      </c>
      <c r="BL84" s="2">
        <v>10</v>
      </c>
      <c r="BM84">
        <v>60</v>
      </c>
      <c r="BN84" t="s">
        <v>1181</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1181</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1181</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1181</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1181</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1181</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1181</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1181</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1181</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1181</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1181</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1181</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1181</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1181</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1181</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1181</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1181</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1181</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1181</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v>1</v>
      </c>
      <c r="UF84" s="239">
        <v>1</v>
      </c>
      <c r="UG84" s="239">
        <v>1</v>
      </c>
      <c r="UH84" s="239">
        <v>1</v>
      </c>
      <c r="UI84" s="214">
        <v>1</v>
      </c>
      <c r="UJ84" s="240">
        <v>6</v>
      </c>
      <c r="UK84">
        <v>-1</v>
      </c>
      <c r="UL84">
        <v>1</v>
      </c>
      <c r="UM84" s="214">
        <v>1</v>
      </c>
      <c r="UN84">
        <v>1</v>
      </c>
      <c r="UO84">
        <v>1</v>
      </c>
      <c r="UP84">
        <v>0</v>
      </c>
      <c r="UQ84">
        <v>1</v>
      </c>
      <c r="UR84" s="248">
        <v>6.1054361864500001E-3</v>
      </c>
      <c r="US84" s="202">
        <v>42544</v>
      </c>
      <c r="UT84">
        <v>60</v>
      </c>
      <c r="UU84" t="s">
        <v>1181</v>
      </c>
      <c r="UV84">
        <v>3</v>
      </c>
      <c r="UW84" s="252">
        <v>2</v>
      </c>
      <c r="UX84">
        <v>2</v>
      </c>
      <c r="UY84" s="138">
        <v>401671.875</v>
      </c>
      <c r="UZ84" s="138">
        <v>267781.25</v>
      </c>
      <c r="VA84" s="196">
        <v>2452.3820007042209</v>
      </c>
      <c r="VB84" s="196">
        <v>1634.9213338028142</v>
      </c>
      <c r="VC84" s="196">
        <v>2452.3820007042209</v>
      </c>
      <c r="VD84" s="196">
        <v>-2452.3820007042209</v>
      </c>
      <c r="VE84" s="196">
        <v>2452.3820007042209</v>
      </c>
      <c r="VF84" s="196">
        <v>2452.3820007042209</v>
      </c>
      <c r="VG84" s="196">
        <v>2452.3820007042209</v>
      </c>
      <c r="VH84" s="196">
        <v>-2452.3820007042209</v>
      </c>
      <c r="VI84" s="196">
        <v>2452.3820007042209</v>
      </c>
      <c r="VJ84" s="196">
        <v>-2452.3820007042209</v>
      </c>
      <c r="VK84" s="196">
        <v>2452.3820007042209</v>
      </c>
      <c r="VM84">
        <v>1</v>
      </c>
      <c r="VN84" s="239">
        <v>-1</v>
      </c>
      <c r="VO84" s="239">
        <v>1</v>
      </c>
      <c r="VP84" s="239">
        <v>-1</v>
      </c>
      <c r="VQ84" s="214">
        <v>1</v>
      </c>
      <c r="VR84" s="240">
        <v>7</v>
      </c>
      <c r="VS84">
        <v>-1</v>
      </c>
      <c r="VT84">
        <v>1</v>
      </c>
      <c r="VU84" s="214">
        <v>-1</v>
      </c>
      <c r="VV84">
        <v>1</v>
      </c>
      <c r="VW84">
        <v>0</v>
      </c>
      <c r="VX84">
        <v>1</v>
      </c>
      <c r="VY84">
        <v>0</v>
      </c>
      <c r="VZ84" s="248">
        <v>-1.6337962422699999E-3</v>
      </c>
      <c r="WA84" s="202">
        <v>42544</v>
      </c>
      <c r="WB84">
        <v>60</v>
      </c>
      <c r="WC84" t="s">
        <v>1181</v>
      </c>
      <c r="WD84">
        <v>3</v>
      </c>
      <c r="WE84" s="252">
        <v>2</v>
      </c>
      <c r="WF84">
        <v>3</v>
      </c>
      <c r="WG84" s="138">
        <v>401015.625</v>
      </c>
      <c r="WH84" s="138">
        <v>401015.625</v>
      </c>
      <c r="WI84" s="196">
        <v>655.17782121655546</v>
      </c>
      <c r="WJ84" s="196">
        <v>655.17782121655546</v>
      </c>
      <c r="WK84" s="196">
        <v>-655.17782121655546</v>
      </c>
      <c r="WL84" s="196">
        <v>655.17782121655546</v>
      </c>
      <c r="WM84" s="196">
        <v>-655.17782121655546</v>
      </c>
      <c r="WN84" s="196">
        <v>-655.17782121655546</v>
      </c>
      <c r="WO84" s="196">
        <v>655.17782121655546</v>
      </c>
      <c r="WP84" s="196">
        <v>655.17782121655546</v>
      </c>
      <c r="WQ84" s="196">
        <v>-655.17782121655546</v>
      </c>
      <c r="WR84" s="196">
        <v>-655.17782121655546</v>
      </c>
      <c r="WS84" s="196">
        <v>655.17782121655546</v>
      </c>
      <c r="WU84">
        <v>-1</v>
      </c>
      <c r="WV84" s="239">
        <v>-1</v>
      </c>
      <c r="WW84" s="239">
        <v>1</v>
      </c>
      <c r="WX84" s="239">
        <v>-1</v>
      </c>
      <c r="WY84" s="214">
        <v>1</v>
      </c>
      <c r="WZ84" s="240">
        <v>8</v>
      </c>
      <c r="XA84">
        <v>-1</v>
      </c>
      <c r="XB84">
        <v>1</v>
      </c>
      <c r="XC84">
        <v>1</v>
      </c>
      <c r="XD84">
        <v>0</v>
      </c>
      <c r="XE84">
        <v>1</v>
      </c>
      <c r="XF84">
        <v>0</v>
      </c>
      <c r="XG84">
        <v>1</v>
      </c>
      <c r="XH84">
        <v>1.16890707189E-4</v>
      </c>
      <c r="XI84" s="202">
        <v>42544</v>
      </c>
      <c r="XJ84">
        <v>60</v>
      </c>
      <c r="XK84" t="s">
        <v>1181</v>
      </c>
      <c r="XL84">
        <v>3</v>
      </c>
      <c r="XM84" s="252">
        <v>1</v>
      </c>
      <c r="XN84">
        <v>4</v>
      </c>
      <c r="XO84" s="138">
        <v>401062.5</v>
      </c>
      <c r="XP84" s="138">
        <v>534750</v>
      </c>
      <c r="XQ84" s="196">
        <v>-46.880479251988312</v>
      </c>
      <c r="XR84" s="196">
        <v>-62.507305669317752</v>
      </c>
      <c r="XS84" s="196">
        <v>46.880479251988312</v>
      </c>
      <c r="XT84" s="196">
        <v>-46.880479251988312</v>
      </c>
      <c r="XU84" s="196">
        <v>46.880479251988312</v>
      </c>
      <c r="XV84" s="196">
        <v>46.880479251988312</v>
      </c>
      <c r="XW84" s="196">
        <v>-46.880479251988312</v>
      </c>
      <c r="XX84" s="196">
        <v>-46.880479251988312</v>
      </c>
      <c r="XY84" s="196">
        <v>46.880479251988312</v>
      </c>
      <c r="XZ84" s="196">
        <v>-46.880479251988312</v>
      </c>
      <c r="YA84" s="196">
        <v>46.880479251988312</v>
      </c>
      <c r="YC84">
        <v>1</v>
      </c>
      <c r="YD84">
        <v>1</v>
      </c>
      <c r="YE84">
        <v>1</v>
      </c>
      <c r="YF84">
        <v>1</v>
      </c>
      <c r="YG84">
        <v>1</v>
      </c>
      <c r="YH84">
        <v>9</v>
      </c>
      <c r="YI84">
        <v>-1</v>
      </c>
      <c r="YJ84">
        <v>1</v>
      </c>
      <c r="YK84" s="214">
        <v>1</v>
      </c>
      <c r="YL84">
        <v>1</v>
      </c>
      <c r="YM84">
        <v>1</v>
      </c>
      <c r="YN84">
        <v>0</v>
      </c>
      <c r="YO84">
        <v>1</v>
      </c>
      <c r="YP84" s="248">
        <v>8.1813931743799999E-4</v>
      </c>
      <c r="YQ84" s="202">
        <v>42544</v>
      </c>
      <c r="YR84">
        <v>60</v>
      </c>
      <c r="YS84" t="s">
        <v>1181</v>
      </c>
      <c r="YT84">
        <v>3</v>
      </c>
      <c r="YU84">
        <v>1</v>
      </c>
      <c r="YV84">
        <v>4</v>
      </c>
      <c r="YW84" s="138">
        <v>401390.625</v>
      </c>
      <c r="YX84" s="138">
        <v>535187.5</v>
      </c>
      <c r="YY84" s="196">
        <v>328.39345196351223</v>
      </c>
      <c r="YZ84" s="196">
        <v>437.85793595134965</v>
      </c>
      <c r="ZA84" s="196">
        <v>328.39345196351223</v>
      </c>
      <c r="ZB84" s="196">
        <v>-328.39345196351223</v>
      </c>
      <c r="ZC84" s="196">
        <v>328.39345196351223</v>
      </c>
      <c r="ZD84" s="196">
        <v>328.39345196351223</v>
      </c>
      <c r="ZE84" s="196">
        <v>328.39345196351223</v>
      </c>
      <c r="ZF84" s="196">
        <v>-328.39345196351223</v>
      </c>
      <c r="ZG84" s="196">
        <v>328.39345196351223</v>
      </c>
      <c r="ZH84" s="196">
        <v>-328.39345196351223</v>
      </c>
      <c r="ZI84" s="196">
        <v>328.39345196351223</v>
      </c>
      <c r="ZK84">
        <f t="shared" si="197"/>
        <v>1</v>
      </c>
      <c r="ZL84" s="239">
        <v>1</v>
      </c>
      <c r="ZM84" s="239">
        <v>-1</v>
      </c>
      <c r="ZN84" s="239">
        <v>1</v>
      </c>
      <c r="ZO84" s="214">
        <v>1</v>
      </c>
      <c r="ZP84" s="240">
        <v>10</v>
      </c>
      <c r="ZQ84">
        <f t="shared" si="198"/>
        <v>-1</v>
      </c>
      <c r="ZR84">
        <f t="shared" si="199"/>
        <v>1</v>
      </c>
      <c r="ZS84" s="214">
        <v>-1</v>
      </c>
      <c r="ZT84">
        <f t="shared" si="161"/>
        <v>0</v>
      </c>
      <c r="ZU84">
        <f t="shared" si="158"/>
        <v>0</v>
      </c>
      <c r="ZV84">
        <f t="shared" si="230"/>
        <v>1</v>
      </c>
      <c r="ZW84">
        <f t="shared" si="200"/>
        <v>0</v>
      </c>
      <c r="ZX84" s="248">
        <v>-4.7880415742099997E-3</v>
      </c>
      <c r="ZY84" s="202">
        <v>42544</v>
      </c>
      <c r="ZZ84">
        <v>60</v>
      </c>
      <c r="AAA84" t="str">
        <f t="shared" si="188"/>
        <v>TRUE</v>
      </c>
      <c r="AAB84">
        <f>VLOOKUP($A84,'FuturesInfo (3)'!$A$2:$V$80,22)</f>
        <v>3</v>
      </c>
      <c r="AAC84" s="252">
        <v>2</v>
      </c>
      <c r="AAD84">
        <f t="shared" si="201"/>
        <v>2</v>
      </c>
      <c r="AAE84" s="138">
        <f>VLOOKUP($A84,'FuturesInfo (3)'!$A$2:$O$80,15)*AAB84</f>
        <v>399468.75</v>
      </c>
      <c r="AAF84" s="138">
        <f>VLOOKUP($A84,'FuturesInfo (3)'!$A$2:$O$80,15)*AAD84</f>
        <v>266312.5</v>
      </c>
      <c r="AAG84" s="196">
        <f t="shared" si="202"/>
        <v>-1912.6729825977009</v>
      </c>
      <c r="AAH84" s="196">
        <f t="shared" si="203"/>
        <v>-1912.6729825977009</v>
      </c>
      <c r="AAI84" s="196">
        <f t="shared" si="204"/>
        <v>-1912.6729825977009</v>
      </c>
      <c r="AAJ84" s="196">
        <f t="shared" si="205"/>
        <v>1912.6729825977009</v>
      </c>
      <c r="AAK84" s="196">
        <f t="shared" si="155"/>
        <v>-1912.6729825977009</v>
      </c>
      <c r="AAL84" s="196">
        <f t="shared" si="206"/>
        <v>1912.6729825977009</v>
      </c>
      <c r="AAM84" s="196">
        <f t="shared" si="231"/>
        <v>-1912.6729825977009</v>
      </c>
      <c r="AAN84" s="196">
        <f>IF(IF(sym!$O73=ZS84,1,0)=1,ABS(AAE84*ZX84),-ABS(AAE84*ZX84))</f>
        <v>1912.6729825977009</v>
      </c>
      <c r="AAO84" s="196">
        <f>IF(IF(sym!$N73=ZS84,1,0)=1,ABS(AAE84*ZX84),-ABS(AAE84*ZX84))</f>
        <v>-1912.6729825977009</v>
      </c>
      <c r="AAP84" s="196">
        <f t="shared" si="237"/>
        <v>-1912.6729825977009</v>
      </c>
      <c r="AAQ84" s="196">
        <f t="shared" si="207"/>
        <v>1912.6729825977009</v>
      </c>
      <c r="AAS84">
        <f t="shared" si="208"/>
        <v>-1</v>
      </c>
      <c r="AAT84" s="239">
        <v>-1</v>
      </c>
      <c r="AAU84" s="239">
        <v>1</v>
      </c>
      <c r="AAV84" s="239">
        <v>-1</v>
      </c>
      <c r="AAW84" s="214">
        <v>1</v>
      </c>
      <c r="AAX84" s="240">
        <v>11</v>
      </c>
      <c r="AAY84">
        <f t="shared" si="209"/>
        <v>-1</v>
      </c>
      <c r="AAZ84">
        <f t="shared" si="210"/>
        <v>1</v>
      </c>
      <c r="ABA84" s="214"/>
      <c r="ABB84">
        <f t="shared" si="162"/>
        <v>0</v>
      </c>
      <c r="ABC84">
        <f t="shared" si="159"/>
        <v>0</v>
      </c>
      <c r="ABD84">
        <f t="shared" si="232"/>
        <v>0</v>
      </c>
      <c r="ABE84">
        <f t="shared" si="211"/>
        <v>0</v>
      </c>
      <c r="ABF84" s="248"/>
      <c r="ABG84" s="202">
        <v>42544</v>
      </c>
      <c r="ABH84">
        <v>60</v>
      </c>
      <c r="ABI84" t="str">
        <f t="shared" si="189"/>
        <v>TRUE</v>
      </c>
      <c r="ABJ84">
        <f>VLOOKUP($A84,'FuturesInfo (3)'!$A$2:$V$80,22)</f>
        <v>3</v>
      </c>
      <c r="ABK84" s="252">
        <v>2</v>
      </c>
      <c r="ABL84">
        <f t="shared" si="212"/>
        <v>2</v>
      </c>
      <c r="ABM84" s="138">
        <f>VLOOKUP($A84,'FuturesInfo (3)'!$A$2:$O$80,15)*ABJ84</f>
        <v>399468.75</v>
      </c>
      <c r="ABN84" s="138">
        <f>VLOOKUP($A84,'FuturesInfo (3)'!$A$2:$O$80,15)*ABL84</f>
        <v>266312.5</v>
      </c>
      <c r="ABO84" s="196">
        <f t="shared" si="213"/>
        <v>0</v>
      </c>
      <c r="ABP84" s="196">
        <f t="shared" si="214"/>
        <v>0</v>
      </c>
      <c r="ABQ84" s="196">
        <f t="shared" si="215"/>
        <v>0</v>
      </c>
      <c r="ABR84" s="196">
        <f t="shared" si="216"/>
        <v>0</v>
      </c>
      <c r="ABS84" s="196">
        <f t="shared" si="156"/>
        <v>0</v>
      </c>
      <c r="ABT84" s="196">
        <f t="shared" si="217"/>
        <v>0</v>
      </c>
      <c r="ABU84" s="196">
        <f t="shared" si="233"/>
        <v>0</v>
      </c>
      <c r="ABV84" s="196">
        <f>IF(IF(sym!$O73=ABA84,1,0)=1,ABS(ABM84*ABF84),-ABS(ABM84*ABF84))</f>
        <v>0</v>
      </c>
      <c r="ABW84" s="196">
        <f>IF(IF(sym!$N73=ABA84,1,0)=1,ABS(ABM84*ABF84),-ABS(ABM84*ABF84))</f>
        <v>0</v>
      </c>
      <c r="ABX84" s="196">
        <f t="shared" si="238"/>
        <v>0</v>
      </c>
      <c r="ABY84" s="196">
        <f t="shared" si="218"/>
        <v>0</v>
      </c>
      <c r="ACA84">
        <f t="shared" si="219"/>
        <v>0</v>
      </c>
      <c r="ACB84" s="239"/>
      <c r="ACC84" s="239"/>
      <c r="ACD84" s="239"/>
      <c r="ACE84" s="214"/>
      <c r="ACF84" s="240"/>
      <c r="ACG84">
        <f t="shared" si="220"/>
        <v>1</v>
      </c>
      <c r="ACH84">
        <f t="shared" si="221"/>
        <v>0</v>
      </c>
      <c r="ACI84" s="214"/>
      <c r="ACJ84">
        <f t="shared" si="163"/>
        <v>1</v>
      </c>
      <c r="ACK84">
        <f t="shared" si="160"/>
        <v>1</v>
      </c>
      <c r="ACL84">
        <f t="shared" si="234"/>
        <v>0</v>
      </c>
      <c r="ACM84">
        <f t="shared" si="222"/>
        <v>1</v>
      </c>
      <c r="ACN84" s="248"/>
      <c r="ACO84" s="202"/>
      <c r="ACP84">
        <v>60</v>
      </c>
      <c r="ACQ84" t="str">
        <f t="shared" si="190"/>
        <v>FALSE</v>
      </c>
      <c r="ACR84">
        <f>VLOOKUP($A84,'FuturesInfo (3)'!$A$2:$V$80,22)</f>
        <v>3</v>
      </c>
      <c r="ACS84" s="252"/>
      <c r="ACT84">
        <f t="shared" si="223"/>
        <v>2</v>
      </c>
      <c r="ACU84" s="138">
        <f>VLOOKUP($A84,'FuturesInfo (3)'!$A$2:$O$80,15)*ACR84</f>
        <v>399468.75</v>
      </c>
      <c r="ACV84" s="138">
        <f>VLOOKUP($A84,'FuturesInfo (3)'!$A$2:$O$80,15)*ACT84</f>
        <v>266312.5</v>
      </c>
      <c r="ACW84" s="196">
        <f t="shared" si="224"/>
        <v>0</v>
      </c>
      <c r="ACX84" s="196">
        <f t="shared" si="225"/>
        <v>0</v>
      </c>
      <c r="ACY84" s="196">
        <f t="shared" si="226"/>
        <v>0</v>
      </c>
      <c r="ACZ84" s="196">
        <f t="shared" si="227"/>
        <v>0</v>
      </c>
      <c r="ADA84" s="196">
        <f t="shared" si="157"/>
        <v>0</v>
      </c>
      <c r="ADB84" s="196">
        <f t="shared" si="228"/>
        <v>0</v>
      </c>
      <c r="ADC84" s="196">
        <f t="shared" si="235"/>
        <v>0</v>
      </c>
      <c r="ADD84" s="196">
        <f>IF(IF(sym!$O73=ACI84,1,0)=1,ABS(ACU84*ACN84),-ABS(ACU84*ACN84))</f>
        <v>0</v>
      </c>
      <c r="ADE84" s="196">
        <f>IF(IF(sym!$N73=ACI84,1,0)=1,ABS(ACU84*ACN84),-ABS(ACU84*ACN84))</f>
        <v>0</v>
      </c>
      <c r="ADF84" s="196">
        <f t="shared" si="239"/>
        <v>0</v>
      </c>
      <c r="ADG84" s="196">
        <f t="shared" si="229"/>
        <v>0</v>
      </c>
    </row>
    <row r="85" spans="1:787" x14ac:dyDescent="0.25">
      <c r="A85" s="1" t="s">
        <v>417</v>
      </c>
      <c r="B85" s="150" t="str">
        <f>'FuturesInfo (3)'!M73</f>
        <v>@US</v>
      </c>
      <c r="C85" s="200" t="str">
        <f>VLOOKUP(A85,'FuturesInfo (3)'!$A$2:$K$80,11)</f>
        <v>rates</v>
      </c>
      <c r="F85" t="e">
        <f>#REF!</f>
        <v>#REF!</v>
      </c>
      <c r="G85">
        <v>1</v>
      </c>
      <c r="H85">
        <v>1</v>
      </c>
      <c r="I85">
        <v>1</v>
      </c>
      <c r="J85">
        <f t="shared" si="173"/>
        <v>1</v>
      </c>
      <c r="K85">
        <f t="shared" si="174"/>
        <v>1</v>
      </c>
      <c r="L85" s="184">
        <v>1.1766938697999999E-2</v>
      </c>
      <c r="M85" s="2">
        <v>10</v>
      </c>
      <c r="N85">
        <v>60</v>
      </c>
      <c r="O85" t="str">
        <f t="shared" si="175"/>
        <v>TRUE</v>
      </c>
      <c r="P85">
        <f>VLOOKUP($A85,'FuturesInfo (3)'!$A$2:$V$80,22)</f>
        <v>1</v>
      </c>
      <c r="Q85">
        <f t="shared" si="176"/>
        <v>1</v>
      </c>
      <c r="R85">
        <f t="shared" si="176"/>
        <v>1</v>
      </c>
      <c r="S85" s="138">
        <f>VLOOKUP($A85,'FuturesInfo (3)'!$A$2:$O$80,15)*Q85</f>
        <v>175687.5</v>
      </c>
      <c r="T85" s="144">
        <f t="shared" si="177"/>
        <v>2067.3040425048748</v>
      </c>
      <c r="U85" s="144">
        <f t="shared" si="191"/>
        <v>2067.3040425048748</v>
      </c>
      <c r="W85">
        <f t="shared" si="178"/>
        <v>1</v>
      </c>
      <c r="X85">
        <v>1</v>
      </c>
      <c r="Y85">
        <v>1</v>
      </c>
      <c r="Z85">
        <v>-1</v>
      </c>
      <c r="AA85">
        <f t="shared" si="192"/>
        <v>0</v>
      </c>
      <c r="AB85">
        <f t="shared" si="179"/>
        <v>0</v>
      </c>
      <c r="AC85" s="1">
        <v>-3.0013130744699999E-3</v>
      </c>
      <c r="AD85" s="2">
        <v>10</v>
      </c>
      <c r="AE85">
        <v>60</v>
      </c>
      <c r="AF85" t="str">
        <f t="shared" si="180"/>
        <v>TRUE</v>
      </c>
      <c r="AG85">
        <f>VLOOKUP($A85,'FuturesInfo (3)'!$A$2:$V$80,22)</f>
        <v>1</v>
      </c>
      <c r="AH85">
        <f t="shared" si="181"/>
        <v>1</v>
      </c>
      <c r="AI85">
        <f t="shared" si="193"/>
        <v>1</v>
      </c>
      <c r="AJ85" s="138">
        <f>VLOOKUP($A85,'FuturesInfo (3)'!$A$2:$O$80,15)*AI85</f>
        <v>175687.5</v>
      </c>
      <c r="AK85" s="196">
        <f t="shared" si="182"/>
        <v>-527.29319077094806</v>
      </c>
      <c r="AL85" s="196">
        <f t="shared" si="194"/>
        <v>-527.29319077094806</v>
      </c>
      <c r="AN85">
        <f t="shared" si="183"/>
        <v>1</v>
      </c>
      <c r="AO85">
        <v>-1</v>
      </c>
      <c r="AP85">
        <v>1</v>
      </c>
      <c r="AQ85">
        <v>1</v>
      </c>
      <c r="AR85">
        <f t="shared" si="236"/>
        <v>0</v>
      </c>
      <c r="AS85">
        <f t="shared" si="184"/>
        <v>1</v>
      </c>
      <c r="AT85" s="1">
        <v>2.25776105362E-3</v>
      </c>
      <c r="AU85" s="2">
        <v>10</v>
      </c>
      <c r="AV85">
        <v>60</v>
      </c>
      <c r="AW85" t="str">
        <f t="shared" si="185"/>
        <v>TRUE</v>
      </c>
      <c r="AX85">
        <f>VLOOKUP($A85,'FuturesInfo (3)'!$A$2:$V$80,22)</f>
        <v>1</v>
      </c>
      <c r="AY85">
        <f t="shared" si="186"/>
        <v>1</v>
      </c>
      <c r="AZ85">
        <f t="shared" si="195"/>
        <v>1</v>
      </c>
      <c r="BA85" s="138">
        <f>VLOOKUP($A85,'FuturesInfo (3)'!$A$2:$O$80,15)*AZ85</f>
        <v>175687.5</v>
      </c>
      <c r="BB85" s="196">
        <f t="shared" si="187"/>
        <v>-396.66039510786374</v>
      </c>
      <c r="BC85" s="196">
        <f t="shared" si="196"/>
        <v>396.66039510786374</v>
      </c>
      <c r="BE85">
        <v>-1</v>
      </c>
      <c r="BF85">
        <v>-1</v>
      </c>
      <c r="BG85">
        <v>1</v>
      </c>
      <c r="BH85">
        <v>1</v>
      </c>
      <c r="BI85">
        <v>0</v>
      </c>
      <c r="BJ85">
        <v>1</v>
      </c>
      <c r="BK85" s="1">
        <v>2.2526750516199999E-3</v>
      </c>
      <c r="BL85" s="2">
        <v>10</v>
      </c>
      <c r="BM85">
        <v>60</v>
      </c>
      <c r="BN85" t="s">
        <v>1181</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1181</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1181</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1181</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1181</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1181</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1181</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1181</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1181</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1181</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1181</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1181</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1181</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1181</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1181</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1181</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1181</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1181</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1181</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v>1</v>
      </c>
      <c r="UF85" s="239">
        <v>1</v>
      </c>
      <c r="UG85" s="239">
        <v>1</v>
      </c>
      <c r="UH85" s="239">
        <v>1</v>
      </c>
      <c r="UI85" s="214">
        <v>1</v>
      </c>
      <c r="UJ85" s="240">
        <v>6</v>
      </c>
      <c r="UK85">
        <v>-1</v>
      </c>
      <c r="UL85">
        <v>1</v>
      </c>
      <c r="UM85" s="214">
        <v>1</v>
      </c>
      <c r="UN85">
        <v>1</v>
      </c>
      <c r="UO85">
        <v>1</v>
      </c>
      <c r="UP85">
        <v>0</v>
      </c>
      <c r="UQ85">
        <v>1</v>
      </c>
      <c r="UR85" s="248">
        <v>1.47535084563E-2</v>
      </c>
      <c r="US85" s="202">
        <v>42544</v>
      </c>
      <c r="UT85">
        <v>60</v>
      </c>
      <c r="UU85" t="s">
        <v>1181</v>
      </c>
      <c r="UV85">
        <v>2</v>
      </c>
      <c r="UW85" s="252">
        <v>1</v>
      </c>
      <c r="UX85">
        <v>3</v>
      </c>
      <c r="UY85" s="138">
        <v>352500</v>
      </c>
      <c r="UZ85" s="138">
        <v>528750</v>
      </c>
      <c r="VA85" s="196">
        <v>5200.6117308457497</v>
      </c>
      <c r="VB85" s="196">
        <v>7800.9175962686249</v>
      </c>
      <c r="VC85" s="196">
        <v>5200.6117308457497</v>
      </c>
      <c r="VD85" s="196">
        <v>-5200.6117308457497</v>
      </c>
      <c r="VE85" s="196">
        <v>5200.6117308457497</v>
      </c>
      <c r="VF85" s="196">
        <v>5200.6117308457497</v>
      </c>
      <c r="VG85" s="196">
        <v>5200.6117308457497</v>
      </c>
      <c r="VH85" s="196">
        <v>-5200.6117308457497</v>
      </c>
      <c r="VI85" s="196">
        <v>5200.6117308457497</v>
      </c>
      <c r="VJ85" s="196">
        <v>-5200.6117308457497</v>
      </c>
      <c r="VK85" s="196">
        <v>5200.6117308457497</v>
      </c>
      <c r="VM85">
        <v>1</v>
      </c>
      <c r="VN85" s="239">
        <v>-1</v>
      </c>
      <c r="VO85" s="239">
        <v>-1</v>
      </c>
      <c r="VP85" s="239">
        <v>-1</v>
      </c>
      <c r="VQ85" s="214">
        <v>1</v>
      </c>
      <c r="VR85" s="240">
        <v>7</v>
      </c>
      <c r="VS85">
        <v>-1</v>
      </c>
      <c r="VT85">
        <v>1</v>
      </c>
      <c r="VU85" s="214">
        <v>-1</v>
      </c>
      <c r="VV85">
        <v>1</v>
      </c>
      <c r="VW85">
        <v>0</v>
      </c>
      <c r="VX85">
        <v>1</v>
      </c>
      <c r="VY85">
        <v>0</v>
      </c>
      <c r="VZ85" s="248">
        <v>-2.1276595744699998E-3</v>
      </c>
      <c r="WA85" s="202">
        <v>42544</v>
      </c>
      <c r="WB85">
        <v>60</v>
      </c>
      <c r="WC85" t="s">
        <v>1181</v>
      </c>
      <c r="WD85">
        <v>2</v>
      </c>
      <c r="WE85" s="252">
        <v>1</v>
      </c>
      <c r="WF85">
        <v>2</v>
      </c>
      <c r="WG85" s="138">
        <v>351750</v>
      </c>
      <c r="WH85" s="138">
        <v>351750</v>
      </c>
      <c r="WI85" s="196">
        <v>748.40425531982248</v>
      </c>
      <c r="WJ85" s="196">
        <v>748.40425531982248</v>
      </c>
      <c r="WK85" s="196">
        <v>-748.40425531982248</v>
      </c>
      <c r="WL85" s="196">
        <v>748.40425531982248</v>
      </c>
      <c r="WM85" s="196">
        <v>-748.40425531982248</v>
      </c>
      <c r="WN85" s="196">
        <v>748.40425531982248</v>
      </c>
      <c r="WO85" s="196">
        <v>748.40425531982248</v>
      </c>
      <c r="WP85" s="196">
        <v>748.40425531982248</v>
      </c>
      <c r="WQ85" s="196">
        <v>-748.40425531982248</v>
      </c>
      <c r="WR85" s="196">
        <v>-748.40425531982248</v>
      </c>
      <c r="WS85" s="196">
        <v>748.40425531982248</v>
      </c>
      <c r="WU85">
        <v>-1</v>
      </c>
      <c r="WV85" s="239">
        <v>-1</v>
      </c>
      <c r="WW85" s="239">
        <v>-1</v>
      </c>
      <c r="WX85" s="239">
        <v>-1</v>
      </c>
      <c r="WY85" s="214">
        <v>1</v>
      </c>
      <c r="WZ85" s="240">
        <v>8</v>
      </c>
      <c r="XA85">
        <v>-1</v>
      </c>
      <c r="XB85">
        <v>1</v>
      </c>
      <c r="XC85">
        <v>1</v>
      </c>
      <c r="XD85">
        <v>0</v>
      </c>
      <c r="XE85">
        <v>1</v>
      </c>
      <c r="XF85">
        <v>0</v>
      </c>
      <c r="XG85">
        <v>1</v>
      </c>
      <c r="XH85">
        <v>2.13219616205E-3</v>
      </c>
      <c r="XI85" s="202">
        <v>42544</v>
      </c>
      <c r="XJ85">
        <v>60</v>
      </c>
      <c r="XK85" t="s">
        <v>1181</v>
      </c>
      <c r="XL85">
        <v>2</v>
      </c>
      <c r="XM85" s="252">
        <v>1</v>
      </c>
      <c r="XN85">
        <v>3</v>
      </c>
      <c r="XO85" s="138">
        <v>352500</v>
      </c>
      <c r="XP85" s="138">
        <v>528750</v>
      </c>
      <c r="XQ85" s="196">
        <v>-751.59914712262503</v>
      </c>
      <c r="XR85" s="196">
        <v>-1127.3987206839374</v>
      </c>
      <c r="XS85" s="196">
        <v>751.59914712262503</v>
      </c>
      <c r="XT85" s="196">
        <v>-751.59914712262503</v>
      </c>
      <c r="XU85" s="196">
        <v>751.59914712262503</v>
      </c>
      <c r="XV85" s="196">
        <v>-751.59914712262503</v>
      </c>
      <c r="XW85" s="196">
        <v>-751.59914712262503</v>
      </c>
      <c r="XX85" s="196">
        <v>-751.59914712262503</v>
      </c>
      <c r="XY85" s="196">
        <v>751.59914712262503</v>
      </c>
      <c r="XZ85" s="196">
        <v>-751.59914712262503</v>
      </c>
      <c r="YA85" s="196">
        <v>751.59914712262503</v>
      </c>
      <c r="YC85">
        <v>1</v>
      </c>
      <c r="YD85">
        <v>-1</v>
      </c>
      <c r="YE85">
        <v>-1</v>
      </c>
      <c r="YF85">
        <v>1</v>
      </c>
      <c r="YG85">
        <v>1</v>
      </c>
      <c r="YH85">
        <v>9</v>
      </c>
      <c r="YI85">
        <v>-1</v>
      </c>
      <c r="YJ85">
        <v>1</v>
      </c>
      <c r="YK85" s="214">
        <v>1</v>
      </c>
      <c r="YL85">
        <v>0</v>
      </c>
      <c r="YM85">
        <v>1</v>
      </c>
      <c r="YN85">
        <v>0</v>
      </c>
      <c r="YO85">
        <v>1</v>
      </c>
      <c r="YP85" s="248">
        <v>3.90070921986E-3</v>
      </c>
      <c r="YQ85" s="202">
        <v>42544</v>
      </c>
      <c r="YR85">
        <v>60</v>
      </c>
      <c r="YS85" t="s">
        <v>1181</v>
      </c>
      <c r="YT85">
        <v>1</v>
      </c>
      <c r="YU85">
        <v>1</v>
      </c>
      <c r="YV85">
        <v>1</v>
      </c>
      <c r="YW85" s="138">
        <v>176937.5</v>
      </c>
      <c r="YX85" s="138">
        <v>176937.5</v>
      </c>
      <c r="YY85" s="196">
        <v>-690.18173758897876</v>
      </c>
      <c r="YZ85" s="196">
        <v>-690.18173758897876</v>
      </c>
      <c r="ZA85" s="196">
        <v>690.18173758897876</v>
      </c>
      <c r="ZB85" s="196">
        <v>-690.18173758897876</v>
      </c>
      <c r="ZC85" s="196">
        <v>690.18173758897876</v>
      </c>
      <c r="ZD85" s="196">
        <v>-690.18173758897876</v>
      </c>
      <c r="ZE85" s="196">
        <v>690.18173758897876</v>
      </c>
      <c r="ZF85" s="196">
        <v>-690.18173758897876</v>
      </c>
      <c r="ZG85" s="196">
        <v>690.18173758897876</v>
      </c>
      <c r="ZH85" s="196">
        <v>-690.18173758897876</v>
      </c>
      <c r="ZI85" s="196">
        <v>690.18173758897876</v>
      </c>
      <c r="ZK85">
        <f t="shared" si="197"/>
        <v>1</v>
      </c>
      <c r="ZL85" s="239">
        <v>-1</v>
      </c>
      <c r="ZM85" s="239">
        <v>-1</v>
      </c>
      <c r="ZN85" s="239">
        <v>1</v>
      </c>
      <c r="ZO85" s="214">
        <v>1</v>
      </c>
      <c r="ZP85" s="240">
        <v>10</v>
      </c>
      <c r="ZQ85">
        <f t="shared" si="198"/>
        <v>-1</v>
      </c>
      <c r="ZR85">
        <f t="shared" si="199"/>
        <v>1</v>
      </c>
      <c r="ZS85" s="214">
        <v>-1</v>
      </c>
      <c r="ZT85">
        <f t="shared" si="161"/>
        <v>1</v>
      </c>
      <c r="ZU85">
        <f t="shared" si="158"/>
        <v>0</v>
      </c>
      <c r="ZV85">
        <f t="shared" si="230"/>
        <v>1</v>
      </c>
      <c r="ZW85">
        <f t="shared" si="200"/>
        <v>0</v>
      </c>
      <c r="ZX85" s="248">
        <v>-7.0646414694499997E-3</v>
      </c>
      <c r="ZY85" s="202">
        <v>42544</v>
      </c>
      <c r="ZZ85">
        <v>60</v>
      </c>
      <c r="AAA85" t="str">
        <f t="shared" si="188"/>
        <v>TRUE</v>
      </c>
      <c r="AAB85">
        <f>VLOOKUP($A85,'FuturesInfo (3)'!$A$2:$V$80,22)</f>
        <v>1</v>
      </c>
      <c r="AAC85" s="252">
        <v>1</v>
      </c>
      <c r="AAD85">
        <f t="shared" si="201"/>
        <v>1</v>
      </c>
      <c r="AAE85" s="138">
        <f>VLOOKUP($A85,'FuturesInfo (3)'!$A$2:$O$80,15)*AAB85</f>
        <v>175687.5</v>
      </c>
      <c r="AAF85" s="138">
        <f>VLOOKUP($A85,'FuturesInfo (3)'!$A$2:$O$80,15)*AAD85</f>
        <v>175687.5</v>
      </c>
      <c r="AAG85" s="196">
        <f t="shared" si="202"/>
        <v>1241.1691981639967</v>
      </c>
      <c r="AAH85" s="196">
        <f t="shared" si="203"/>
        <v>-1241.1691981639967</v>
      </c>
      <c r="AAI85" s="196">
        <f t="shared" si="204"/>
        <v>-1241.1691981639967</v>
      </c>
      <c r="AAJ85" s="196">
        <f t="shared" si="205"/>
        <v>1241.1691981639967</v>
      </c>
      <c r="AAK85" s="196">
        <f t="shared" si="155"/>
        <v>-1241.1691981639967</v>
      </c>
      <c r="AAL85" s="196">
        <f t="shared" si="206"/>
        <v>1241.1691981639967</v>
      </c>
      <c r="AAM85" s="196">
        <f t="shared" si="231"/>
        <v>-1241.1691981639967</v>
      </c>
      <c r="AAN85" s="196">
        <f>IF(IF(sym!$O74=ZS85,1,0)=1,ABS(AAE85*ZX85),-ABS(AAE85*ZX85))</f>
        <v>1241.1691981639967</v>
      </c>
      <c r="AAO85" s="196">
        <f>IF(IF(sym!$N74=ZS85,1,0)=1,ABS(AAE85*ZX85),-ABS(AAE85*ZX85))</f>
        <v>-1241.1691981639967</v>
      </c>
      <c r="AAP85" s="196">
        <f t="shared" si="237"/>
        <v>-1241.1691981639967</v>
      </c>
      <c r="AAQ85" s="196">
        <f t="shared" si="207"/>
        <v>1241.1691981639967</v>
      </c>
      <c r="AAS85">
        <f t="shared" si="208"/>
        <v>-1</v>
      </c>
      <c r="AAT85" s="239">
        <v>-1</v>
      </c>
      <c r="AAU85" s="239">
        <v>-1</v>
      </c>
      <c r="AAV85" s="239">
        <v>-1</v>
      </c>
      <c r="AAW85" s="214">
        <v>1</v>
      </c>
      <c r="AAX85" s="240">
        <v>11</v>
      </c>
      <c r="AAY85">
        <f t="shared" si="209"/>
        <v>-1</v>
      </c>
      <c r="AAZ85">
        <f t="shared" si="210"/>
        <v>1</v>
      </c>
      <c r="ABA85" s="214"/>
      <c r="ABB85">
        <f t="shared" si="162"/>
        <v>0</v>
      </c>
      <c r="ABC85">
        <f t="shared" si="159"/>
        <v>0</v>
      </c>
      <c r="ABD85">
        <f t="shared" si="232"/>
        <v>0</v>
      </c>
      <c r="ABE85">
        <f t="shared" si="211"/>
        <v>0</v>
      </c>
      <c r="ABF85" s="248"/>
      <c r="ABG85" s="202">
        <v>42544</v>
      </c>
      <c r="ABH85">
        <v>60</v>
      </c>
      <c r="ABI85" t="str">
        <f t="shared" si="189"/>
        <v>TRUE</v>
      </c>
      <c r="ABJ85">
        <f>VLOOKUP($A85,'FuturesInfo (3)'!$A$2:$V$80,22)</f>
        <v>1</v>
      </c>
      <c r="ABK85" s="252">
        <v>1</v>
      </c>
      <c r="ABL85">
        <f t="shared" si="212"/>
        <v>1</v>
      </c>
      <c r="ABM85" s="138">
        <f>VLOOKUP($A85,'FuturesInfo (3)'!$A$2:$O$80,15)*ABJ85</f>
        <v>175687.5</v>
      </c>
      <c r="ABN85" s="138">
        <f>VLOOKUP($A85,'FuturesInfo (3)'!$A$2:$O$80,15)*ABL85</f>
        <v>175687.5</v>
      </c>
      <c r="ABO85" s="196">
        <f t="shared" si="213"/>
        <v>0</v>
      </c>
      <c r="ABP85" s="196">
        <f t="shared" si="214"/>
        <v>0</v>
      </c>
      <c r="ABQ85" s="196">
        <f t="shared" si="215"/>
        <v>0</v>
      </c>
      <c r="ABR85" s="196">
        <f t="shared" si="216"/>
        <v>0</v>
      </c>
      <c r="ABS85" s="196">
        <f t="shared" si="156"/>
        <v>0</v>
      </c>
      <c r="ABT85" s="196">
        <f t="shared" si="217"/>
        <v>0</v>
      </c>
      <c r="ABU85" s="196">
        <f t="shared" si="233"/>
        <v>0</v>
      </c>
      <c r="ABV85" s="196">
        <f>IF(IF(sym!$O74=ABA85,1,0)=1,ABS(ABM85*ABF85),-ABS(ABM85*ABF85))</f>
        <v>0</v>
      </c>
      <c r="ABW85" s="196">
        <f>IF(IF(sym!$N74=ABA85,1,0)=1,ABS(ABM85*ABF85),-ABS(ABM85*ABF85))</f>
        <v>0</v>
      </c>
      <c r="ABX85" s="196">
        <f t="shared" si="238"/>
        <v>0</v>
      </c>
      <c r="ABY85" s="196">
        <f t="shared" si="218"/>
        <v>0</v>
      </c>
      <c r="ACA85">
        <f t="shared" si="219"/>
        <v>0</v>
      </c>
      <c r="ACB85" s="239"/>
      <c r="ACC85" s="239"/>
      <c r="ACD85" s="239"/>
      <c r="ACE85" s="214"/>
      <c r="ACF85" s="240"/>
      <c r="ACG85">
        <f t="shared" si="220"/>
        <v>1</v>
      </c>
      <c r="ACH85">
        <f t="shared" si="221"/>
        <v>0</v>
      </c>
      <c r="ACI85" s="214"/>
      <c r="ACJ85">
        <f t="shared" si="163"/>
        <v>1</v>
      </c>
      <c r="ACK85">
        <f t="shared" si="160"/>
        <v>1</v>
      </c>
      <c r="ACL85">
        <f t="shared" si="234"/>
        <v>0</v>
      </c>
      <c r="ACM85">
        <f t="shared" si="222"/>
        <v>1</v>
      </c>
      <c r="ACN85" s="248"/>
      <c r="ACO85" s="202"/>
      <c r="ACP85">
        <v>60</v>
      </c>
      <c r="ACQ85" t="str">
        <f t="shared" si="190"/>
        <v>FALSE</v>
      </c>
      <c r="ACR85">
        <f>VLOOKUP($A85,'FuturesInfo (3)'!$A$2:$V$80,22)</f>
        <v>1</v>
      </c>
      <c r="ACS85" s="252"/>
      <c r="ACT85">
        <f t="shared" si="223"/>
        <v>1</v>
      </c>
      <c r="ACU85" s="138">
        <f>VLOOKUP($A85,'FuturesInfo (3)'!$A$2:$O$80,15)*ACR85</f>
        <v>175687.5</v>
      </c>
      <c r="ACV85" s="138">
        <f>VLOOKUP($A85,'FuturesInfo (3)'!$A$2:$O$80,15)*ACT85</f>
        <v>175687.5</v>
      </c>
      <c r="ACW85" s="196">
        <f t="shared" si="224"/>
        <v>0</v>
      </c>
      <c r="ACX85" s="196">
        <f t="shared" si="225"/>
        <v>0</v>
      </c>
      <c r="ACY85" s="196">
        <f t="shared" si="226"/>
        <v>0</v>
      </c>
      <c r="ACZ85" s="196">
        <f t="shared" si="227"/>
        <v>0</v>
      </c>
      <c r="ADA85" s="196">
        <f t="shared" si="157"/>
        <v>0</v>
      </c>
      <c r="ADB85" s="196">
        <f t="shared" si="228"/>
        <v>0</v>
      </c>
      <c r="ADC85" s="196">
        <f t="shared" si="235"/>
        <v>0</v>
      </c>
      <c r="ADD85" s="196">
        <f>IF(IF(sym!$O74=ACI85,1,0)=1,ABS(ACU85*ACN85),-ABS(ACU85*ACN85))</f>
        <v>0</v>
      </c>
      <c r="ADE85" s="196">
        <f>IF(IF(sym!$N74=ACI85,1,0)=1,ABS(ACU85*ACN85),-ABS(ACU85*ACN85))</f>
        <v>0</v>
      </c>
      <c r="ADF85" s="196">
        <f t="shared" si="239"/>
        <v>0</v>
      </c>
      <c r="ADG85" s="196">
        <f t="shared" si="229"/>
        <v>0</v>
      </c>
    </row>
    <row r="86" spans="1:787" x14ac:dyDescent="0.25">
      <c r="A86" s="1" t="s">
        <v>419</v>
      </c>
      <c r="B86" s="150" t="str">
        <f>'FuturesInfo (3)'!M74</f>
        <v>@VX</v>
      </c>
      <c r="C86" s="200" t="str">
        <f>VLOOKUP(A86,'FuturesInfo (3)'!$A$2:$K$80,11)</f>
        <v>index</v>
      </c>
      <c r="F86" t="e">
        <f>#REF!</f>
        <v>#REF!</v>
      </c>
      <c r="G86">
        <v>-1</v>
      </c>
      <c r="H86">
        <v>1</v>
      </c>
      <c r="I86">
        <v>-1</v>
      </c>
      <c r="J86">
        <f t="shared" si="173"/>
        <v>1</v>
      </c>
      <c r="K86">
        <f t="shared" si="174"/>
        <v>0</v>
      </c>
      <c r="L86" s="184">
        <v>-6.7453625632400002E-3</v>
      </c>
      <c r="M86" s="2">
        <v>10</v>
      </c>
      <c r="N86">
        <v>60</v>
      </c>
      <c r="O86" t="str">
        <f t="shared" si="175"/>
        <v>TRUE</v>
      </c>
      <c r="P86">
        <f>VLOOKUP($A86,'FuturesInfo (3)'!$A$2:$V$80,22)</f>
        <v>1</v>
      </c>
      <c r="Q86">
        <f t="shared" si="176"/>
        <v>1</v>
      </c>
      <c r="R86">
        <f t="shared" si="176"/>
        <v>1</v>
      </c>
      <c r="S86" s="138">
        <f>VLOOKUP($A86,'FuturesInfo (3)'!$A$2:$O$80,15)*Q86</f>
        <v>16725</v>
      </c>
      <c r="T86" s="144">
        <f t="shared" si="177"/>
        <v>112.81618887018901</v>
      </c>
      <c r="U86" s="144">
        <f t="shared" si="191"/>
        <v>-112.81618887018901</v>
      </c>
      <c r="W86">
        <f t="shared" si="178"/>
        <v>-1</v>
      </c>
      <c r="X86">
        <v>-1</v>
      </c>
      <c r="Y86">
        <v>1</v>
      </c>
      <c r="Z86">
        <v>-1</v>
      </c>
      <c r="AA86">
        <f t="shared" si="192"/>
        <v>1</v>
      </c>
      <c r="AB86">
        <f t="shared" si="179"/>
        <v>0</v>
      </c>
      <c r="AC86" s="1">
        <v>-1.6977928692700001E-2</v>
      </c>
      <c r="AD86" s="2">
        <v>10</v>
      </c>
      <c r="AE86">
        <v>60</v>
      </c>
      <c r="AF86" t="str">
        <f t="shared" si="180"/>
        <v>TRUE</v>
      </c>
      <c r="AG86">
        <f>VLOOKUP($A86,'FuturesInfo (3)'!$A$2:$V$80,22)</f>
        <v>1</v>
      </c>
      <c r="AH86">
        <f t="shared" si="181"/>
        <v>1</v>
      </c>
      <c r="AI86">
        <f t="shared" si="193"/>
        <v>1</v>
      </c>
      <c r="AJ86" s="138">
        <f>VLOOKUP($A86,'FuturesInfo (3)'!$A$2:$O$80,15)*AI86</f>
        <v>16725</v>
      </c>
      <c r="AK86" s="196">
        <f t="shared" si="182"/>
        <v>283.95585738540751</v>
      </c>
      <c r="AL86" s="196">
        <f t="shared" si="194"/>
        <v>-283.95585738540751</v>
      </c>
      <c r="AN86">
        <f t="shared" si="183"/>
        <v>-1</v>
      </c>
      <c r="AO86">
        <v>-1</v>
      </c>
      <c r="AP86">
        <v>1</v>
      </c>
      <c r="AQ86">
        <v>1</v>
      </c>
      <c r="AR86">
        <f t="shared" si="236"/>
        <v>0</v>
      </c>
      <c r="AS86">
        <f t="shared" si="184"/>
        <v>1</v>
      </c>
      <c r="AT86" s="1">
        <v>1.7271157167499999E-2</v>
      </c>
      <c r="AU86" s="2">
        <v>10</v>
      </c>
      <c r="AV86">
        <v>60</v>
      </c>
      <c r="AW86" t="str">
        <f t="shared" si="185"/>
        <v>TRUE</v>
      </c>
      <c r="AX86">
        <f>VLOOKUP($A86,'FuturesInfo (3)'!$A$2:$V$80,22)</f>
        <v>1</v>
      </c>
      <c r="AY86">
        <f t="shared" si="186"/>
        <v>1</v>
      </c>
      <c r="AZ86">
        <f t="shared" si="195"/>
        <v>1</v>
      </c>
      <c r="BA86" s="138">
        <f>VLOOKUP($A86,'FuturesInfo (3)'!$A$2:$O$80,15)*AZ86</f>
        <v>16725</v>
      </c>
      <c r="BB86" s="196">
        <f t="shared" si="187"/>
        <v>-288.86010362643748</v>
      </c>
      <c r="BC86" s="196">
        <f t="shared" si="196"/>
        <v>288.86010362643748</v>
      </c>
      <c r="BE86">
        <v>-1</v>
      </c>
      <c r="BF86">
        <v>1</v>
      </c>
      <c r="BG86">
        <v>1</v>
      </c>
      <c r="BH86">
        <v>1</v>
      </c>
      <c r="BI86">
        <v>1</v>
      </c>
      <c r="BJ86">
        <v>1</v>
      </c>
      <c r="BK86" s="1">
        <v>1.6977928536200001E-2</v>
      </c>
      <c r="BL86" s="2">
        <v>10</v>
      </c>
      <c r="BM86">
        <v>60</v>
      </c>
      <c r="BN86" t="s">
        <v>1181</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1181</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1181</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1181</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1181</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1181</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1181</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1181</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1181</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1181</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1181</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1181</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1181</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1181</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1181</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1181</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1181</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1181</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1181</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v>-1</v>
      </c>
      <c r="UF86" s="239">
        <v>-1</v>
      </c>
      <c r="UG86" s="239">
        <v>1</v>
      </c>
      <c r="UH86" s="239">
        <v>-1</v>
      </c>
      <c r="UI86" s="214">
        <v>-1</v>
      </c>
      <c r="UJ86" s="240">
        <v>-4</v>
      </c>
      <c r="UK86">
        <v>1</v>
      </c>
      <c r="UL86">
        <v>1</v>
      </c>
      <c r="UM86" s="214">
        <v>1</v>
      </c>
      <c r="UN86">
        <v>0</v>
      </c>
      <c r="UO86">
        <v>0</v>
      </c>
      <c r="UP86">
        <v>1</v>
      </c>
      <c r="UQ86">
        <v>1</v>
      </c>
      <c r="UR86" s="248">
        <v>2.9806259314499998E-3</v>
      </c>
      <c r="US86" s="202">
        <v>42548</v>
      </c>
      <c r="UT86">
        <v>60</v>
      </c>
      <c r="UU86" t="s">
        <v>1181</v>
      </c>
      <c r="UV86">
        <v>1</v>
      </c>
      <c r="UW86" s="252">
        <v>2</v>
      </c>
      <c r="UX86">
        <v>1</v>
      </c>
      <c r="UY86" s="138">
        <v>16825</v>
      </c>
      <c r="UZ86" s="138">
        <v>16825</v>
      </c>
      <c r="VA86" s="196">
        <v>-50.14903129664625</v>
      </c>
      <c r="VB86" s="196">
        <v>-50.14903129664625</v>
      </c>
      <c r="VC86" s="196">
        <v>-50.14903129664625</v>
      </c>
      <c r="VD86" s="196">
        <v>50.14903129664625</v>
      </c>
      <c r="VE86" s="196">
        <v>50.14903129664625</v>
      </c>
      <c r="VF86" s="196">
        <v>50.14903129664625</v>
      </c>
      <c r="VG86" s="196">
        <v>-50.14903129664625</v>
      </c>
      <c r="VH86" s="196">
        <v>-50.14903129664625</v>
      </c>
      <c r="VI86" s="196">
        <v>50.14903129664625</v>
      </c>
      <c r="VJ86" s="196">
        <v>-50.14903129664625</v>
      </c>
      <c r="VK86" s="196">
        <v>50.14903129664625</v>
      </c>
      <c r="VM86">
        <v>1</v>
      </c>
      <c r="VN86" s="239">
        <v>-1</v>
      </c>
      <c r="VO86" s="239">
        <v>1</v>
      </c>
      <c r="VP86" s="239">
        <v>-1</v>
      </c>
      <c r="VQ86" s="214">
        <v>-1</v>
      </c>
      <c r="VR86" s="240">
        <v>-1</v>
      </c>
      <c r="VS86">
        <v>1</v>
      </c>
      <c r="VT86">
        <v>1</v>
      </c>
      <c r="VU86" s="214">
        <v>-1</v>
      </c>
      <c r="VV86">
        <v>1</v>
      </c>
      <c r="VW86">
        <v>1</v>
      </c>
      <c r="VX86">
        <v>0</v>
      </c>
      <c r="VY86">
        <v>0</v>
      </c>
      <c r="VZ86" s="248">
        <v>-3.8632986627000002E-2</v>
      </c>
      <c r="WA86" s="202">
        <v>42548</v>
      </c>
      <c r="WB86">
        <v>60</v>
      </c>
      <c r="WC86" t="s">
        <v>1181</v>
      </c>
      <c r="WD86">
        <v>1</v>
      </c>
      <c r="WE86" s="252">
        <v>2</v>
      </c>
      <c r="WF86">
        <v>1</v>
      </c>
      <c r="WG86" s="138">
        <v>16175</v>
      </c>
      <c r="WH86" s="138">
        <v>16175</v>
      </c>
      <c r="WI86" s="196">
        <v>624.88855869172505</v>
      </c>
      <c r="WJ86" s="196">
        <v>624.88855869172505</v>
      </c>
      <c r="WK86" s="196">
        <v>624.88855869172505</v>
      </c>
      <c r="WL86" s="196">
        <v>-624.88855869172505</v>
      </c>
      <c r="WM86" s="196">
        <v>-624.88855869172505</v>
      </c>
      <c r="WN86" s="196">
        <v>-624.88855869172505</v>
      </c>
      <c r="WO86" s="196">
        <v>624.88855869172505</v>
      </c>
      <c r="WP86" s="196">
        <v>624.88855869172505</v>
      </c>
      <c r="WQ86" s="196">
        <v>-624.88855869172505</v>
      </c>
      <c r="WR86" s="196">
        <v>-624.88855869172505</v>
      </c>
      <c r="WS86" s="196">
        <v>624.88855869172505</v>
      </c>
      <c r="WU86">
        <v>-1</v>
      </c>
      <c r="WV86" s="239">
        <v>-1</v>
      </c>
      <c r="WW86" s="239">
        <v>1</v>
      </c>
      <c r="WX86" s="239">
        <v>-1</v>
      </c>
      <c r="WY86" s="214">
        <v>-1</v>
      </c>
      <c r="WZ86" s="240">
        <v>-2</v>
      </c>
      <c r="XA86">
        <v>1</v>
      </c>
      <c r="XB86">
        <v>1</v>
      </c>
      <c r="XC86">
        <v>-1</v>
      </c>
      <c r="XD86">
        <v>1</v>
      </c>
      <c r="XE86">
        <v>1</v>
      </c>
      <c r="XF86">
        <v>0</v>
      </c>
      <c r="XG86">
        <v>0</v>
      </c>
      <c r="XH86">
        <v>-1.5455950541E-2</v>
      </c>
      <c r="XI86" s="202">
        <v>42548</v>
      </c>
      <c r="XJ86">
        <v>60</v>
      </c>
      <c r="XK86" t="s">
        <v>1181</v>
      </c>
      <c r="XL86">
        <v>1</v>
      </c>
      <c r="XM86" s="252">
        <v>1</v>
      </c>
      <c r="XN86">
        <v>1</v>
      </c>
      <c r="XO86" s="138">
        <v>15925</v>
      </c>
      <c r="XP86" s="138">
        <v>15925</v>
      </c>
      <c r="XQ86" s="196">
        <v>246.13601236542499</v>
      </c>
      <c r="XR86" s="196">
        <v>246.13601236542499</v>
      </c>
      <c r="XS86" s="196">
        <v>246.13601236542499</v>
      </c>
      <c r="XT86" s="196">
        <v>-246.13601236542499</v>
      </c>
      <c r="XU86" s="196">
        <v>-246.13601236542499</v>
      </c>
      <c r="XV86" s="196">
        <v>-246.13601236542499</v>
      </c>
      <c r="XW86" s="196">
        <v>246.13601236542499</v>
      </c>
      <c r="XX86" s="196">
        <v>246.13601236542499</v>
      </c>
      <c r="XY86" s="196">
        <v>-246.13601236542499</v>
      </c>
      <c r="XZ86" s="196">
        <v>-246.13601236542499</v>
      </c>
      <c r="YA86" s="196">
        <v>246.13601236542499</v>
      </c>
      <c r="YC86">
        <v>-1</v>
      </c>
      <c r="YD86">
        <v>-1</v>
      </c>
      <c r="YE86">
        <v>1</v>
      </c>
      <c r="YF86">
        <v>-1</v>
      </c>
      <c r="YG86">
        <v>-1</v>
      </c>
      <c r="YH86">
        <v>-1</v>
      </c>
      <c r="YI86">
        <v>1</v>
      </c>
      <c r="YJ86">
        <v>1</v>
      </c>
      <c r="YK86" s="214">
        <v>-1</v>
      </c>
      <c r="YL86">
        <v>1</v>
      </c>
      <c r="YM86">
        <v>1</v>
      </c>
      <c r="YN86">
        <v>0</v>
      </c>
      <c r="YO86">
        <v>0</v>
      </c>
      <c r="YP86" s="248">
        <v>-7.2213500850900003E-2</v>
      </c>
      <c r="YQ86" s="202">
        <v>42548</v>
      </c>
      <c r="YR86">
        <v>60</v>
      </c>
      <c r="YS86" t="s">
        <v>1181</v>
      </c>
      <c r="YT86">
        <v>1</v>
      </c>
      <c r="YU86">
        <v>1</v>
      </c>
      <c r="YV86">
        <v>1</v>
      </c>
      <c r="YW86" s="138">
        <v>16775</v>
      </c>
      <c r="YX86" s="138">
        <v>16775</v>
      </c>
      <c r="YY86" s="196">
        <v>1211.3814767738475</v>
      </c>
      <c r="YZ86" s="196">
        <v>1211.3814767738475</v>
      </c>
      <c r="ZA86" s="196">
        <v>1211.3814767738475</v>
      </c>
      <c r="ZB86" s="196">
        <v>-1211.3814767738475</v>
      </c>
      <c r="ZC86" s="196">
        <v>-1211.3814767738475</v>
      </c>
      <c r="ZD86" s="196">
        <v>-1211.3814767738475</v>
      </c>
      <c r="ZE86" s="196">
        <v>1211.3814767738475</v>
      </c>
      <c r="ZF86" s="196">
        <v>1211.3814767738475</v>
      </c>
      <c r="ZG86" s="196">
        <v>-1211.3814767738475</v>
      </c>
      <c r="ZH86" s="196">
        <v>-1211.3814767738475</v>
      </c>
      <c r="ZI86" s="196">
        <v>1211.3814767738475</v>
      </c>
      <c r="ZK86">
        <f t="shared" si="197"/>
        <v>-1</v>
      </c>
      <c r="ZL86" s="239">
        <v>-1</v>
      </c>
      <c r="ZM86" s="239">
        <v>1</v>
      </c>
      <c r="ZN86" s="239">
        <v>-1</v>
      </c>
      <c r="ZO86" s="214">
        <v>-1</v>
      </c>
      <c r="ZP86" s="240">
        <v>-2</v>
      </c>
      <c r="ZQ86">
        <f t="shared" si="198"/>
        <v>1</v>
      </c>
      <c r="ZR86">
        <f t="shared" si="199"/>
        <v>1</v>
      </c>
      <c r="ZS86" s="214">
        <v>-1</v>
      </c>
      <c r="ZT86">
        <f t="shared" si="161"/>
        <v>1</v>
      </c>
      <c r="ZU86">
        <f t="shared" si="158"/>
        <v>1</v>
      </c>
      <c r="ZV86">
        <f t="shared" si="230"/>
        <v>0</v>
      </c>
      <c r="ZW86">
        <f t="shared" si="200"/>
        <v>0</v>
      </c>
      <c r="ZX86" s="248">
        <v>-2.9806259314499998E-3</v>
      </c>
      <c r="ZY86" s="202">
        <v>42548</v>
      </c>
      <c r="ZZ86">
        <v>60</v>
      </c>
      <c r="AAA86" t="str">
        <f t="shared" si="188"/>
        <v>TRUE</v>
      </c>
      <c r="AAB86">
        <f>VLOOKUP($A86,'FuturesInfo (3)'!$A$2:$V$80,22)</f>
        <v>1</v>
      </c>
      <c r="AAC86" s="252">
        <v>2</v>
      </c>
      <c r="AAD86">
        <f t="shared" si="201"/>
        <v>1</v>
      </c>
      <c r="AAE86" s="138">
        <f>VLOOKUP($A86,'FuturesInfo (3)'!$A$2:$O$80,15)*AAB86</f>
        <v>16725</v>
      </c>
      <c r="AAF86" s="138">
        <f>VLOOKUP($A86,'FuturesInfo (3)'!$A$2:$O$80,15)*AAD86</f>
        <v>16725</v>
      </c>
      <c r="AAG86" s="196">
        <f t="shared" si="202"/>
        <v>49.850968703501245</v>
      </c>
      <c r="AAH86" s="196">
        <f t="shared" si="203"/>
        <v>49.850968703501245</v>
      </c>
      <c r="AAI86" s="196">
        <f t="shared" si="204"/>
        <v>49.850968703501245</v>
      </c>
      <c r="AAJ86" s="196">
        <f t="shared" si="205"/>
        <v>-49.850968703501245</v>
      </c>
      <c r="AAK86" s="196">
        <f t="shared" ref="AAK86:AAK92" si="240">IF(ZW86=1,ABS(AAE86*ZX86),-ABS(AAE86*ZX86))</f>
        <v>-49.850968703501245</v>
      </c>
      <c r="AAL86" s="196">
        <f t="shared" si="206"/>
        <v>-49.850968703501245</v>
      </c>
      <c r="AAM86" s="196">
        <f t="shared" si="231"/>
        <v>49.850968703501245</v>
      </c>
      <c r="AAN86" s="196">
        <f>IF(IF(sym!$O75=ZS86,1,0)=1,ABS(AAE86*ZX86),-ABS(AAE86*ZX86))</f>
        <v>49.850968703501245</v>
      </c>
      <c r="AAO86" s="196">
        <f>IF(IF(sym!$N75=ZS86,1,0)=1,ABS(AAE86*ZX86),-ABS(AAE86*ZX86))</f>
        <v>-49.850968703501245</v>
      </c>
      <c r="AAP86" s="196">
        <f t="shared" si="237"/>
        <v>-49.850968703501245</v>
      </c>
      <c r="AAQ86" s="196">
        <f t="shared" si="207"/>
        <v>49.850968703501245</v>
      </c>
      <c r="AAS86">
        <f t="shared" si="208"/>
        <v>-1</v>
      </c>
      <c r="AAT86" s="239">
        <v>-1</v>
      </c>
      <c r="AAU86" s="239">
        <v>1</v>
      </c>
      <c r="AAV86" s="239">
        <v>-1</v>
      </c>
      <c r="AAW86" s="214">
        <v>-1</v>
      </c>
      <c r="AAX86" s="240">
        <v>9</v>
      </c>
      <c r="AAY86">
        <f t="shared" si="209"/>
        <v>1</v>
      </c>
      <c r="AAZ86">
        <f t="shared" si="210"/>
        <v>-1</v>
      </c>
      <c r="ABA86" s="214"/>
      <c r="ABB86">
        <f t="shared" si="162"/>
        <v>0</v>
      </c>
      <c r="ABC86">
        <f t="shared" si="159"/>
        <v>0</v>
      </c>
      <c r="ABD86">
        <f t="shared" si="232"/>
        <v>0</v>
      </c>
      <c r="ABE86">
        <f t="shared" si="211"/>
        <v>0</v>
      </c>
      <c r="ABF86" s="248"/>
      <c r="ABG86" s="202">
        <v>42548</v>
      </c>
      <c r="ABH86">
        <v>60</v>
      </c>
      <c r="ABI86" t="str">
        <f t="shared" si="189"/>
        <v>TRUE</v>
      </c>
      <c r="ABJ86">
        <f>VLOOKUP($A86,'FuturesInfo (3)'!$A$2:$V$80,22)</f>
        <v>1</v>
      </c>
      <c r="ABK86" s="252">
        <v>2</v>
      </c>
      <c r="ABL86">
        <f t="shared" si="212"/>
        <v>1</v>
      </c>
      <c r="ABM86" s="138">
        <f>VLOOKUP($A86,'FuturesInfo (3)'!$A$2:$O$80,15)*ABJ86</f>
        <v>16725</v>
      </c>
      <c r="ABN86" s="138">
        <f>VLOOKUP($A86,'FuturesInfo (3)'!$A$2:$O$80,15)*ABL86</f>
        <v>16725</v>
      </c>
      <c r="ABO86" s="196">
        <f t="shared" si="213"/>
        <v>0</v>
      </c>
      <c r="ABP86" s="196">
        <f t="shared" si="214"/>
        <v>0</v>
      </c>
      <c r="ABQ86" s="196">
        <f t="shared" si="215"/>
        <v>0</v>
      </c>
      <c r="ABR86" s="196">
        <f t="shared" si="216"/>
        <v>0</v>
      </c>
      <c r="ABS86" s="196">
        <f t="shared" ref="ABS86:ABS92" si="241">IF(ABE86=1,ABS(ABM86*ABF86),-ABS(ABM86*ABF86))</f>
        <v>0</v>
      </c>
      <c r="ABT86" s="196">
        <f t="shared" si="217"/>
        <v>0</v>
      </c>
      <c r="ABU86" s="196">
        <f t="shared" si="233"/>
        <v>0</v>
      </c>
      <c r="ABV86" s="196">
        <f>IF(IF(sym!$O75=ABA86,1,0)=1,ABS(ABM86*ABF86),-ABS(ABM86*ABF86))</f>
        <v>0</v>
      </c>
      <c r="ABW86" s="196">
        <f>IF(IF(sym!$N75=ABA86,1,0)=1,ABS(ABM86*ABF86),-ABS(ABM86*ABF86))</f>
        <v>0</v>
      </c>
      <c r="ABX86" s="196">
        <f t="shared" si="238"/>
        <v>0</v>
      </c>
      <c r="ABY86" s="196">
        <f t="shared" si="218"/>
        <v>0</v>
      </c>
      <c r="ACA86">
        <f t="shared" si="219"/>
        <v>0</v>
      </c>
      <c r="ACB86" s="239"/>
      <c r="ACC86" s="239"/>
      <c r="ACD86" s="239"/>
      <c r="ACE86" s="214"/>
      <c r="ACF86" s="240"/>
      <c r="ACG86">
        <f t="shared" si="220"/>
        <v>1</v>
      </c>
      <c r="ACH86">
        <f t="shared" si="221"/>
        <v>0</v>
      </c>
      <c r="ACI86" s="214"/>
      <c r="ACJ86">
        <f t="shared" si="163"/>
        <v>1</v>
      </c>
      <c r="ACK86">
        <f t="shared" si="160"/>
        <v>1</v>
      </c>
      <c r="ACL86">
        <f t="shared" si="234"/>
        <v>0</v>
      </c>
      <c r="ACM86">
        <f t="shared" si="222"/>
        <v>1</v>
      </c>
      <c r="ACN86" s="248"/>
      <c r="ACO86" s="202"/>
      <c r="ACP86">
        <v>60</v>
      </c>
      <c r="ACQ86" t="str">
        <f t="shared" si="190"/>
        <v>FALSE</v>
      </c>
      <c r="ACR86">
        <f>VLOOKUP($A86,'FuturesInfo (3)'!$A$2:$V$80,22)</f>
        <v>1</v>
      </c>
      <c r="ACS86" s="252"/>
      <c r="ACT86">
        <f t="shared" si="223"/>
        <v>1</v>
      </c>
      <c r="ACU86" s="138">
        <f>VLOOKUP($A86,'FuturesInfo (3)'!$A$2:$O$80,15)*ACR86</f>
        <v>16725</v>
      </c>
      <c r="ACV86" s="138">
        <f>VLOOKUP($A86,'FuturesInfo (3)'!$A$2:$O$80,15)*ACT86</f>
        <v>16725</v>
      </c>
      <c r="ACW86" s="196">
        <f t="shared" si="224"/>
        <v>0</v>
      </c>
      <c r="ACX86" s="196">
        <f t="shared" si="225"/>
        <v>0</v>
      </c>
      <c r="ACY86" s="196">
        <f t="shared" si="226"/>
        <v>0</v>
      </c>
      <c r="ACZ86" s="196">
        <f t="shared" si="227"/>
        <v>0</v>
      </c>
      <c r="ADA86" s="196">
        <f t="shared" ref="ADA86:ADA92" si="242">IF(ACM86=1,ABS(ACU86*ACN86),-ABS(ACU86*ACN86))</f>
        <v>0</v>
      </c>
      <c r="ADB86" s="196">
        <f t="shared" si="228"/>
        <v>0</v>
      </c>
      <c r="ADC86" s="196">
        <f t="shared" si="235"/>
        <v>0</v>
      </c>
      <c r="ADD86" s="196">
        <f>IF(IF(sym!$O75=ACI86,1,0)=1,ABS(ACU86*ACN86),-ABS(ACU86*ACN86))</f>
        <v>0</v>
      </c>
      <c r="ADE86" s="196">
        <f>IF(IF(sym!$N75=ACI86,1,0)=1,ABS(ACU86*ACN86),-ABS(ACU86*ACN86))</f>
        <v>0</v>
      </c>
      <c r="ADF86" s="196">
        <f t="shared" si="239"/>
        <v>0</v>
      </c>
      <c r="ADG86" s="196">
        <f t="shared" si="229"/>
        <v>0</v>
      </c>
    </row>
    <row r="87" spans="1:787" s="3" customFormat="1" x14ac:dyDescent="0.25">
      <c r="A87" s="1" t="s">
        <v>421</v>
      </c>
      <c r="B87" s="150" t="str">
        <f>'FuturesInfo (3)'!M75</f>
        <v>@W</v>
      </c>
      <c r="C87" s="200" t="str">
        <f>VLOOKUP(A87,'FuturesInfo (3)'!$A$2:$K$80,11)</f>
        <v>grain</v>
      </c>
      <c r="D87"/>
      <c r="F87" t="e">
        <f>#REF!</f>
        <v>#REF!</v>
      </c>
      <c r="G87">
        <v>1</v>
      </c>
      <c r="H87">
        <v>1</v>
      </c>
      <c r="I87">
        <v>1</v>
      </c>
      <c r="J87">
        <f t="shared" si="173"/>
        <v>1</v>
      </c>
      <c r="K87">
        <f t="shared" si="174"/>
        <v>1</v>
      </c>
      <c r="L87" s="184">
        <v>2.4201853759000001E-2</v>
      </c>
      <c r="M87" s="2">
        <v>10</v>
      </c>
      <c r="N87">
        <v>60</v>
      </c>
      <c r="O87" t="str">
        <f t="shared" si="175"/>
        <v>TRUE</v>
      </c>
      <c r="P87">
        <f>VLOOKUP($A87,'FuturesInfo (3)'!$A$2:$V$80,22)</f>
        <v>4</v>
      </c>
      <c r="Q87">
        <f t="shared" si="176"/>
        <v>4</v>
      </c>
      <c r="R87">
        <f t="shared" si="176"/>
        <v>4</v>
      </c>
      <c r="S87" s="138">
        <f>VLOOKUP($A87,'FuturesInfo (3)'!$A$2:$O$80,15)*Q87</f>
        <v>86100</v>
      </c>
      <c r="T87" s="144">
        <f t="shared" si="177"/>
        <v>2083.7796086499002</v>
      </c>
      <c r="U87" s="144">
        <f t="shared" si="191"/>
        <v>2083.7796086499002</v>
      </c>
      <c r="W87">
        <f t="shared" si="178"/>
        <v>1</v>
      </c>
      <c r="X87">
        <v>-1</v>
      </c>
      <c r="Y87">
        <v>1</v>
      </c>
      <c r="Z87">
        <v>1</v>
      </c>
      <c r="AA87">
        <f t="shared" si="192"/>
        <v>0</v>
      </c>
      <c r="AB87">
        <f t="shared" si="179"/>
        <v>1</v>
      </c>
      <c r="AC87" s="1">
        <v>2.0613373554499999E-2</v>
      </c>
      <c r="AD87" s="2">
        <v>10</v>
      </c>
      <c r="AE87">
        <v>60</v>
      </c>
      <c r="AF87" t="str">
        <f t="shared" si="180"/>
        <v>TRUE</v>
      </c>
      <c r="AG87">
        <f>VLOOKUP($A87,'FuturesInfo (3)'!$A$2:$V$80,22)</f>
        <v>4</v>
      </c>
      <c r="AH87">
        <f t="shared" si="181"/>
        <v>3</v>
      </c>
      <c r="AI87">
        <f t="shared" si="193"/>
        <v>4</v>
      </c>
      <c r="AJ87" s="138">
        <f>VLOOKUP($A87,'FuturesInfo (3)'!$A$2:$O$80,15)*AI87</f>
        <v>86100</v>
      </c>
      <c r="AK87" s="196">
        <f t="shared" si="182"/>
        <v>-1774.81146304245</v>
      </c>
      <c r="AL87" s="196">
        <f t="shared" si="194"/>
        <v>1774.81146304245</v>
      </c>
      <c r="AN87">
        <f t="shared" si="183"/>
        <v>-1</v>
      </c>
      <c r="AO87">
        <v>1</v>
      </c>
      <c r="AP87">
        <v>1</v>
      </c>
      <c r="AQ87">
        <v>1</v>
      </c>
      <c r="AR87">
        <f t="shared" si="236"/>
        <v>1</v>
      </c>
      <c r="AS87">
        <f t="shared" si="184"/>
        <v>1</v>
      </c>
      <c r="AT87" s="1">
        <v>2.95566502463E-3</v>
      </c>
      <c r="AU87" s="2">
        <v>10</v>
      </c>
      <c r="AV87">
        <v>60</v>
      </c>
      <c r="AW87" t="str">
        <f t="shared" si="185"/>
        <v>TRUE</v>
      </c>
      <c r="AX87">
        <f>VLOOKUP($A87,'FuturesInfo (3)'!$A$2:$V$80,22)</f>
        <v>4</v>
      </c>
      <c r="AY87">
        <f t="shared" si="186"/>
        <v>5</v>
      </c>
      <c r="AZ87">
        <f t="shared" si="195"/>
        <v>4</v>
      </c>
      <c r="BA87" s="138">
        <f>VLOOKUP($A87,'FuturesInfo (3)'!$A$2:$O$80,15)*AZ87</f>
        <v>86100</v>
      </c>
      <c r="BB87" s="196">
        <f t="shared" si="187"/>
        <v>254.48275862064301</v>
      </c>
      <c r="BC87" s="196">
        <f t="shared" si="196"/>
        <v>254.48275862064301</v>
      </c>
      <c r="BE87">
        <v>1</v>
      </c>
      <c r="BF87">
        <v>1</v>
      </c>
      <c r="BG87">
        <v>1</v>
      </c>
      <c r="BH87">
        <v>1</v>
      </c>
      <c r="BI87">
        <v>1</v>
      </c>
      <c r="BJ87">
        <v>1</v>
      </c>
      <c r="BK87" s="1">
        <v>2.0628683693499999E-2</v>
      </c>
      <c r="BL87" s="2">
        <v>10</v>
      </c>
      <c r="BM87">
        <v>60</v>
      </c>
      <c r="BN87" t="s">
        <v>1181</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1181</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1181</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1181</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1181</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1181</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1181</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1181</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1181</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1181</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1181</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1181</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1181</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1181</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1181</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1181</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1181</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1181</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1181</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v>-1</v>
      </c>
      <c r="UF87" s="239">
        <v>-1</v>
      </c>
      <c r="UG87" s="239">
        <v>1</v>
      </c>
      <c r="UH87" s="239">
        <v>-1</v>
      </c>
      <c r="UI87" s="214">
        <v>1</v>
      </c>
      <c r="UJ87" s="240">
        <v>-1</v>
      </c>
      <c r="UK87">
        <v>-1</v>
      </c>
      <c r="UL87">
        <v>-1</v>
      </c>
      <c r="UM87" s="214">
        <v>1</v>
      </c>
      <c r="UN87">
        <v>0</v>
      </c>
      <c r="UO87">
        <v>1</v>
      </c>
      <c r="UP87">
        <v>0</v>
      </c>
      <c r="UQ87">
        <v>0</v>
      </c>
      <c r="UR87" s="248">
        <v>7.5537478210299996E-3</v>
      </c>
      <c r="US87" s="202">
        <v>42537</v>
      </c>
      <c r="UT87">
        <v>60</v>
      </c>
      <c r="UU87" t="s">
        <v>1181</v>
      </c>
      <c r="UV87">
        <v>4</v>
      </c>
      <c r="UW87" s="252">
        <v>2</v>
      </c>
      <c r="UX87">
        <v>3</v>
      </c>
      <c r="UY87" s="138">
        <v>86700</v>
      </c>
      <c r="UZ87" s="138">
        <v>65025</v>
      </c>
      <c r="VA87" s="196">
        <v>-654.90993608330098</v>
      </c>
      <c r="VB87" s="196">
        <v>-491.1824520624757</v>
      </c>
      <c r="VC87" s="196">
        <v>654.90993608330098</v>
      </c>
      <c r="VD87" s="196">
        <v>-654.90993608330098</v>
      </c>
      <c r="VE87" s="196">
        <v>-654.90993608330098</v>
      </c>
      <c r="VF87" s="196">
        <v>654.90993608330098</v>
      </c>
      <c r="VG87" s="196">
        <v>-654.90993608330098</v>
      </c>
      <c r="VH87" s="196">
        <v>654.90993608330098</v>
      </c>
      <c r="VI87" s="196">
        <v>-654.90993608330098</v>
      </c>
      <c r="VJ87" s="196">
        <v>-654.90993608330098</v>
      </c>
      <c r="VK87" s="196">
        <v>654.90993608330098</v>
      </c>
      <c r="VM87">
        <v>1</v>
      </c>
      <c r="VN87" s="239">
        <v>-1</v>
      </c>
      <c r="VO87" s="239">
        <v>-1</v>
      </c>
      <c r="VP87" s="239">
        <v>-1</v>
      </c>
      <c r="VQ87" s="214">
        <v>-1</v>
      </c>
      <c r="VR87" s="240">
        <v>4</v>
      </c>
      <c r="VS87">
        <v>1</v>
      </c>
      <c r="VT87">
        <v>-1</v>
      </c>
      <c r="VU87" s="214">
        <v>-1</v>
      </c>
      <c r="VV87">
        <v>1</v>
      </c>
      <c r="VW87">
        <v>1</v>
      </c>
      <c r="VX87">
        <v>0</v>
      </c>
      <c r="VY87">
        <v>1</v>
      </c>
      <c r="VZ87" s="248">
        <v>-1.15340253749E-2</v>
      </c>
      <c r="WA87" s="202">
        <v>42549</v>
      </c>
      <c r="WB87">
        <v>60</v>
      </c>
      <c r="WC87" t="s">
        <v>1181</v>
      </c>
      <c r="WD87">
        <v>4</v>
      </c>
      <c r="WE87" s="252">
        <v>2</v>
      </c>
      <c r="WF87">
        <v>4</v>
      </c>
      <c r="WG87" s="138">
        <v>85700</v>
      </c>
      <c r="WH87" s="138">
        <v>85700</v>
      </c>
      <c r="WI87" s="196">
        <v>988.46597462892998</v>
      </c>
      <c r="WJ87" s="196">
        <v>988.46597462892998</v>
      </c>
      <c r="WK87" s="196">
        <v>988.46597462892998</v>
      </c>
      <c r="WL87" s="196">
        <v>-988.46597462892998</v>
      </c>
      <c r="WM87" s="196">
        <v>988.46597462892998</v>
      </c>
      <c r="WN87" s="196">
        <v>988.46597462892998</v>
      </c>
      <c r="WO87" s="196">
        <v>988.46597462892998</v>
      </c>
      <c r="WP87" s="196">
        <v>-988.46597462892998</v>
      </c>
      <c r="WQ87" s="196">
        <v>988.46597462892998</v>
      </c>
      <c r="WR87" s="196">
        <v>-988.46597462892998</v>
      </c>
      <c r="WS87" s="196">
        <v>988.46597462892998</v>
      </c>
      <c r="WU87">
        <v>-1</v>
      </c>
      <c r="WV87" s="239">
        <v>-1</v>
      </c>
      <c r="WW87" s="239">
        <v>-1</v>
      </c>
      <c r="WX87" s="239">
        <v>-1</v>
      </c>
      <c r="WY87" s="214">
        <v>1</v>
      </c>
      <c r="WZ87" s="240">
        <v>5</v>
      </c>
      <c r="XA87">
        <v>-1</v>
      </c>
      <c r="XB87">
        <v>1</v>
      </c>
      <c r="XC87">
        <v>-1</v>
      </c>
      <c r="XD87">
        <v>1</v>
      </c>
      <c r="XE87">
        <v>0</v>
      </c>
      <c r="XF87">
        <v>1</v>
      </c>
      <c r="XG87">
        <v>0</v>
      </c>
      <c r="XH87">
        <v>-7.0011668611400001E-3</v>
      </c>
      <c r="XI87" s="202">
        <v>42549</v>
      </c>
      <c r="XJ87">
        <v>60</v>
      </c>
      <c r="XK87" t="s">
        <v>1181</v>
      </c>
      <c r="XL87">
        <v>4</v>
      </c>
      <c r="XM87" s="252">
        <v>1</v>
      </c>
      <c r="XN87">
        <v>5</v>
      </c>
      <c r="XO87" s="138">
        <v>85100</v>
      </c>
      <c r="XP87" s="138">
        <v>106375</v>
      </c>
      <c r="XQ87" s="196">
        <v>595.79929988301399</v>
      </c>
      <c r="XR87" s="196">
        <v>744.74912485376751</v>
      </c>
      <c r="XS87" s="196">
        <v>-595.79929988301399</v>
      </c>
      <c r="XT87" s="196">
        <v>595.79929988301399</v>
      </c>
      <c r="XU87" s="196">
        <v>-595.79929988301399</v>
      </c>
      <c r="XV87" s="196">
        <v>595.79929988301399</v>
      </c>
      <c r="XW87" s="196">
        <v>595.79929988301399</v>
      </c>
      <c r="XX87" s="196">
        <v>-595.79929988301399</v>
      </c>
      <c r="XY87" s="196">
        <v>595.79929988301399</v>
      </c>
      <c r="XZ87" s="196">
        <v>-595.79929988301399</v>
      </c>
      <c r="YA87" s="196">
        <v>595.79929988301399</v>
      </c>
      <c r="YC87">
        <v>-1</v>
      </c>
      <c r="YD87">
        <v>1</v>
      </c>
      <c r="YE87">
        <v>1</v>
      </c>
      <c r="YF87">
        <v>-1</v>
      </c>
      <c r="YG87">
        <v>1</v>
      </c>
      <c r="YH87">
        <v>6</v>
      </c>
      <c r="YI87">
        <v>-1</v>
      </c>
      <c r="YJ87">
        <v>1</v>
      </c>
      <c r="YK87" s="214">
        <v>1</v>
      </c>
      <c r="YL87">
        <v>1</v>
      </c>
      <c r="YM87">
        <v>1</v>
      </c>
      <c r="YN87">
        <v>0</v>
      </c>
      <c r="YO87">
        <v>1</v>
      </c>
      <c r="YP87" s="248">
        <v>2.23266745006E-2</v>
      </c>
      <c r="YQ87" s="202">
        <v>42549</v>
      </c>
      <c r="YR87">
        <v>60</v>
      </c>
      <c r="YS87" t="s">
        <v>1181</v>
      </c>
      <c r="YT87">
        <v>4</v>
      </c>
      <c r="YU87">
        <v>1</v>
      </c>
      <c r="YV87">
        <v>5</v>
      </c>
      <c r="YW87" s="138">
        <v>87000</v>
      </c>
      <c r="YX87" s="138">
        <v>108750</v>
      </c>
      <c r="YY87" s="196">
        <v>1942.4206815522</v>
      </c>
      <c r="YZ87" s="196">
        <v>2428.02585194025</v>
      </c>
      <c r="ZA87" s="196">
        <v>1942.4206815522</v>
      </c>
      <c r="ZB87" s="196">
        <v>-1942.4206815522</v>
      </c>
      <c r="ZC87" s="196">
        <v>1942.4206815522</v>
      </c>
      <c r="ZD87" s="196">
        <v>1942.4206815522</v>
      </c>
      <c r="ZE87" s="196">
        <v>-1942.4206815522</v>
      </c>
      <c r="ZF87" s="196">
        <v>1942.4206815522</v>
      </c>
      <c r="ZG87" s="196">
        <v>-1942.4206815522</v>
      </c>
      <c r="ZH87" s="196">
        <v>-1942.4206815522</v>
      </c>
      <c r="ZI87" s="196">
        <v>1942.4206815522</v>
      </c>
      <c r="ZK87">
        <f t="shared" si="197"/>
        <v>1</v>
      </c>
      <c r="ZL87" s="239">
        <v>1</v>
      </c>
      <c r="ZM87" s="239">
        <v>1</v>
      </c>
      <c r="ZN87" s="239">
        <v>-1</v>
      </c>
      <c r="ZO87" s="214">
        <v>1</v>
      </c>
      <c r="ZP87" s="240">
        <v>7</v>
      </c>
      <c r="ZQ87">
        <f t="shared" si="198"/>
        <v>-1</v>
      </c>
      <c r="ZR87">
        <f t="shared" si="199"/>
        <v>1</v>
      </c>
      <c r="ZS87" s="214">
        <v>-1</v>
      </c>
      <c r="ZT87">
        <f t="shared" si="161"/>
        <v>0</v>
      </c>
      <c r="ZU87">
        <f t="shared" ref="ZU87:ZU92" si="243">IF(ZS87=ZO87,1,0)</f>
        <v>0</v>
      </c>
      <c r="ZV87">
        <f t="shared" si="230"/>
        <v>1</v>
      </c>
      <c r="ZW87">
        <f t="shared" si="200"/>
        <v>0</v>
      </c>
      <c r="ZX87" s="248">
        <v>-1.0344827586199999E-2</v>
      </c>
      <c r="ZY87" s="202">
        <v>42549</v>
      </c>
      <c r="ZZ87">
        <v>60</v>
      </c>
      <c r="AAA87" t="str">
        <f t="shared" si="188"/>
        <v>TRUE</v>
      </c>
      <c r="AAB87">
        <f>VLOOKUP($A87,'FuturesInfo (3)'!$A$2:$V$80,22)</f>
        <v>4</v>
      </c>
      <c r="AAC87" s="252">
        <v>1</v>
      </c>
      <c r="AAD87">
        <f t="shared" si="201"/>
        <v>5</v>
      </c>
      <c r="AAE87" s="138">
        <f>VLOOKUP($A87,'FuturesInfo (3)'!$A$2:$O$80,15)*AAB87</f>
        <v>86100</v>
      </c>
      <c r="AAF87" s="138">
        <f>VLOOKUP($A87,'FuturesInfo (3)'!$A$2:$O$80,15)*AAD87</f>
        <v>107625</v>
      </c>
      <c r="AAG87" s="196">
        <f t="shared" si="202"/>
        <v>-890.68965517181994</v>
      </c>
      <c r="AAH87" s="196">
        <f t="shared" si="203"/>
        <v>-890.68965517181994</v>
      </c>
      <c r="AAI87" s="196">
        <f t="shared" si="204"/>
        <v>-890.68965517181994</v>
      </c>
      <c r="AAJ87" s="196">
        <f t="shared" si="205"/>
        <v>890.68965517181994</v>
      </c>
      <c r="AAK87" s="196">
        <f t="shared" si="240"/>
        <v>-890.68965517181994</v>
      </c>
      <c r="AAL87" s="196">
        <f t="shared" si="206"/>
        <v>-890.68965517181994</v>
      </c>
      <c r="AAM87" s="196">
        <f t="shared" si="231"/>
        <v>890.68965517181994</v>
      </c>
      <c r="AAN87" s="196">
        <f>IF(IF(sym!$O76=ZS87,1,0)=1,ABS(AAE87*ZX87),-ABS(AAE87*ZX87))</f>
        <v>-890.68965517181994</v>
      </c>
      <c r="AAO87" s="196">
        <f>IF(IF(sym!$N76=ZS87,1,0)=1,ABS(AAE87*ZX87),-ABS(AAE87*ZX87))</f>
        <v>890.68965517181994</v>
      </c>
      <c r="AAP87" s="196">
        <f t="shared" si="237"/>
        <v>-890.68965517181994</v>
      </c>
      <c r="AAQ87" s="196">
        <f t="shared" si="207"/>
        <v>890.68965517181994</v>
      </c>
      <c r="AAS87">
        <f t="shared" si="208"/>
        <v>-1</v>
      </c>
      <c r="AAT87" s="239">
        <v>-1</v>
      </c>
      <c r="AAU87" s="239">
        <v>1</v>
      </c>
      <c r="AAV87" s="239">
        <v>-1</v>
      </c>
      <c r="AAW87" s="214">
        <v>1</v>
      </c>
      <c r="AAX87" s="240">
        <v>8</v>
      </c>
      <c r="AAY87">
        <f t="shared" si="209"/>
        <v>-1</v>
      </c>
      <c r="AAZ87">
        <f t="shared" si="210"/>
        <v>1</v>
      </c>
      <c r="ABA87" s="214"/>
      <c r="ABB87">
        <f t="shared" si="162"/>
        <v>0</v>
      </c>
      <c r="ABC87">
        <f t="shared" ref="ABC87:ABC92" si="244">IF(ABA87=AAW87,1,0)</f>
        <v>0</v>
      </c>
      <c r="ABD87">
        <f t="shared" si="232"/>
        <v>0</v>
      </c>
      <c r="ABE87">
        <f t="shared" si="211"/>
        <v>0</v>
      </c>
      <c r="ABF87" s="248"/>
      <c r="ABG87" s="202">
        <v>42549</v>
      </c>
      <c r="ABH87">
        <v>60</v>
      </c>
      <c r="ABI87" t="str">
        <f t="shared" si="189"/>
        <v>TRUE</v>
      </c>
      <c r="ABJ87">
        <f>VLOOKUP($A87,'FuturesInfo (3)'!$A$2:$V$80,22)</f>
        <v>4</v>
      </c>
      <c r="ABK87" s="252">
        <v>2</v>
      </c>
      <c r="ABL87">
        <f t="shared" si="212"/>
        <v>3</v>
      </c>
      <c r="ABM87" s="138">
        <f>VLOOKUP($A87,'FuturesInfo (3)'!$A$2:$O$80,15)*ABJ87</f>
        <v>86100</v>
      </c>
      <c r="ABN87" s="138">
        <f>VLOOKUP($A87,'FuturesInfo (3)'!$A$2:$O$80,15)*ABL87</f>
        <v>64575</v>
      </c>
      <c r="ABO87" s="196">
        <f t="shared" si="213"/>
        <v>0</v>
      </c>
      <c r="ABP87" s="196">
        <f t="shared" si="214"/>
        <v>0</v>
      </c>
      <c r="ABQ87" s="196">
        <f t="shared" si="215"/>
        <v>0</v>
      </c>
      <c r="ABR87" s="196">
        <f t="shared" si="216"/>
        <v>0</v>
      </c>
      <c r="ABS87" s="196">
        <f t="shared" si="241"/>
        <v>0</v>
      </c>
      <c r="ABT87" s="196">
        <f t="shared" si="217"/>
        <v>0</v>
      </c>
      <c r="ABU87" s="196">
        <f t="shared" si="233"/>
        <v>0</v>
      </c>
      <c r="ABV87" s="196">
        <f>IF(IF(sym!$O76=ABA87,1,0)=1,ABS(ABM87*ABF87),-ABS(ABM87*ABF87))</f>
        <v>0</v>
      </c>
      <c r="ABW87" s="196">
        <f>IF(IF(sym!$N76=ABA87,1,0)=1,ABS(ABM87*ABF87),-ABS(ABM87*ABF87))</f>
        <v>0</v>
      </c>
      <c r="ABX87" s="196">
        <f t="shared" si="238"/>
        <v>0</v>
      </c>
      <c r="ABY87" s="196">
        <f t="shared" si="218"/>
        <v>0</v>
      </c>
      <c r="ACA87">
        <f t="shared" si="219"/>
        <v>0</v>
      </c>
      <c r="ACB87" s="239"/>
      <c r="ACC87" s="239"/>
      <c r="ACD87" s="239"/>
      <c r="ACE87" s="214"/>
      <c r="ACF87" s="240"/>
      <c r="ACG87">
        <f t="shared" si="220"/>
        <v>1</v>
      </c>
      <c r="ACH87">
        <f t="shared" si="221"/>
        <v>0</v>
      </c>
      <c r="ACI87" s="214"/>
      <c r="ACJ87">
        <f t="shared" si="163"/>
        <v>1</v>
      </c>
      <c r="ACK87">
        <f t="shared" ref="ACK87:ACK92" si="245">IF(ACI87=ACE87,1,0)</f>
        <v>1</v>
      </c>
      <c r="ACL87">
        <f t="shared" si="234"/>
        <v>0</v>
      </c>
      <c r="ACM87">
        <f t="shared" si="222"/>
        <v>1</v>
      </c>
      <c r="ACN87" s="248"/>
      <c r="ACO87" s="202"/>
      <c r="ACP87">
        <v>60</v>
      </c>
      <c r="ACQ87" t="str">
        <f t="shared" si="190"/>
        <v>FALSE</v>
      </c>
      <c r="ACR87">
        <f>VLOOKUP($A87,'FuturesInfo (3)'!$A$2:$V$80,22)</f>
        <v>4</v>
      </c>
      <c r="ACS87" s="252"/>
      <c r="ACT87">
        <f t="shared" si="223"/>
        <v>3</v>
      </c>
      <c r="ACU87" s="138">
        <f>VLOOKUP($A87,'FuturesInfo (3)'!$A$2:$O$80,15)*ACR87</f>
        <v>86100</v>
      </c>
      <c r="ACV87" s="138">
        <f>VLOOKUP($A87,'FuturesInfo (3)'!$A$2:$O$80,15)*ACT87</f>
        <v>64575</v>
      </c>
      <c r="ACW87" s="196">
        <f t="shared" si="224"/>
        <v>0</v>
      </c>
      <c r="ACX87" s="196">
        <f t="shared" si="225"/>
        <v>0</v>
      </c>
      <c r="ACY87" s="196">
        <f t="shared" si="226"/>
        <v>0</v>
      </c>
      <c r="ACZ87" s="196">
        <f t="shared" si="227"/>
        <v>0</v>
      </c>
      <c r="ADA87" s="196">
        <f t="shared" si="242"/>
        <v>0</v>
      </c>
      <c r="ADB87" s="196">
        <f t="shared" si="228"/>
        <v>0</v>
      </c>
      <c r="ADC87" s="196">
        <f t="shared" si="235"/>
        <v>0</v>
      </c>
      <c r="ADD87" s="196">
        <f>IF(IF(sym!$O76=ACI87,1,0)=1,ABS(ACU87*ACN87),-ABS(ACU87*ACN87))</f>
        <v>0</v>
      </c>
      <c r="ADE87" s="196">
        <f>IF(IF(sym!$N76=ACI87,1,0)=1,ABS(ACU87*ACN87),-ABS(ACU87*ACN87))</f>
        <v>0</v>
      </c>
      <c r="ADF87" s="196">
        <f t="shared" si="239"/>
        <v>0</v>
      </c>
      <c r="ADG87" s="196">
        <f t="shared" si="229"/>
        <v>0</v>
      </c>
    </row>
    <row r="88" spans="1:787" s="3" customFormat="1" x14ac:dyDescent="0.25">
      <c r="A88" s="1" t="s">
        <v>1062</v>
      </c>
      <c r="B88" s="150" t="str">
        <f>'FuturesInfo (3)'!M76</f>
        <v>AP</v>
      </c>
      <c r="C88" s="200" t="str">
        <f>VLOOKUP(A88,'FuturesInfo (3)'!$A$2:$K$80,11)</f>
        <v>index</v>
      </c>
      <c r="D88"/>
      <c r="F88" t="e">
        <f>#REF!</f>
        <v>#REF!</v>
      </c>
      <c r="G88">
        <v>1</v>
      </c>
      <c r="H88">
        <v>-1</v>
      </c>
      <c r="I88">
        <v>1</v>
      </c>
      <c r="J88">
        <f t="shared" si="173"/>
        <v>1</v>
      </c>
      <c r="K88">
        <f t="shared" si="174"/>
        <v>0</v>
      </c>
      <c r="L88" s="184">
        <v>8.3349119151400006E-3</v>
      </c>
      <c r="M88" s="2">
        <v>10</v>
      </c>
      <c r="N88">
        <v>60</v>
      </c>
      <c r="O88" t="str">
        <f t="shared" si="175"/>
        <v>TRUE</v>
      </c>
      <c r="P88">
        <f>VLOOKUP($A88,'FuturesInfo (3)'!$A$2:$V$80,22)</f>
        <v>2</v>
      </c>
      <c r="Q88">
        <f t="shared" si="176"/>
        <v>2</v>
      </c>
      <c r="R88">
        <f t="shared" si="176"/>
        <v>2</v>
      </c>
      <c r="S88" s="138">
        <f>VLOOKUP($A88,'FuturesInfo (3)'!$A$2:$O$80,15)*Q88</f>
        <v>199662.16499999998</v>
      </c>
      <c r="T88" s="144">
        <f t="shared" si="177"/>
        <v>1664.1665580611486</v>
      </c>
      <c r="U88" s="144">
        <f t="shared" si="191"/>
        <v>-1664.1665580611486</v>
      </c>
      <c r="W88">
        <f t="shared" si="178"/>
        <v>1</v>
      </c>
      <c r="X88">
        <v>1</v>
      </c>
      <c r="Y88">
        <v>-1</v>
      </c>
      <c r="Z88">
        <v>1</v>
      </c>
      <c r="AA88">
        <f t="shared" si="192"/>
        <v>1</v>
      </c>
      <c r="AB88">
        <f t="shared" si="179"/>
        <v>0</v>
      </c>
      <c r="AC88" s="1">
        <v>7.51455945895E-3</v>
      </c>
      <c r="AD88" s="2">
        <v>10</v>
      </c>
      <c r="AE88">
        <v>60</v>
      </c>
      <c r="AF88" t="str">
        <f t="shared" si="180"/>
        <v>TRUE</v>
      </c>
      <c r="AG88">
        <f>VLOOKUP($A88,'FuturesInfo (3)'!$A$2:$V$80,22)</f>
        <v>2</v>
      </c>
      <c r="AH88">
        <f t="shared" si="181"/>
        <v>2</v>
      </c>
      <c r="AI88">
        <f t="shared" si="193"/>
        <v>2</v>
      </c>
      <c r="AJ88" s="138">
        <f>VLOOKUP($A88,'FuturesInfo (3)'!$A$2:$O$80,15)*AI88</f>
        <v>199662.16499999998</v>
      </c>
      <c r="AK88" s="196">
        <f t="shared" si="182"/>
        <v>1500.3732105951856</v>
      </c>
      <c r="AL88" s="196">
        <f t="shared" si="194"/>
        <v>-1500.3732105951856</v>
      </c>
      <c r="AN88">
        <f t="shared" si="183"/>
        <v>1</v>
      </c>
      <c r="AO88">
        <v>-1</v>
      </c>
      <c r="AP88">
        <v>1</v>
      </c>
      <c r="AQ88">
        <v>1</v>
      </c>
      <c r="AR88">
        <f t="shared" si="236"/>
        <v>0</v>
      </c>
      <c r="AS88">
        <f t="shared" si="184"/>
        <v>1</v>
      </c>
      <c r="AT88" s="1">
        <v>2.7969420100700001E-3</v>
      </c>
      <c r="AU88" s="2">
        <v>10</v>
      </c>
      <c r="AV88">
        <v>60</v>
      </c>
      <c r="AW88" t="str">
        <f t="shared" si="185"/>
        <v>TRUE</v>
      </c>
      <c r="AX88">
        <f>VLOOKUP($A88,'FuturesInfo (3)'!$A$2:$V$80,22)</f>
        <v>2</v>
      </c>
      <c r="AY88">
        <f t="shared" si="186"/>
        <v>2</v>
      </c>
      <c r="AZ88">
        <f t="shared" si="195"/>
        <v>2</v>
      </c>
      <c r="BA88" s="138">
        <f>VLOOKUP($A88,'FuturesInfo (3)'!$A$2:$O$80,15)*AZ88</f>
        <v>199662.16499999998</v>
      </c>
      <c r="BB88" s="196">
        <f t="shared" si="187"/>
        <v>-558.44349711002792</v>
      </c>
      <c r="BC88" s="196">
        <f t="shared" si="196"/>
        <v>558.44349711002792</v>
      </c>
      <c r="BE88">
        <v>-1</v>
      </c>
      <c r="BF88">
        <v>-1</v>
      </c>
      <c r="BG88">
        <v>1</v>
      </c>
      <c r="BH88">
        <v>-1</v>
      </c>
      <c r="BI88">
        <v>1</v>
      </c>
      <c r="BJ88">
        <v>0</v>
      </c>
      <c r="BK88" s="1">
        <v>-7.4377091855700004E-4</v>
      </c>
      <c r="BL88" s="2">
        <v>10</v>
      </c>
      <c r="BM88">
        <v>60</v>
      </c>
      <c r="BN88" t="s">
        <v>1181</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1181</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1181</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1181</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1181</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1181</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1181</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1181</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1181</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1181</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1181</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1181</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1181</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1181</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1181</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1181</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1181</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1181</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1181</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v>1</v>
      </c>
      <c r="UF88" s="239">
        <v>-1</v>
      </c>
      <c r="UG88" s="239">
        <v>-1</v>
      </c>
      <c r="UH88" s="239">
        <v>1</v>
      </c>
      <c r="UI88" s="214">
        <v>1</v>
      </c>
      <c r="UJ88" s="240">
        <v>4</v>
      </c>
      <c r="UK88">
        <v>-1</v>
      </c>
      <c r="UL88">
        <v>1</v>
      </c>
      <c r="UM88" s="214">
        <v>-1</v>
      </c>
      <c r="UN88">
        <v>1</v>
      </c>
      <c r="UO88">
        <v>0</v>
      </c>
      <c r="UP88">
        <v>1</v>
      </c>
      <c r="UQ88">
        <v>0</v>
      </c>
      <c r="UR88" s="248">
        <v>-1.21904761905E-2</v>
      </c>
      <c r="US88" s="202">
        <v>42549</v>
      </c>
      <c r="UT88">
        <v>60</v>
      </c>
      <c r="UU88" t="s">
        <v>1181</v>
      </c>
      <c r="UV88">
        <v>2</v>
      </c>
      <c r="UW88" s="252">
        <v>1</v>
      </c>
      <c r="UX88">
        <v>3</v>
      </c>
      <c r="UY88" s="138">
        <v>194021.22499999998</v>
      </c>
      <c r="UZ88" s="138">
        <v>291031.83749999997</v>
      </c>
      <c r="VA88" s="196">
        <v>2365.2111238141429</v>
      </c>
      <c r="VB88" s="196">
        <v>3547.8166857212145</v>
      </c>
      <c r="VC88" s="196">
        <v>-2365.2111238141429</v>
      </c>
      <c r="VD88" s="196">
        <v>2365.2111238141429</v>
      </c>
      <c r="VE88" s="196">
        <v>-2365.2111238141429</v>
      </c>
      <c r="VF88" s="196">
        <v>2365.2111238141429</v>
      </c>
      <c r="VG88" s="196">
        <v>-2365.2111238141429</v>
      </c>
      <c r="VH88" s="196">
        <v>-2365.2111238141429</v>
      </c>
      <c r="VI88" s="196">
        <v>2365.2111238141429</v>
      </c>
      <c r="VJ88" s="196">
        <v>-2365.2111238141429</v>
      </c>
      <c r="VK88" s="196">
        <v>2365.2111238141429</v>
      </c>
      <c r="VM88">
        <v>-1</v>
      </c>
      <c r="VN88" s="239">
        <v>1</v>
      </c>
      <c r="VO88" s="239">
        <v>1</v>
      </c>
      <c r="VP88" s="239">
        <v>1</v>
      </c>
      <c r="VQ88" s="214">
        <v>1</v>
      </c>
      <c r="VR88" s="240">
        <v>5</v>
      </c>
      <c r="VS88">
        <v>-1</v>
      </c>
      <c r="VT88">
        <v>1</v>
      </c>
      <c r="VU88" s="214">
        <v>-1</v>
      </c>
      <c r="VV88">
        <v>0</v>
      </c>
      <c r="VW88">
        <v>0</v>
      </c>
      <c r="VX88">
        <v>1</v>
      </c>
      <c r="VY88">
        <v>0</v>
      </c>
      <c r="VZ88" s="248">
        <v>-6.1704589278799996E-3</v>
      </c>
      <c r="WA88" s="202">
        <v>42549</v>
      </c>
      <c r="WB88">
        <v>60</v>
      </c>
      <c r="WC88" t="s">
        <v>1181</v>
      </c>
      <c r="WD88">
        <v>2</v>
      </c>
      <c r="WE88" s="252">
        <v>1</v>
      </c>
      <c r="WF88">
        <v>2</v>
      </c>
      <c r="WG88" s="138">
        <v>192656.52000000002</v>
      </c>
      <c r="WH88" s="138">
        <v>192656.52000000002</v>
      </c>
      <c r="WI88" s="196">
        <v>-1188.7791438482918</v>
      </c>
      <c r="WJ88" s="196">
        <v>-1188.7791438482918</v>
      </c>
      <c r="WK88" s="196">
        <v>-1188.7791438482918</v>
      </c>
      <c r="WL88" s="196">
        <v>1188.7791438482918</v>
      </c>
      <c r="WM88" s="196">
        <v>-1188.7791438482918</v>
      </c>
      <c r="WN88" s="196">
        <v>-1188.7791438482918</v>
      </c>
      <c r="WO88" s="196">
        <v>-1188.7791438482918</v>
      </c>
      <c r="WP88" s="196">
        <v>-1188.7791438482918</v>
      </c>
      <c r="WQ88" s="196">
        <v>1188.7791438482918</v>
      </c>
      <c r="WR88" s="196">
        <v>-1188.7791438482918</v>
      </c>
      <c r="WS88" s="196">
        <v>1188.7791438482918</v>
      </c>
      <c r="WU88">
        <v>-1</v>
      </c>
      <c r="WV88" s="239">
        <v>1</v>
      </c>
      <c r="WW88" s="239">
        <v>1</v>
      </c>
      <c r="WX88" s="239">
        <v>1</v>
      </c>
      <c r="WY88" s="214">
        <v>-1</v>
      </c>
      <c r="WZ88" s="240">
        <v>6</v>
      </c>
      <c r="XA88">
        <v>1</v>
      </c>
      <c r="XB88">
        <v>-1</v>
      </c>
      <c r="XC88">
        <v>1</v>
      </c>
      <c r="XD88">
        <v>1</v>
      </c>
      <c r="XE88">
        <v>0</v>
      </c>
      <c r="XF88">
        <v>1</v>
      </c>
      <c r="XG88">
        <v>0</v>
      </c>
      <c r="XH88">
        <v>7.3729142413699999E-3</v>
      </c>
      <c r="XI88" s="202">
        <v>42549</v>
      </c>
      <c r="XJ88">
        <v>60</v>
      </c>
      <c r="XK88" t="s">
        <v>1181</v>
      </c>
      <c r="XL88">
        <v>2</v>
      </c>
      <c r="XM88" s="252">
        <v>1</v>
      </c>
      <c r="XN88">
        <v>3</v>
      </c>
      <c r="XO88" s="138">
        <v>194076.96</v>
      </c>
      <c r="XP88" s="138">
        <v>291115.44</v>
      </c>
      <c r="XQ88" s="196">
        <v>1430.9127823057956</v>
      </c>
      <c r="XR88" s="196">
        <v>2146.3691734586937</v>
      </c>
      <c r="XS88" s="196">
        <v>-1430.9127823057956</v>
      </c>
      <c r="XT88" s="196">
        <v>1430.9127823057956</v>
      </c>
      <c r="XU88" s="196">
        <v>-1430.9127823057956</v>
      </c>
      <c r="XV88" s="196">
        <v>1430.9127823057956</v>
      </c>
      <c r="XW88" s="196">
        <v>1430.9127823057956</v>
      </c>
      <c r="XX88" s="196">
        <v>1430.9127823057956</v>
      </c>
      <c r="XY88" s="196">
        <v>-1430.9127823057956</v>
      </c>
      <c r="XZ88" s="196">
        <v>-1430.9127823057956</v>
      </c>
      <c r="YA88" s="196">
        <v>1430.9127823057956</v>
      </c>
      <c r="YC88">
        <v>1</v>
      </c>
      <c r="YD88">
        <v>-1</v>
      </c>
      <c r="YE88">
        <v>1</v>
      </c>
      <c r="YF88">
        <v>-1</v>
      </c>
      <c r="YG88">
        <v>1</v>
      </c>
      <c r="YH88">
        <v>7</v>
      </c>
      <c r="YI88">
        <v>-1</v>
      </c>
      <c r="YJ88">
        <v>1</v>
      </c>
      <c r="YK88" s="214">
        <v>-1</v>
      </c>
      <c r="YL88">
        <v>1</v>
      </c>
      <c r="YM88">
        <v>0</v>
      </c>
      <c r="YN88">
        <v>1</v>
      </c>
      <c r="YO88">
        <v>0</v>
      </c>
      <c r="YP88" s="248">
        <v>-5.7781201849000003E-4</v>
      </c>
      <c r="YQ88" s="202">
        <v>42549</v>
      </c>
      <c r="YR88">
        <v>60</v>
      </c>
      <c r="YS88" t="s">
        <v>1181</v>
      </c>
      <c r="YT88">
        <v>2</v>
      </c>
      <c r="YU88">
        <v>2</v>
      </c>
      <c r="YV88">
        <v>2</v>
      </c>
      <c r="YW88" s="138">
        <v>196403.65</v>
      </c>
      <c r="YX88" s="138">
        <v>196403.65</v>
      </c>
      <c r="YY88" s="196">
        <v>113.48438944530349</v>
      </c>
      <c r="YZ88" s="196">
        <v>113.48438944530349</v>
      </c>
      <c r="ZA88" s="196">
        <v>-113.48438944530349</v>
      </c>
      <c r="ZB88" s="196">
        <v>113.48438944530349</v>
      </c>
      <c r="ZC88" s="196">
        <v>-113.48438944530349</v>
      </c>
      <c r="ZD88" s="196">
        <v>-113.48438944530349</v>
      </c>
      <c r="ZE88" s="196">
        <v>113.48438944530349</v>
      </c>
      <c r="ZF88" s="196">
        <v>-113.48438944530349</v>
      </c>
      <c r="ZG88" s="196">
        <v>113.48438944530349</v>
      </c>
      <c r="ZH88" s="196">
        <v>-113.48438944530349</v>
      </c>
      <c r="ZI88" s="196">
        <v>113.48438944530349</v>
      </c>
      <c r="ZK88">
        <f t="shared" si="197"/>
        <v>-1</v>
      </c>
      <c r="ZL88" s="239">
        <v>-1</v>
      </c>
      <c r="ZM88" s="239">
        <v>1</v>
      </c>
      <c r="ZN88" s="239">
        <v>-1</v>
      </c>
      <c r="ZO88" s="214">
        <v>1</v>
      </c>
      <c r="ZP88" s="240">
        <v>8</v>
      </c>
      <c r="ZQ88">
        <f t="shared" si="198"/>
        <v>-1</v>
      </c>
      <c r="ZR88">
        <f t="shared" si="199"/>
        <v>1</v>
      </c>
      <c r="ZS88" s="214">
        <v>1</v>
      </c>
      <c r="ZT88">
        <f t="shared" si="161"/>
        <v>0</v>
      </c>
      <c r="ZU88">
        <f t="shared" si="243"/>
        <v>1</v>
      </c>
      <c r="ZV88">
        <f t="shared" si="230"/>
        <v>0</v>
      </c>
      <c r="ZW88">
        <f t="shared" si="200"/>
        <v>1</v>
      </c>
      <c r="ZX88" s="248">
        <v>2.1584120254399999E-2</v>
      </c>
      <c r="ZY88" s="202">
        <v>42549</v>
      </c>
      <c r="ZZ88">
        <v>60</v>
      </c>
      <c r="AAA88" t="str">
        <f t="shared" si="188"/>
        <v>TRUE</v>
      </c>
      <c r="AAB88">
        <f>VLOOKUP($A88,'FuturesInfo (3)'!$A$2:$V$80,22)</f>
        <v>2</v>
      </c>
      <c r="AAC88" s="252">
        <v>2</v>
      </c>
      <c r="AAD88">
        <f t="shared" si="201"/>
        <v>2</v>
      </c>
      <c r="AAE88" s="138">
        <f>VLOOKUP($A88,'FuturesInfo (3)'!$A$2:$O$80,15)*AAB88</f>
        <v>199662.16499999998</v>
      </c>
      <c r="AAF88" s="138">
        <f>VLOOKUP($A88,'FuturesInfo (3)'!$A$2:$O$80,15)*AAD88</f>
        <v>199662.16499999998</v>
      </c>
      <c r="AAG88" s="196">
        <f t="shared" si="202"/>
        <v>-4309.5321796138542</v>
      </c>
      <c r="AAH88" s="196">
        <f t="shared" si="203"/>
        <v>-4309.5321796138542</v>
      </c>
      <c r="AAI88" s="196">
        <f t="shared" si="204"/>
        <v>4309.5321796138542</v>
      </c>
      <c r="AAJ88" s="196">
        <f t="shared" si="205"/>
        <v>-4309.5321796138542</v>
      </c>
      <c r="AAK88" s="196">
        <f t="shared" si="240"/>
        <v>4309.5321796138542</v>
      </c>
      <c r="AAL88" s="196">
        <f t="shared" si="206"/>
        <v>4309.5321796138542</v>
      </c>
      <c r="AAM88" s="196">
        <f t="shared" si="231"/>
        <v>-4309.5321796138542</v>
      </c>
      <c r="AAN88" s="196">
        <f>IF(IF(sym!$O77=ZS88,1,0)=1,ABS(AAE88*ZX88),-ABS(AAE88*ZX88))</f>
        <v>4309.5321796138542</v>
      </c>
      <c r="AAO88" s="196">
        <f>IF(IF(sym!$N77=ZS88,1,0)=1,ABS(AAE88*ZX88),-ABS(AAE88*ZX88))</f>
        <v>-4309.5321796138542</v>
      </c>
      <c r="AAP88" s="196">
        <f t="shared" si="237"/>
        <v>-4309.5321796138542</v>
      </c>
      <c r="AAQ88" s="196">
        <f t="shared" si="207"/>
        <v>4309.5321796138542</v>
      </c>
      <c r="AAS88">
        <f t="shared" si="208"/>
        <v>1</v>
      </c>
      <c r="AAT88" s="239">
        <v>1</v>
      </c>
      <c r="AAU88" s="239">
        <v>-1</v>
      </c>
      <c r="AAV88" s="239">
        <v>1</v>
      </c>
      <c r="AAW88" s="214">
        <v>-1</v>
      </c>
      <c r="AAX88" s="240">
        <v>9</v>
      </c>
      <c r="AAY88">
        <f t="shared" si="209"/>
        <v>1</v>
      </c>
      <c r="AAZ88">
        <f t="shared" si="210"/>
        <v>-1</v>
      </c>
      <c r="ABA88" s="214"/>
      <c r="ABB88">
        <f t="shared" si="162"/>
        <v>0</v>
      </c>
      <c r="ABC88">
        <f t="shared" si="244"/>
        <v>0</v>
      </c>
      <c r="ABD88">
        <f t="shared" si="232"/>
        <v>0</v>
      </c>
      <c r="ABE88">
        <f t="shared" si="211"/>
        <v>0</v>
      </c>
      <c r="ABF88" s="248"/>
      <c r="ABG88" s="202">
        <v>42549</v>
      </c>
      <c r="ABH88">
        <v>60</v>
      </c>
      <c r="ABI88" t="str">
        <f t="shared" si="189"/>
        <v>TRUE</v>
      </c>
      <c r="ABJ88">
        <f>VLOOKUP($A88,'FuturesInfo (3)'!$A$2:$V$80,22)</f>
        <v>2</v>
      </c>
      <c r="ABK88" s="252">
        <v>2</v>
      </c>
      <c r="ABL88">
        <f t="shared" si="212"/>
        <v>2</v>
      </c>
      <c r="ABM88" s="138">
        <f>VLOOKUP($A88,'FuturesInfo (3)'!$A$2:$O$80,15)*ABJ88</f>
        <v>199662.16499999998</v>
      </c>
      <c r="ABN88" s="138">
        <f>VLOOKUP($A88,'FuturesInfo (3)'!$A$2:$O$80,15)*ABL88</f>
        <v>199662.16499999998</v>
      </c>
      <c r="ABO88" s="196">
        <f t="shared" si="213"/>
        <v>0</v>
      </c>
      <c r="ABP88" s="196">
        <f t="shared" si="214"/>
        <v>0</v>
      </c>
      <c r="ABQ88" s="196">
        <f t="shared" si="215"/>
        <v>0</v>
      </c>
      <c r="ABR88" s="196">
        <f t="shared" si="216"/>
        <v>0</v>
      </c>
      <c r="ABS88" s="196">
        <f t="shared" si="241"/>
        <v>0</v>
      </c>
      <c r="ABT88" s="196">
        <f t="shared" si="217"/>
        <v>0</v>
      </c>
      <c r="ABU88" s="196">
        <f t="shared" si="233"/>
        <v>0</v>
      </c>
      <c r="ABV88" s="196">
        <f>IF(IF(sym!$O77=ABA88,1,0)=1,ABS(ABM88*ABF88),-ABS(ABM88*ABF88))</f>
        <v>0</v>
      </c>
      <c r="ABW88" s="196">
        <f>IF(IF(sym!$N77=ABA88,1,0)=1,ABS(ABM88*ABF88),-ABS(ABM88*ABF88))</f>
        <v>0</v>
      </c>
      <c r="ABX88" s="196">
        <f t="shared" si="238"/>
        <v>0</v>
      </c>
      <c r="ABY88" s="196">
        <f t="shared" si="218"/>
        <v>0</v>
      </c>
      <c r="ACA88">
        <f t="shared" si="219"/>
        <v>0</v>
      </c>
      <c r="ACB88" s="239"/>
      <c r="ACC88" s="239"/>
      <c r="ACD88" s="239"/>
      <c r="ACE88" s="214"/>
      <c r="ACF88" s="240"/>
      <c r="ACG88">
        <f t="shared" si="220"/>
        <v>1</v>
      </c>
      <c r="ACH88">
        <f t="shared" si="221"/>
        <v>0</v>
      </c>
      <c r="ACI88" s="214"/>
      <c r="ACJ88">
        <f t="shared" si="163"/>
        <v>1</v>
      </c>
      <c r="ACK88">
        <f t="shared" si="245"/>
        <v>1</v>
      </c>
      <c r="ACL88">
        <f t="shared" si="234"/>
        <v>0</v>
      </c>
      <c r="ACM88">
        <f t="shared" si="222"/>
        <v>1</v>
      </c>
      <c r="ACN88" s="248"/>
      <c r="ACO88" s="202"/>
      <c r="ACP88">
        <v>60</v>
      </c>
      <c r="ACQ88" t="str">
        <f t="shared" si="190"/>
        <v>FALSE</v>
      </c>
      <c r="ACR88">
        <f>VLOOKUP($A88,'FuturesInfo (3)'!$A$2:$V$80,22)</f>
        <v>2</v>
      </c>
      <c r="ACS88" s="252"/>
      <c r="ACT88">
        <f t="shared" si="223"/>
        <v>2</v>
      </c>
      <c r="ACU88" s="138">
        <f>VLOOKUP($A88,'FuturesInfo (3)'!$A$2:$O$80,15)*ACR88</f>
        <v>199662.16499999998</v>
      </c>
      <c r="ACV88" s="138">
        <f>VLOOKUP($A88,'FuturesInfo (3)'!$A$2:$O$80,15)*ACT88</f>
        <v>199662.16499999998</v>
      </c>
      <c r="ACW88" s="196">
        <f t="shared" si="224"/>
        <v>0</v>
      </c>
      <c r="ACX88" s="196">
        <f t="shared" si="225"/>
        <v>0</v>
      </c>
      <c r="ACY88" s="196">
        <f t="shared" si="226"/>
        <v>0</v>
      </c>
      <c r="ACZ88" s="196">
        <f t="shared" si="227"/>
        <v>0</v>
      </c>
      <c r="ADA88" s="196">
        <f t="shared" si="242"/>
        <v>0</v>
      </c>
      <c r="ADB88" s="196">
        <f t="shared" si="228"/>
        <v>0</v>
      </c>
      <c r="ADC88" s="196">
        <f t="shared" si="235"/>
        <v>0</v>
      </c>
      <c r="ADD88" s="196">
        <f>IF(IF(sym!$O77=ACI88,1,0)=1,ABS(ACU88*ACN88),-ABS(ACU88*ACN88))</f>
        <v>0</v>
      </c>
      <c r="ADE88" s="196">
        <f>IF(IF(sym!$N77=ACI88,1,0)=1,ABS(ACU88*ACN88),-ABS(ACU88*ACN88))</f>
        <v>0</v>
      </c>
      <c r="ADF88" s="196">
        <f t="shared" si="239"/>
        <v>0</v>
      </c>
      <c r="ADG88" s="196">
        <f t="shared" si="229"/>
        <v>0</v>
      </c>
    </row>
    <row r="89" spans="1:787" s="3" customFormat="1" x14ac:dyDescent="0.25">
      <c r="A89" s="1" t="s">
        <v>1063</v>
      </c>
      <c r="B89" s="150" t="str">
        <f>'FuturesInfo (3)'!M77</f>
        <v>HBS</v>
      </c>
      <c r="C89" s="200" t="str">
        <f>VLOOKUP(A89,'FuturesInfo (3)'!$A$2:$K$80,11)</f>
        <v>rates</v>
      </c>
      <c r="D89"/>
      <c r="F89" t="e">
        <f>#REF!</f>
        <v>#REF!</v>
      </c>
      <c r="G89">
        <v>-1</v>
      </c>
      <c r="H89">
        <v>1</v>
      </c>
      <c r="I89">
        <v>1</v>
      </c>
      <c r="J89">
        <f t="shared" si="173"/>
        <v>0</v>
      </c>
      <c r="K89">
        <f t="shared" si="174"/>
        <v>1</v>
      </c>
      <c r="L89" s="184">
        <v>0</v>
      </c>
      <c r="M89" s="2">
        <v>10</v>
      </c>
      <c r="N89">
        <v>60</v>
      </c>
      <c r="O89" t="str">
        <f t="shared" si="175"/>
        <v>TRUE</v>
      </c>
      <c r="P89">
        <f>VLOOKUP($A89,'FuturesInfo (3)'!$A$2:$V$80,22)</f>
        <v>0</v>
      </c>
      <c r="Q89">
        <f t="shared" si="176"/>
        <v>0</v>
      </c>
      <c r="R89">
        <f t="shared" si="176"/>
        <v>0</v>
      </c>
      <c r="S89" s="138">
        <f>VLOOKUP($A89,'FuturesInfo (3)'!$A$2:$O$80,15)*Q89</f>
        <v>0</v>
      </c>
      <c r="T89" s="144">
        <f t="shared" si="177"/>
        <v>0</v>
      </c>
      <c r="U89" s="144">
        <f t="shared" si="191"/>
        <v>0</v>
      </c>
      <c r="W89">
        <f t="shared" si="178"/>
        <v>-1</v>
      </c>
      <c r="X89">
        <v>-1</v>
      </c>
      <c r="Y89">
        <v>1</v>
      </c>
      <c r="Z89">
        <v>1</v>
      </c>
      <c r="AA89">
        <f t="shared" si="192"/>
        <v>0</v>
      </c>
      <c r="AB89">
        <f t="shared" si="179"/>
        <v>1</v>
      </c>
      <c r="AC89" s="1">
        <v>2.03873598369E-4</v>
      </c>
      <c r="AD89" s="2">
        <v>10</v>
      </c>
      <c r="AE89">
        <v>60</v>
      </c>
      <c r="AF89" t="str">
        <f t="shared" si="180"/>
        <v>TRUE</v>
      </c>
      <c r="AG89">
        <f>VLOOKUP($A89,'FuturesInfo (3)'!$A$2:$V$80,22)</f>
        <v>0</v>
      </c>
      <c r="AH89">
        <f t="shared" si="181"/>
        <v>0</v>
      </c>
      <c r="AI89">
        <f t="shared" si="193"/>
        <v>0</v>
      </c>
      <c r="AJ89" s="138">
        <f>VLOOKUP($A89,'FuturesInfo (3)'!$A$2:$O$80,15)*AI89</f>
        <v>0</v>
      </c>
      <c r="AK89" s="196">
        <f t="shared" si="182"/>
        <v>0</v>
      </c>
      <c r="AL89" s="196">
        <f t="shared" si="194"/>
        <v>0</v>
      </c>
      <c r="AN89">
        <f t="shared" si="183"/>
        <v>-1</v>
      </c>
      <c r="AO89">
        <v>-1</v>
      </c>
      <c r="AP89">
        <v>1</v>
      </c>
      <c r="AQ89">
        <v>-1</v>
      </c>
      <c r="AR89">
        <f t="shared" si="236"/>
        <v>1</v>
      </c>
      <c r="AS89">
        <f t="shared" si="184"/>
        <v>0</v>
      </c>
      <c r="AT89" s="1">
        <v>-4.0766408479400002E-4</v>
      </c>
      <c r="AU89" s="2">
        <v>10</v>
      </c>
      <c r="AV89">
        <v>60</v>
      </c>
      <c r="AW89" t="str">
        <f t="shared" si="185"/>
        <v>TRUE</v>
      </c>
      <c r="AX89">
        <f>VLOOKUP($A89,'FuturesInfo (3)'!$A$2:$V$80,22)</f>
        <v>0</v>
      </c>
      <c r="AY89">
        <f t="shared" si="186"/>
        <v>0</v>
      </c>
      <c r="AZ89">
        <f t="shared" si="195"/>
        <v>0</v>
      </c>
      <c r="BA89" s="138">
        <f>VLOOKUP($A89,'FuturesInfo (3)'!$A$2:$O$80,15)*AZ89</f>
        <v>0</v>
      </c>
      <c r="BB89" s="196">
        <f t="shared" si="187"/>
        <v>0</v>
      </c>
      <c r="BC89" s="196">
        <f t="shared" si="196"/>
        <v>0</v>
      </c>
      <c r="BE89">
        <v>-1</v>
      </c>
      <c r="BF89">
        <v>-1</v>
      </c>
      <c r="BG89">
        <v>1</v>
      </c>
      <c r="BH89">
        <v>1</v>
      </c>
      <c r="BI89">
        <v>0</v>
      </c>
      <c r="BJ89">
        <v>1</v>
      </c>
      <c r="BK89" s="1">
        <v>0</v>
      </c>
      <c r="BL89" s="2">
        <v>10</v>
      </c>
      <c r="BM89">
        <v>60</v>
      </c>
      <c r="BN89" t="s">
        <v>1181</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1181</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1181</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1181</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1181</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1181</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1181</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1181</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1181</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1181</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1181</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1181</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1181</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1181</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1181</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1181</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1181</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1181</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1181</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v>-1</v>
      </c>
      <c r="UF89" s="239">
        <v>-1</v>
      </c>
      <c r="UG89" s="239">
        <v>1</v>
      </c>
      <c r="UH89" s="239">
        <v>-1</v>
      </c>
      <c r="UI89" s="214">
        <v>1</v>
      </c>
      <c r="UJ89" s="240">
        <v>-6</v>
      </c>
      <c r="UK89">
        <v>-1</v>
      </c>
      <c r="UL89">
        <v>-1</v>
      </c>
      <c r="UM89" s="214">
        <v>1</v>
      </c>
      <c r="UN89">
        <v>0</v>
      </c>
      <c r="UO89">
        <v>1</v>
      </c>
      <c r="UP89">
        <v>0</v>
      </c>
      <c r="UQ89">
        <v>0</v>
      </c>
      <c r="UR89" s="248">
        <v>0</v>
      </c>
      <c r="US89" s="202">
        <v>42545</v>
      </c>
      <c r="UT89">
        <v>60</v>
      </c>
      <c r="UU89" t="s">
        <v>1181</v>
      </c>
      <c r="UV89">
        <v>0</v>
      </c>
      <c r="UW89" s="252">
        <v>2</v>
      </c>
      <c r="UX89">
        <v>0</v>
      </c>
      <c r="UY89" s="138">
        <v>0</v>
      </c>
      <c r="UZ89" s="138">
        <v>0</v>
      </c>
      <c r="VA89" s="196">
        <v>0</v>
      </c>
      <c r="VB89" s="196">
        <v>0</v>
      </c>
      <c r="VC89" s="196">
        <v>0</v>
      </c>
      <c r="VD89" s="196">
        <v>0</v>
      </c>
      <c r="VE89" s="196">
        <v>0</v>
      </c>
      <c r="VF89" s="196">
        <v>0</v>
      </c>
      <c r="VG89" s="196">
        <v>0</v>
      </c>
      <c r="VH89" s="196">
        <v>0</v>
      </c>
      <c r="VI89" s="196">
        <v>0</v>
      </c>
      <c r="VJ89" s="196">
        <v>0</v>
      </c>
      <c r="VK89" s="196">
        <v>0</v>
      </c>
      <c r="VM89">
        <v>1</v>
      </c>
      <c r="VN89" s="239">
        <v>-1</v>
      </c>
      <c r="VO89" s="239">
        <v>1</v>
      </c>
      <c r="VP89" s="239">
        <v>-1</v>
      </c>
      <c r="VQ89" s="214">
        <v>1</v>
      </c>
      <c r="VR89" s="240">
        <v>-7</v>
      </c>
      <c r="VS89">
        <v>-1</v>
      </c>
      <c r="VT89">
        <v>-1</v>
      </c>
      <c r="VU89" s="214">
        <v>1</v>
      </c>
      <c r="VV89">
        <v>0</v>
      </c>
      <c r="VW89">
        <v>1</v>
      </c>
      <c r="VX89">
        <v>0</v>
      </c>
      <c r="VY89">
        <v>0</v>
      </c>
      <c r="VZ89" s="248">
        <v>3.0581039755399998E-4</v>
      </c>
      <c r="WA89" s="202">
        <v>42545</v>
      </c>
      <c r="WB89">
        <v>60</v>
      </c>
      <c r="WC89" t="s">
        <v>1181</v>
      </c>
      <c r="WD89">
        <v>0</v>
      </c>
      <c r="WE89" s="252">
        <v>1</v>
      </c>
      <c r="WF89">
        <v>0</v>
      </c>
      <c r="WG89" s="138">
        <v>0</v>
      </c>
      <c r="WH89" s="138">
        <v>0</v>
      </c>
      <c r="WI89" s="196">
        <v>0</v>
      </c>
      <c r="WJ89" s="196">
        <v>0</v>
      </c>
      <c r="WK89" s="196">
        <v>0</v>
      </c>
      <c r="WL89" s="196">
        <v>0</v>
      </c>
      <c r="WM89" s="196">
        <v>0</v>
      </c>
      <c r="WN89" s="196">
        <v>0</v>
      </c>
      <c r="WO89" s="196">
        <v>0</v>
      </c>
      <c r="WP89" s="196">
        <v>0</v>
      </c>
      <c r="WQ89" s="196">
        <v>0</v>
      </c>
      <c r="WR89" s="196">
        <v>0</v>
      </c>
      <c r="WS89" s="196">
        <v>0</v>
      </c>
      <c r="WU89">
        <v>1</v>
      </c>
      <c r="WV89" s="239">
        <v>-1</v>
      </c>
      <c r="WW89" s="239">
        <v>1</v>
      </c>
      <c r="WX89" s="239">
        <v>-1</v>
      </c>
      <c r="WY89" s="214">
        <v>1</v>
      </c>
      <c r="WZ89" s="240">
        <v>-8</v>
      </c>
      <c r="XA89">
        <v>-1</v>
      </c>
      <c r="XB89">
        <v>-1</v>
      </c>
      <c r="XC89">
        <v>1</v>
      </c>
      <c r="XD89">
        <v>0</v>
      </c>
      <c r="XE89">
        <v>1</v>
      </c>
      <c r="XF89">
        <v>0</v>
      </c>
      <c r="XG89">
        <v>0</v>
      </c>
      <c r="XH89">
        <v>1.0190563538200001E-4</v>
      </c>
      <c r="XI89" s="202">
        <v>42545</v>
      </c>
      <c r="XJ89">
        <v>60</v>
      </c>
      <c r="XK89" t="s">
        <v>1181</v>
      </c>
      <c r="XL89">
        <v>0</v>
      </c>
      <c r="XM89" s="252">
        <v>1</v>
      </c>
      <c r="XN89">
        <v>0</v>
      </c>
      <c r="XO89" s="138">
        <v>0</v>
      </c>
      <c r="XP89" s="138">
        <v>0</v>
      </c>
      <c r="XQ89" s="196">
        <v>0</v>
      </c>
      <c r="XR89" s="196">
        <v>0</v>
      </c>
      <c r="XS89" s="196">
        <v>0</v>
      </c>
      <c r="XT89" s="196">
        <v>0</v>
      </c>
      <c r="XU89" s="196">
        <v>0</v>
      </c>
      <c r="XV89" s="196">
        <v>0</v>
      </c>
      <c r="XW89" s="196">
        <v>0</v>
      </c>
      <c r="XX89" s="196">
        <v>0</v>
      </c>
      <c r="XY89" s="196">
        <v>0</v>
      </c>
      <c r="XZ89" s="196">
        <v>0</v>
      </c>
      <c r="YA89" s="196">
        <v>0</v>
      </c>
      <c r="YC89">
        <v>1</v>
      </c>
      <c r="YD89">
        <v>-1</v>
      </c>
      <c r="YE89">
        <v>-1</v>
      </c>
      <c r="YF89">
        <v>-1</v>
      </c>
      <c r="YG89">
        <v>1</v>
      </c>
      <c r="YH89">
        <v>-9</v>
      </c>
      <c r="YI89">
        <v>-1</v>
      </c>
      <c r="YJ89">
        <v>-1</v>
      </c>
      <c r="YK89" s="214">
        <v>-1</v>
      </c>
      <c r="YL89">
        <v>1</v>
      </c>
      <c r="YM89">
        <v>0</v>
      </c>
      <c r="YN89">
        <v>1</v>
      </c>
      <c r="YO89">
        <v>1</v>
      </c>
      <c r="YP89" s="248">
        <v>-1.01895251681E-4</v>
      </c>
      <c r="YQ89" s="202">
        <v>42545</v>
      </c>
      <c r="YR89">
        <v>60</v>
      </c>
      <c r="YS89" t="s">
        <v>1181</v>
      </c>
      <c r="YT89">
        <v>0</v>
      </c>
      <c r="YU89">
        <v>1</v>
      </c>
      <c r="YV89">
        <v>0</v>
      </c>
      <c r="YW89" s="138">
        <v>0</v>
      </c>
      <c r="YX89" s="138">
        <v>0</v>
      </c>
      <c r="YY89" s="196">
        <v>0</v>
      </c>
      <c r="YZ89" s="196">
        <v>0</v>
      </c>
      <c r="ZA89" s="196">
        <v>0</v>
      </c>
      <c r="ZB89" s="196">
        <v>0</v>
      </c>
      <c r="ZC89" s="196">
        <v>0</v>
      </c>
      <c r="ZD89" s="196">
        <v>0</v>
      </c>
      <c r="ZE89" s="196">
        <v>0</v>
      </c>
      <c r="ZF89" s="196">
        <v>0</v>
      </c>
      <c r="ZG89" s="196">
        <v>0</v>
      </c>
      <c r="ZH89" s="196">
        <v>0</v>
      </c>
      <c r="ZI89" s="196">
        <v>0</v>
      </c>
      <c r="ZK89">
        <f t="shared" si="197"/>
        <v>-1</v>
      </c>
      <c r="ZL89" s="239">
        <v>-1</v>
      </c>
      <c r="ZM89" s="239">
        <v>1</v>
      </c>
      <c r="ZN89" s="239">
        <v>-1</v>
      </c>
      <c r="ZO89" s="214">
        <v>1</v>
      </c>
      <c r="ZP89" s="240">
        <v>-10</v>
      </c>
      <c r="ZQ89">
        <f t="shared" si="198"/>
        <v>-1</v>
      </c>
      <c r="ZR89">
        <f t="shared" si="199"/>
        <v>-1</v>
      </c>
      <c r="ZS89" s="214">
        <v>1</v>
      </c>
      <c r="ZT89">
        <f t="shared" si="161"/>
        <v>0</v>
      </c>
      <c r="ZU89">
        <f t="shared" si="243"/>
        <v>1</v>
      </c>
      <c r="ZV89">
        <f t="shared" si="230"/>
        <v>0</v>
      </c>
      <c r="ZW89">
        <f t="shared" si="200"/>
        <v>0</v>
      </c>
      <c r="ZX89" s="248">
        <v>0</v>
      </c>
      <c r="ZY89" s="202">
        <v>42545</v>
      </c>
      <c r="ZZ89">
        <v>60</v>
      </c>
      <c r="AAA89" t="str">
        <f t="shared" si="188"/>
        <v>TRUE</v>
      </c>
      <c r="AAB89">
        <f>VLOOKUP($A89,'FuturesInfo (3)'!$A$2:$V$80,22)</f>
        <v>0</v>
      </c>
      <c r="AAC89" s="252">
        <v>1</v>
      </c>
      <c r="AAD89">
        <f t="shared" si="201"/>
        <v>0</v>
      </c>
      <c r="AAE89" s="138">
        <f>VLOOKUP($A89,'FuturesInfo (3)'!$A$2:$O$80,15)*AAB89</f>
        <v>0</v>
      </c>
      <c r="AAF89" s="138">
        <f>VLOOKUP($A89,'FuturesInfo (3)'!$A$2:$O$80,15)*AAD89</f>
        <v>0</v>
      </c>
      <c r="AAG89" s="196">
        <f t="shared" si="202"/>
        <v>0</v>
      </c>
      <c r="AAH89" s="196">
        <f t="shared" si="203"/>
        <v>0</v>
      </c>
      <c r="AAI89" s="196">
        <f t="shared" si="204"/>
        <v>0</v>
      </c>
      <c r="AAJ89" s="196">
        <f t="shared" si="205"/>
        <v>0</v>
      </c>
      <c r="AAK89" s="196">
        <f t="shared" si="240"/>
        <v>0</v>
      </c>
      <c r="AAL89" s="196">
        <f t="shared" si="206"/>
        <v>0</v>
      </c>
      <c r="AAM89" s="196">
        <f t="shared" si="231"/>
        <v>0</v>
      </c>
      <c r="AAN89" s="196">
        <f>IF(IF(sym!$O78=ZS89,1,0)=1,ABS(AAE89*ZX89),-ABS(AAE89*ZX89))</f>
        <v>0</v>
      </c>
      <c r="AAO89" s="196">
        <f>IF(IF(sym!$N78=ZS89,1,0)=1,ABS(AAE89*ZX89),-ABS(AAE89*ZX89))</f>
        <v>0</v>
      </c>
      <c r="AAP89" s="196">
        <f t="shared" si="237"/>
        <v>0</v>
      </c>
      <c r="AAQ89" s="196">
        <f t="shared" si="207"/>
        <v>0</v>
      </c>
      <c r="AAS89">
        <f t="shared" si="208"/>
        <v>1</v>
      </c>
      <c r="AAT89" s="239">
        <v>1</v>
      </c>
      <c r="AAU89" s="239">
        <v>1</v>
      </c>
      <c r="AAV89" s="239">
        <v>-1</v>
      </c>
      <c r="AAW89" s="214">
        <v>1</v>
      </c>
      <c r="AAX89" s="240">
        <v>-11</v>
      </c>
      <c r="AAY89">
        <f t="shared" si="209"/>
        <v>-1</v>
      </c>
      <c r="AAZ89">
        <f t="shared" si="210"/>
        <v>-1</v>
      </c>
      <c r="ABA89" s="214"/>
      <c r="ABB89">
        <f t="shared" si="162"/>
        <v>0</v>
      </c>
      <c r="ABC89">
        <f t="shared" si="244"/>
        <v>0</v>
      </c>
      <c r="ABD89">
        <f t="shared" si="232"/>
        <v>0</v>
      </c>
      <c r="ABE89">
        <f t="shared" si="211"/>
        <v>0</v>
      </c>
      <c r="ABF89" s="248"/>
      <c r="ABG89" s="202">
        <v>42545</v>
      </c>
      <c r="ABH89">
        <v>60</v>
      </c>
      <c r="ABI89" t="str">
        <f t="shared" si="189"/>
        <v>TRUE</v>
      </c>
      <c r="ABJ89">
        <f>VLOOKUP($A89,'FuturesInfo (3)'!$A$2:$V$80,22)</f>
        <v>0</v>
      </c>
      <c r="ABK89" s="252">
        <v>1</v>
      </c>
      <c r="ABL89">
        <f t="shared" si="212"/>
        <v>0</v>
      </c>
      <c r="ABM89" s="138">
        <f>VLOOKUP($A89,'FuturesInfo (3)'!$A$2:$O$80,15)*ABJ89</f>
        <v>0</v>
      </c>
      <c r="ABN89" s="138">
        <f>VLOOKUP($A89,'FuturesInfo (3)'!$A$2:$O$80,15)*ABL89</f>
        <v>0</v>
      </c>
      <c r="ABO89" s="196">
        <f t="shared" si="213"/>
        <v>0</v>
      </c>
      <c r="ABP89" s="196">
        <f t="shared" si="214"/>
        <v>0</v>
      </c>
      <c r="ABQ89" s="196">
        <f t="shared" si="215"/>
        <v>0</v>
      </c>
      <c r="ABR89" s="196">
        <f t="shared" si="216"/>
        <v>0</v>
      </c>
      <c r="ABS89" s="196">
        <f t="shared" si="241"/>
        <v>0</v>
      </c>
      <c r="ABT89" s="196">
        <f t="shared" si="217"/>
        <v>0</v>
      </c>
      <c r="ABU89" s="196">
        <f t="shared" si="233"/>
        <v>0</v>
      </c>
      <c r="ABV89" s="196">
        <f>IF(IF(sym!$O78=ABA89,1,0)=1,ABS(ABM89*ABF89),-ABS(ABM89*ABF89))</f>
        <v>0</v>
      </c>
      <c r="ABW89" s="196">
        <f>IF(IF(sym!$N78=ABA89,1,0)=1,ABS(ABM89*ABF89),-ABS(ABM89*ABF89))</f>
        <v>0</v>
      </c>
      <c r="ABX89" s="196">
        <f t="shared" si="238"/>
        <v>0</v>
      </c>
      <c r="ABY89" s="196">
        <f t="shared" si="218"/>
        <v>0</v>
      </c>
      <c r="ACA89">
        <f t="shared" si="219"/>
        <v>0</v>
      </c>
      <c r="ACB89" s="239"/>
      <c r="ACC89" s="239"/>
      <c r="ACD89" s="239"/>
      <c r="ACE89" s="214"/>
      <c r="ACF89" s="240"/>
      <c r="ACG89">
        <f t="shared" si="220"/>
        <v>1</v>
      </c>
      <c r="ACH89">
        <f t="shared" si="221"/>
        <v>0</v>
      </c>
      <c r="ACI89" s="214"/>
      <c r="ACJ89">
        <f t="shared" si="163"/>
        <v>1</v>
      </c>
      <c r="ACK89">
        <f t="shared" si="245"/>
        <v>1</v>
      </c>
      <c r="ACL89">
        <f t="shared" si="234"/>
        <v>0</v>
      </c>
      <c r="ACM89">
        <f t="shared" si="222"/>
        <v>1</v>
      </c>
      <c r="ACN89" s="248"/>
      <c r="ACO89" s="202"/>
      <c r="ACP89">
        <v>60</v>
      </c>
      <c r="ACQ89" t="str">
        <f t="shared" si="190"/>
        <v>FALSE</v>
      </c>
      <c r="ACR89">
        <f>VLOOKUP($A89,'FuturesInfo (3)'!$A$2:$V$80,22)</f>
        <v>0</v>
      </c>
      <c r="ACS89" s="252"/>
      <c r="ACT89">
        <f t="shared" si="223"/>
        <v>0</v>
      </c>
      <c r="ACU89" s="138">
        <f>VLOOKUP($A89,'FuturesInfo (3)'!$A$2:$O$80,15)*ACR89</f>
        <v>0</v>
      </c>
      <c r="ACV89" s="138">
        <f>VLOOKUP($A89,'FuturesInfo (3)'!$A$2:$O$80,15)*ACT89</f>
        <v>0</v>
      </c>
      <c r="ACW89" s="196">
        <f t="shared" si="224"/>
        <v>0</v>
      </c>
      <c r="ACX89" s="196">
        <f t="shared" si="225"/>
        <v>0</v>
      </c>
      <c r="ACY89" s="196">
        <f t="shared" si="226"/>
        <v>0</v>
      </c>
      <c r="ACZ89" s="196">
        <f t="shared" si="227"/>
        <v>0</v>
      </c>
      <c r="ADA89" s="196">
        <f t="shared" si="242"/>
        <v>0</v>
      </c>
      <c r="ADB89" s="196">
        <f t="shared" si="228"/>
        <v>0</v>
      </c>
      <c r="ADC89" s="196">
        <f t="shared" si="235"/>
        <v>0</v>
      </c>
      <c r="ADD89" s="196">
        <f>IF(IF(sym!$O78=ACI89,1,0)=1,ABS(ACU89*ACN89),-ABS(ACU89*ACN89))</f>
        <v>0</v>
      </c>
      <c r="ADE89" s="196">
        <f>IF(IF(sym!$N78=ACI89,1,0)=1,ABS(ACU89*ACN89),-ABS(ACU89*ACN89))</f>
        <v>0</v>
      </c>
      <c r="ADF89" s="196">
        <f t="shared" si="239"/>
        <v>0</v>
      </c>
      <c r="ADG89" s="196">
        <f t="shared" si="229"/>
        <v>0</v>
      </c>
    </row>
    <row r="90" spans="1:787" s="5" customFormat="1" x14ac:dyDescent="0.25">
      <c r="A90" s="1" t="s">
        <v>425</v>
      </c>
      <c r="B90" s="150" t="str">
        <f>'FuturesInfo (3)'!M78</f>
        <v>@YM</v>
      </c>
      <c r="C90" s="200" t="str">
        <f>VLOOKUP(A90,'FuturesInfo (3)'!$A$2:$K$80,11)</f>
        <v>index</v>
      </c>
      <c r="F90" t="e">
        <f>#REF!</f>
        <v>#REF!</v>
      </c>
      <c r="G90">
        <v>1</v>
      </c>
      <c r="H90">
        <v>-1</v>
      </c>
      <c r="I90">
        <v>-1</v>
      </c>
      <c r="J90">
        <f t="shared" si="173"/>
        <v>0</v>
      </c>
      <c r="K90">
        <f t="shared" si="174"/>
        <v>1</v>
      </c>
      <c r="L90" s="184">
        <v>-1.4025245441799999E-3</v>
      </c>
      <c r="M90" s="2">
        <v>10</v>
      </c>
      <c r="N90">
        <v>60</v>
      </c>
      <c r="O90" t="str">
        <f t="shared" si="175"/>
        <v>TRUE</v>
      </c>
      <c r="P90">
        <f>VLOOKUP($A90,'FuturesInfo (3)'!$A$2:$V$80,22)</f>
        <v>2</v>
      </c>
      <c r="Q90">
        <f t="shared" si="176"/>
        <v>2</v>
      </c>
      <c r="R90">
        <f t="shared" si="176"/>
        <v>2</v>
      </c>
      <c r="S90" s="138">
        <f>VLOOKUP($A90,'FuturesInfo (3)'!$A$2:$O$80,15)*Q90</f>
        <v>181470</v>
      </c>
      <c r="T90" s="144">
        <f t="shared" si="177"/>
        <v>-254.51612903234459</v>
      </c>
      <c r="U90" s="144">
        <f t="shared" si="191"/>
        <v>254.51612903234459</v>
      </c>
      <c r="W90">
        <f t="shared" si="178"/>
        <v>1</v>
      </c>
      <c r="X90">
        <v>-1</v>
      </c>
      <c r="Y90">
        <v>-1</v>
      </c>
      <c r="Z90">
        <v>1</v>
      </c>
      <c r="AA90">
        <f t="shared" si="192"/>
        <v>0</v>
      </c>
      <c r="AB90">
        <f t="shared" si="179"/>
        <v>0</v>
      </c>
      <c r="AC90" s="1">
        <v>6.4606741572999999E-3</v>
      </c>
      <c r="AD90" s="2">
        <v>10</v>
      </c>
      <c r="AE90">
        <v>60</v>
      </c>
      <c r="AF90" t="str">
        <f t="shared" si="180"/>
        <v>TRUE</v>
      </c>
      <c r="AG90">
        <f>VLOOKUP($A90,'FuturesInfo (3)'!$A$2:$V$80,22)</f>
        <v>2</v>
      </c>
      <c r="AH90">
        <f t="shared" si="181"/>
        <v>3</v>
      </c>
      <c r="AI90">
        <f t="shared" si="193"/>
        <v>2</v>
      </c>
      <c r="AJ90" s="138">
        <f>VLOOKUP($A90,'FuturesInfo (3)'!$A$2:$O$80,15)*AI90</f>
        <v>181470</v>
      </c>
      <c r="AK90" s="196">
        <f t="shared" si="182"/>
        <v>-1172.418539325231</v>
      </c>
      <c r="AL90" s="196">
        <f t="shared" si="194"/>
        <v>-1172.418539325231</v>
      </c>
      <c r="AN90">
        <f t="shared" si="183"/>
        <v>-1</v>
      </c>
      <c r="AO90">
        <v>1</v>
      </c>
      <c r="AP90">
        <v>-1</v>
      </c>
      <c r="AQ90">
        <v>1</v>
      </c>
      <c r="AR90">
        <f t="shared" si="236"/>
        <v>1</v>
      </c>
      <c r="AS90">
        <f t="shared" si="184"/>
        <v>0</v>
      </c>
      <c r="AT90" s="1">
        <v>1.0047446274099999E-3</v>
      </c>
      <c r="AU90" s="2">
        <v>10</v>
      </c>
      <c r="AV90">
        <v>60</v>
      </c>
      <c r="AW90" t="str">
        <f t="shared" si="185"/>
        <v>TRUE</v>
      </c>
      <c r="AX90">
        <f>VLOOKUP($A90,'FuturesInfo (3)'!$A$2:$V$80,22)</f>
        <v>2</v>
      </c>
      <c r="AY90">
        <f t="shared" si="186"/>
        <v>2</v>
      </c>
      <c r="AZ90">
        <f t="shared" si="195"/>
        <v>2</v>
      </c>
      <c r="BA90" s="138">
        <f>VLOOKUP($A90,'FuturesInfo (3)'!$A$2:$O$80,15)*AZ90</f>
        <v>181470</v>
      </c>
      <c r="BB90" s="196">
        <f t="shared" si="187"/>
        <v>182.3310075360927</v>
      </c>
      <c r="BC90" s="196">
        <f t="shared" si="196"/>
        <v>-182.3310075360927</v>
      </c>
      <c r="BE90">
        <v>1</v>
      </c>
      <c r="BF90">
        <v>1</v>
      </c>
      <c r="BG90">
        <v>-1</v>
      </c>
      <c r="BH90">
        <v>1</v>
      </c>
      <c r="BI90">
        <v>1</v>
      </c>
      <c r="BJ90">
        <v>0</v>
      </c>
      <c r="BK90" s="1">
        <v>3.4573133329599999E-3</v>
      </c>
      <c r="BL90" s="2">
        <v>10</v>
      </c>
      <c r="BM90">
        <v>60</v>
      </c>
      <c r="BN90" t="s">
        <v>1181</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1181</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1181</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1181</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1181</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1181</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1181</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1181</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1181</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1181</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1181</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1181</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1181</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1181</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1181</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1181</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1181</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1181</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1181</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v>1</v>
      </c>
      <c r="UF90" s="239">
        <v>1</v>
      </c>
      <c r="UG90" s="239">
        <v>1</v>
      </c>
      <c r="UH90" s="239">
        <v>1</v>
      </c>
      <c r="UI90" s="214">
        <v>1</v>
      </c>
      <c r="UJ90" s="240">
        <v>-4</v>
      </c>
      <c r="UK90">
        <v>-1</v>
      </c>
      <c r="UL90">
        <v>-1</v>
      </c>
      <c r="UM90" s="214">
        <v>-1</v>
      </c>
      <c r="UN90">
        <v>0</v>
      </c>
      <c r="UO90">
        <v>0</v>
      </c>
      <c r="UP90">
        <v>1</v>
      </c>
      <c r="UQ90">
        <v>1</v>
      </c>
      <c r="UR90" s="248">
        <v>-5.8211127280900004E-3</v>
      </c>
      <c r="US90" s="202">
        <v>42548</v>
      </c>
      <c r="UT90">
        <v>60</v>
      </c>
      <c r="UU90" t="s">
        <v>1181</v>
      </c>
      <c r="UV90">
        <v>2</v>
      </c>
      <c r="UW90" s="252">
        <v>2</v>
      </c>
      <c r="UX90">
        <v>2</v>
      </c>
      <c r="UY90" s="138">
        <v>177620</v>
      </c>
      <c r="UZ90" s="138">
        <v>177620</v>
      </c>
      <c r="VA90" s="196">
        <v>-1033.946042763346</v>
      </c>
      <c r="VB90" s="196">
        <v>-1033.946042763346</v>
      </c>
      <c r="VC90" s="196">
        <v>-1033.946042763346</v>
      </c>
      <c r="VD90" s="196">
        <v>1033.946042763346</v>
      </c>
      <c r="VE90" s="196">
        <v>1033.946042763346</v>
      </c>
      <c r="VF90" s="196">
        <v>-1033.946042763346</v>
      </c>
      <c r="VG90" s="196">
        <v>-1033.946042763346</v>
      </c>
      <c r="VH90" s="196">
        <v>-1033.946042763346</v>
      </c>
      <c r="VI90" s="196">
        <v>1033.946042763346</v>
      </c>
      <c r="VJ90" s="196">
        <v>-1033.946042763346</v>
      </c>
      <c r="VK90" s="196">
        <v>1033.946042763346</v>
      </c>
      <c r="VM90">
        <v>-1</v>
      </c>
      <c r="VN90" s="239">
        <v>-1</v>
      </c>
      <c r="VO90" s="239">
        <v>-1</v>
      </c>
      <c r="VP90" s="239">
        <v>-1</v>
      </c>
      <c r="VQ90" s="214">
        <v>1</v>
      </c>
      <c r="VR90" s="240">
        <v>5</v>
      </c>
      <c r="VS90">
        <v>-1</v>
      </c>
      <c r="VT90">
        <v>1</v>
      </c>
      <c r="VU90" s="214">
        <v>1</v>
      </c>
      <c r="VV90">
        <v>0</v>
      </c>
      <c r="VW90">
        <v>1</v>
      </c>
      <c r="VX90">
        <v>0</v>
      </c>
      <c r="VY90">
        <v>1</v>
      </c>
      <c r="VZ90" s="248">
        <v>4.0535975678399998E-3</v>
      </c>
      <c r="WA90" s="202">
        <v>42548</v>
      </c>
      <c r="WB90">
        <v>60</v>
      </c>
      <c r="WC90" t="s">
        <v>1181</v>
      </c>
      <c r="WD90">
        <v>2</v>
      </c>
      <c r="WE90" s="252">
        <v>2</v>
      </c>
      <c r="WF90">
        <v>2</v>
      </c>
      <c r="WG90" s="138">
        <v>178340</v>
      </c>
      <c r="WH90" s="138">
        <v>178340</v>
      </c>
      <c r="WI90" s="196">
        <v>-722.91859024858559</v>
      </c>
      <c r="WJ90" s="196">
        <v>-722.91859024858559</v>
      </c>
      <c r="WK90" s="196">
        <v>722.91859024858559</v>
      </c>
      <c r="WL90" s="196">
        <v>-722.91859024858559</v>
      </c>
      <c r="WM90" s="196">
        <v>722.91859024858559</v>
      </c>
      <c r="WN90" s="196">
        <v>-722.91859024858559</v>
      </c>
      <c r="WO90" s="196">
        <v>-722.91859024858559</v>
      </c>
      <c r="WP90" s="196">
        <v>722.91859024858559</v>
      </c>
      <c r="WQ90" s="196">
        <v>-722.91859024858559</v>
      </c>
      <c r="WR90" s="196">
        <v>-722.91859024858559</v>
      </c>
      <c r="WS90" s="196">
        <v>722.91859024858559</v>
      </c>
      <c r="WU90">
        <v>1</v>
      </c>
      <c r="WV90" s="239">
        <v>-1</v>
      </c>
      <c r="WW90" s="239">
        <v>-1</v>
      </c>
      <c r="WX90" s="239">
        <v>-1</v>
      </c>
      <c r="WY90" s="214">
        <v>1</v>
      </c>
      <c r="WZ90" s="240">
        <v>6</v>
      </c>
      <c r="XA90">
        <v>-1</v>
      </c>
      <c r="XB90">
        <v>1</v>
      </c>
      <c r="XC90">
        <v>-1</v>
      </c>
      <c r="XD90">
        <v>1</v>
      </c>
      <c r="XE90">
        <v>0</v>
      </c>
      <c r="XF90">
        <v>1</v>
      </c>
      <c r="XG90">
        <v>0</v>
      </c>
      <c r="XH90">
        <v>-8.9716272288900003E-4</v>
      </c>
      <c r="XI90" s="202">
        <v>42548</v>
      </c>
      <c r="XJ90">
        <v>60</v>
      </c>
      <c r="XK90" t="s">
        <v>1181</v>
      </c>
      <c r="XL90">
        <v>2</v>
      </c>
      <c r="XM90" s="252">
        <v>1</v>
      </c>
      <c r="XN90">
        <v>3</v>
      </c>
      <c r="XO90" s="138">
        <v>178180</v>
      </c>
      <c r="XP90" s="138">
        <v>267270</v>
      </c>
      <c r="XQ90" s="196">
        <v>159.85645396436203</v>
      </c>
      <c r="XR90" s="196">
        <v>239.78468094654303</v>
      </c>
      <c r="XS90" s="196">
        <v>-159.85645396436203</v>
      </c>
      <c r="XT90" s="196">
        <v>159.85645396436203</v>
      </c>
      <c r="XU90" s="196">
        <v>-159.85645396436203</v>
      </c>
      <c r="XV90" s="196">
        <v>159.85645396436203</v>
      </c>
      <c r="XW90" s="196">
        <v>159.85645396436203</v>
      </c>
      <c r="XX90" s="196">
        <v>-159.85645396436203</v>
      </c>
      <c r="XY90" s="196">
        <v>159.85645396436203</v>
      </c>
      <c r="XZ90" s="196">
        <v>-159.85645396436203</v>
      </c>
      <c r="YA90" s="196">
        <v>159.85645396436203</v>
      </c>
      <c r="YC90">
        <v>-1</v>
      </c>
      <c r="YD90">
        <v>-1</v>
      </c>
      <c r="YE90">
        <v>-1</v>
      </c>
      <c r="YF90">
        <v>-1</v>
      </c>
      <c r="YG90">
        <v>1</v>
      </c>
      <c r="YH90">
        <v>7</v>
      </c>
      <c r="YI90">
        <v>-1</v>
      </c>
      <c r="YJ90">
        <v>1</v>
      </c>
      <c r="YK90" s="214">
        <v>1</v>
      </c>
      <c r="YL90">
        <v>0</v>
      </c>
      <c r="YM90">
        <v>1</v>
      </c>
      <c r="YN90">
        <v>0</v>
      </c>
      <c r="YO90">
        <v>1</v>
      </c>
      <c r="YP90" s="248">
        <v>1.2347064765999999E-2</v>
      </c>
      <c r="YQ90" s="202">
        <v>42548</v>
      </c>
      <c r="YR90">
        <v>60</v>
      </c>
      <c r="YS90" t="s">
        <v>1181</v>
      </c>
      <c r="YT90">
        <v>2</v>
      </c>
      <c r="YU90">
        <v>1</v>
      </c>
      <c r="YV90">
        <v>3</v>
      </c>
      <c r="YW90" s="138">
        <v>180380</v>
      </c>
      <c r="YX90" s="138">
        <v>270570</v>
      </c>
      <c r="YY90" s="196">
        <v>-2227.1635424910796</v>
      </c>
      <c r="YZ90" s="196">
        <v>-3340.7453137366197</v>
      </c>
      <c r="ZA90" s="196">
        <v>2227.1635424910796</v>
      </c>
      <c r="ZB90" s="196">
        <v>-2227.1635424910796</v>
      </c>
      <c r="ZC90" s="196">
        <v>2227.1635424910796</v>
      </c>
      <c r="ZD90" s="196">
        <v>-2227.1635424910796</v>
      </c>
      <c r="ZE90" s="196">
        <v>-2227.1635424910796</v>
      </c>
      <c r="ZF90" s="196">
        <v>2227.1635424910796</v>
      </c>
      <c r="ZG90" s="196">
        <v>-2227.1635424910796</v>
      </c>
      <c r="ZH90" s="196">
        <v>-2227.1635424910796</v>
      </c>
      <c r="ZI90" s="196">
        <v>2227.1635424910796</v>
      </c>
      <c r="ZK90">
        <f t="shared" si="197"/>
        <v>1</v>
      </c>
      <c r="ZL90" s="239">
        <v>1</v>
      </c>
      <c r="ZM90" s="239">
        <v>1</v>
      </c>
      <c r="ZN90" s="239">
        <v>1</v>
      </c>
      <c r="ZO90" s="214">
        <v>1</v>
      </c>
      <c r="ZP90" s="240">
        <v>8</v>
      </c>
      <c r="ZQ90">
        <f t="shared" si="198"/>
        <v>-1</v>
      </c>
      <c r="ZR90">
        <f t="shared" si="199"/>
        <v>1</v>
      </c>
      <c r="ZS90" s="214">
        <v>1</v>
      </c>
      <c r="ZT90">
        <f t="shared" si="161"/>
        <v>1</v>
      </c>
      <c r="ZU90">
        <f t="shared" si="243"/>
        <v>1</v>
      </c>
      <c r="ZV90">
        <f t="shared" si="230"/>
        <v>0</v>
      </c>
      <c r="ZW90">
        <f t="shared" si="200"/>
        <v>1</v>
      </c>
      <c r="ZX90" s="248">
        <v>6.0427985364199998E-3</v>
      </c>
      <c r="ZY90" s="202">
        <v>42548</v>
      </c>
      <c r="ZZ90">
        <v>60</v>
      </c>
      <c r="AAA90" t="str">
        <f t="shared" si="188"/>
        <v>TRUE</v>
      </c>
      <c r="AAB90">
        <f>VLOOKUP($A90,'FuturesInfo (3)'!$A$2:$V$80,22)</f>
        <v>2</v>
      </c>
      <c r="AAC90" s="252">
        <v>2</v>
      </c>
      <c r="AAD90">
        <f t="shared" si="201"/>
        <v>2</v>
      </c>
      <c r="AAE90" s="138">
        <f>VLOOKUP($A90,'FuturesInfo (3)'!$A$2:$O$80,15)*AAB90</f>
        <v>181470</v>
      </c>
      <c r="AAF90" s="138">
        <f>VLOOKUP($A90,'FuturesInfo (3)'!$A$2:$O$80,15)*AAD90</f>
        <v>181470</v>
      </c>
      <c r="AAG90" s="196">
        <f t="shared" si="202"/>
        <v>1096.5866504041373</v>
      </c>
      <c r="AAH90" s="196">
        <f t="shared" si="203"/>
        <v>1096.5866504041373</v>
      </c>
      <c r="AAI90" s="196">
        <f t="shared" si="204"/>
        <v>1096.5866504041373</v>
      </c>
      <c r="AAJ90" s="196">
        <f t="shared" si="205"/>
        <v>-1096.5866504041373</v>
      </c>
      <c r="AAK90" s="196">
        <f t="shared" si="240"/>
        <v>1096.5866504041373</v>
      </c>
      <c r="AAL90" s="196">
        <f t="shared" si="206"/>
        <v>1096.5866504041373</v>
      </c>
      <c r="AAM90" s="196">
        <f t="shared" si="231"/>
        <v>1096.5866504041373</v>
      </c>
      <c r="AAN90" s="196">
        <f>IF(IF(sym!$O79=ZS90,1,0)=1,ABS(AAE90*ZX90),-ABS(AAE90*ZX90))</f>
        <v>1096.5866504041373</v>
      </c>
      <c r="AAO90" s="196">
        <f>IF(IF(sym!$N79=ZS90,1,0)=1,ABS(AAE90*ZX90),-ABS(AAE90*ZX90))</f>
        <v>-1096.5866504041373</v>
      </c>
      <c r="AAP90" s="196">
        <f t="shared" si="237"/>
        <v>-1096.5866504041373</v>
      </c>
      <c r="AAQ90" s="196">
        <f t="shared" si="207"/>
        <v>1096.5866504041373</v>
      </c>
      <c r="AAS90">
        <f t="shared" si="208"/>
        <v>1</v>
      </c>
      <c r="AAT90" s="239">
        <v>1</v>
      </c>
      <c r="AAU90" s="239">
        <v>-1</v>
      </c>
      <c r="AAV90" s="239">
        <v>1</v>
      </c>
      <c r="AAW90" s="214">
        <v>1</v>
      </c>
      <c r="AAX90" s="240">
        <v>9</v>
      </c>
      <c r="AAY90">
        <f t="shared" si="209"/>
        <v>-1</v>
      </c>
      <c r="AAZ90">
        <f t="shared" si="210"/>
        <v>1</v>
      </c>
      <c r="ABA90" s="214"/>
      <c r="ABB90">
        <f t="shared" si="162"/>
        <v>0</v>
      </c>
      <c r="ABC90">
        <f t="shared" si="244"/>
        <v>0</v>
      </c>
      <c r="ABD90">
        <f t="shared" si="232"/>
        <v>0</v>
      </c>
      <c r="ABE90">
        <f t="shared" si="211"/>
        <v>0</v>
      </c>
      <c r="ABF90" s="248"/>
      <c r="ABG90" s="202">
        <v>42548</v>
      </c>
      <c r="ABH90">
        <v>60</v>
      </c>
      <c r="ABI90" t="str">
        <f t="shared" si="189"/>
        <v>TRUE</v>
      </c>
      <c r="ABJ90">
        <f>VLOOKUP($A90,'FuturesInfo (3)'!$A$2:$V$80,22)</f>
        <v>2</v>
      </c>
      <c r="ABK90" s="252">
        <v>2</v>
      </c>
      <c r="ABL90">
        <f t="shared" si="212"/>
        <v>2</v>
      </c>
      <c r="ABM90" s="138">
        <f>VLOOKUP($A90,'FuturesInfo (3)'!$A$2:$O$80,15)*ABJ90</f>
        <v>181470</v>
      </c>
      <c r="ABN90" s="138">
        <f>VLOOKUP($A90,'FuturesInfo (3)'!$A$2:$O$80,15)*ABL90</f>
        <v>181470</v>
      </c>
      <c r="ABO90" s="196">
        <f t="shared" si="213"/>
        <v>0</v>
      </c>
      <c r="ABP90" s="196">
        <f t="shared" si="214"/>
        <v>0</v>
      </c>
      <c r="ABQ90" s="196">
        <f t="shared" si="215"/>
        <v>0</v>
      </c>
      <c r="ABR90" s="196">
        <f t="shared" si="216"/>
        <v>0</v>
      </c>
      <c r="ABS90" s="196">
        <f t="shared" si="241"/>
        <v>0</v>
      </c>
      <c r="ABT90" s="196">
        <f t="shared" si="217"/>
        <v>0</v>
      </c>
      <c r="ABU90" s="196">
        <f t="shared" si="233"/>
        <v>0</v>
      </c>
      <c r="ABV90" s="196">
        <f>IF(IF(sym!$O79=ABA90,1,0)=1,ABS(ABM90*ABF90),-ABS(ABM90*ABF90))</f>
        <v>0</v>
      </c>
      <c r="ABW90" s="196">
        <f>IF(IF(sym!$N79=ABA90,1,0)=1,ABS(ABM90*ABF90),-ABS(ABM90*ABF90))</f>
        <v>0</v>
      </c>
      <c r="ABX90" s="196">
        <f t="shared" si="238"/>
        <v>0</v>
      </c>
      <c r="ABY90" s="196">
        <f t="shared" si="218"/>
        <v>0</v>
      </c>
      <c r="ACA90">
        <f t="shared" si="219"/>
        <v>0</v>
      </c>
      <c r="ACB90" s="239"/>
      <c r="ACC90" s="239"/>
      <c r="ACD90" s="239"/>
      <c r="ACE90" s="214"/>
      <c r="ACF90" s="240"/>
      <c r="ACG90">
        <f t="shared" si="220"/>
        <v>1</v>
      </c>
      <c r="ACH90">
        <f t="shared" si="221"/>
        <v>0</v>
      </c>
      <c r="ACI90" s="214"/>
      <c r="ACJ90">
        <f t="shared" si="163"/>
        <v>1</v>
      </c>
      <c r="ACK90">
        <f t="shared" si="245"/>
        <v>1</v>
      </c>
      <c r="ACL90">
        <f t="shared" si="234"/>
        <v>0</v>
      </c>
      <c r="ACM90">
        <f t="shared" si="222"/>
        <v>1</v>
      </c>
      <c r="ACN90" s="248"/>
      <c r="ACO90" s="202"/>
      <c r="ACP90">
        <v>60</v>
      </c>
      <c r="ACQ90" t="str">
        <f t="shared" si="190"/>
        <v>FALSE</v>
      </c>
      <c r="ACR90">
        <f>VLOOKUP($A90,'FuturesInfo (3)'!$A$2:$V$80,22)</f>
        <v>2</v>
      </c>
      <c r="ACS90" s="252"/>
      <c r="ACT90">
        <f t="shared" si="223"/>
        <v>2</v>
      </c>
      <c r="ACU90" s="138">
        <f>VLOOKUP($A90,'FuturesInfo (3)'!$A$2:$O$80,15)*ACR90</f>
        <v>181470</v>
      </c>
      <c r="ACV90" s="138">
        <f>VLOOKUP($A90,'FuturesInfo (3)'!$A$2:$O$80,15)*ACT90</f>
        <v>181470</v>
      </c>
      <c r="ACW90" s="196">
        <f t="shared" si="224"/>
        <v>0</v>
      </c>
      <c r="ACX90" s="196">
        <f t="shared" si="225"/>
        <v>0</v>
      </c>
      <c r="ACY90" s="196">
        <f t="shared" si="226"/>
        <v>0</v>
      </c>
      <c r="ACZ90" s="196">
        <f t="shared" si="227"/>
        <v>0</v>
      </c>
      <c r="ADA90" s="196">
        <f t="shared" si="242"/>
        <v>0</v>
      </c>
      <c r="ADB90" s="196">
        <f t="shared" si="228"/>
        <v>0</v>
      </c>
      <c r="ADC90" s="196">
        <f t="shared" si="235"/>
        <v>0</v>
      </c>
      <c r="ADD90" s="196">
        <f>IF(IF(sym!$O79=ACI90,1,0)=1,ABS(ACU90*ACN90),-ABS(ACU90*ACN90))</f>
        <v>0</v>
      </c>
      <c r="ADE90" s="196">
        <f>IF(IF(sym!$N79=ACI90,1,0)=1,ABS(ACU90*ACN90),-ABS(ACU90*ACN90))</f>
        <v>0</v>
      </c>
      <c r="ADF90" s="196">
        <f t="shared" si="239"/>
        <v>0</v>
      </c>
      <c r="ADG90" s="196">
        <f t="shared" si="229"/>
        <v>0</v>
      </c>
    </row>
    <row r="91" spans="1:787" s="5" customFormat="1" x14ac:dyDescent="0.25">
      <c r="A91" s="1" t="s">
        <v>1034</v>
      </c>
      <c r="B91" s="150" t="str">
        <f>'FuturesInfo (3)'!M79</f>
        <v>HTS</v>
      </c>
      <c r="C91" s="200" t="str">
        <f>VLOOKUP(A91,'FuturesInfo (3)'!$A$2:$K$80,11)</f>
        <v>rates</v>
      </c>
      <c r="F91" t="e">
        <f>#REF!</f>
        <v>#REF!</v>
      </c>
      <c r="G91">
        <v>-1</v>
      </c>
      <c r="H91">
        <v>-1</v>
      </c>
      <c r="I91">
        <v>1</v>
      </c>
      <c r="J91">
        <f t="shared" si="173"/>
        <v>0</v>
      </c>
      <c r="K91">
        <f t="shared" si="174"/>
        <v>0</v>
      </c>
      <c r="L91" s="184">
        <v>2.03272690314E-4</v>
      </c>
      <c r="M91" s="2">
        <v>10</v>
      </c>
      <c r="N91">
        <v>60</v>
      </c>
      <c r="O91" t="str">
        <f t="shared" si="175"/>
        <v>TRUE</v>
      </c>
      <c r="P91">
        <f>VLOOKUP($A91,'FuturesInfo (3)'!$A$2:$V$80,22)</f>
        <v>13</v>
      </c>
      <c r="Q91">
        <f t="shared" si="176"/>
        <v>13</v>
      </c>
      <c r="R91">
        <f t="shared" si="176"/>
        <v>13</v>
      </c>
      <c r="S91" s="138">
        <f>VLOOKUP($A91,'FuturesInfo (3)'!$A$2:$O$80,15)*Q91</f>
        <v>2701430.2223999999</v>
      </c>
      <c r="T91" s="144">
        <f t="shared" si="177"/>
        <v>-549.12698900279531</v>
      </c>
      <c r="U91" s="144">
        <f t="shared" si="191"/>
        <v>-549.12698900279531</v>
      </c>
      <c r="W91">
        <f t="shared" si="178"/>
        <v>-1</v>
      </c>
      <c r="X91">
        <v>1</v>
      </c>
      <c r="Y91">
        <v>-1</v>
      </c>
      <c r="Z91">
        <v>1</v>
      </c>
      <c r="AA91">
        <f t="shared" si="192"/>
        <v>1</v>
      </c>
      <c r="AB91">
        <f t="shared" si="179"/>
        <v>0</v>
      </c>
      <c r="AC91" s="1">
        <v>6.09694136775E-4</v>
      </c>
      <c r="AD91" s="2">
        <v>10</v>
      </c>
      <c r="AE91">
        <v>60</v>
      </c>
      <c r="AF91" t="str">
        <f t="shared" si="180"/>
        <v>TRUE</v>
      </c>
      <c r="AG91">
        <f>VLOOKUP($A91,'FuturesInfo (3)'!$A$2:$V$80,22)</f>
        <v>13</v>
      </c>
      <c r="AH91">
        <f t="shared" si="181"/>
        <v>10</v>
      </c>
      <c r="AI91">
        <f t="shared" si="193"/>
        <v>13</v>
      </c>
      <c r="AJ91" s="138">
        <f>VLOOKUP($A91,'FuturesInfo (3)'!$A$2:$O$80,15)*AI91</f>
        <v>2701430.2223999999</v>
      </c>
      <c r="AK91" s="196">
        <f t="shared" si="182"/>
        <v>1647.0461675040642</v>
      </c>
      <c r="AL91" s="196">
        <f t="shared" si="194"/>
        <v>-1647.0461675040642</v>
      </c>
      <c r="AN91">
        <f t="shared" si="183"/>
        <v>1</v>
      </c>
      <c r="AO91">
        <v>1</v>
      </c>
      <c r="AP91">
        <v>-1</v>
      </c>
      <c r="AQ91">
        <v>-1</v>
      </c>
      <c r="AR91">
        <f t="shared" si="236"/>
        <v>0</v>
      </c>
      <c r="AS91">
        <f t="shared" si="184"/>
        <v>1</v>
      </c>
      <c r="AT91" s="1">
        <v>-7.1087640905900004E-4</v>
      </c>
      <c r="AU91" s="2">
        <v>10</v>
      </c>
      <c r="AV91">
        <v>60</v>
      </c>
      <c r="AW91" t="str">
        <f t="shared" si="185"/>
        <v>TRUE</v>
      </c>
      <c r="AX91">
        <f>VLOOKUP($A91,'FuturesInfo (3)'!$A$2:$V$80,22)</f>
        <v>13</v>
      </c>
      <c r="AY91">
        <f t="shared" si="186"/>
        <v>10</v>
      </c>
      <c r="AZ91">
        <f t="shared" si="195"/>
        <v>13</v>
      </c>
      <c r="BA91" s="138">
        <f>VLOOKUP($A91,'FuturesInfo (3)'!$A$2:$O$80,15)*AZ91</f>
        <v>2701430.2223999999</v>
      </c>
      <c r="BB91" s="196">
        <f t="shared" si="187"/>
        <v>-1920.3830158231679</v>
      </c>
      <c r="BC91" s="196">
        <f t="shared" si="196"/>
        <v>1920.3830158231679</v>
      </c>
      <c r="BE91">
        <v>1</v>
      </c>
      <c r="BF91">
        <v>1</v>
      </c>
      <c r="BG91">
        <v>-1</v>
      </c>
      <c r="BH91">
        <v>1</v>
      </c>
      <c r="BI91">
        <v>1</v>
      </c>
      <c r="BJ91">
        <v>0</v>
      </c>
      <c r="BK91" s="1">
        <v>3.0487804878000002E-4</v>
      </c>
      <c r="BL91" s="2">
        <v>10</v>
      </c>
      <c r="BM91">
        <v>60</v>
      </c>
      <c r="BN91" t="s">
        <v>1181</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1181</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1181</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1181</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1181</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1181</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1181</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1181</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1181</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1181</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1181</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1181</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1181</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1181</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1181</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1181</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1181</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1181</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1181</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v>-1</v>
      </c>
      <c r="UF91" s="239">
        <v>-1</v>
      </c>
      <c r="UG91" s="239">
        <v>1</v>
      </c>
      <c r="UH91" s="239">
        <v>-1</v>
      </c>
      <c r="UI91" s="214">
        <v>1</v>
      </c>
      <c r="UJ91" s="240">
        <v>7</v>
      </c>
      <c r="UK91">
        <v>-1</v>
      </c>
      <c r="UL91">
        <v>1</v>
      </c>
      <c r="UM91" s="214">
        <v>1</v>
      </c>
      <c r="UN91">
        <v>0</v>
      </c>
      <c r="UO91">
        <v>1</v>
      </c>
      <c r="UP91">
        <v>0</v>
      </c>
      <c r="UQ91">
        <v>1</v>
      </c>
      <c r="UR91" s="248">
        <v>3.0459945172099998E-4</v>
      </c>
      <c r="US91" s="202">
        <v>42544</v>
      </c>
      <c r="UT91">
        <v>60</v>
      </c>
      <c r="UU91" t="s">
        <v>1181</v>
      </c>
      <c r="UV91">
        <v>13</v>
      </c>
      <c r="UW91" s="252">
        <v>2</v>
      </c>
      <c r="UX91">
        <v>10</v>
      </c>
      <c r="UY91" s="138">
        <v>2683320.2759999996</v>
      </c>
      <c r="UZ91" s="138">
        <v>2064092.5199999998</v>
      </c>
      <c r="VA91" s="196">
        <v>-817.33788486144226</v>
      </c>
      <c r="VB91" s="196">
        <v>-628.72144989341712</v>
      </c>
      <c r="VC91" s="196">
        <v>817.33788486144226</v>
      </c>
      <c r="VD91" s="196">
        <v>-817.33788486144226</v>
      </c>
      <c r="VE91" s="196">
        <v>817.33788486144226</v>
      </c>
      <c r="VF91" s="196">
        <v>817.33788486144226</v>
      </c>
      <c r="VG91" s="196">
        <v>-817.33788486144226</v>
      </c>
      <c r="VH91" s="196">
        <v>-817.33788486144226</v>
      </c>
      <c r="VI91" s="196">
        <v>817.33788486144226</v>
      </c>
      <c r="VJ91" s="196">
        <v>-817.33788486144226</v>
      </c>
      <c r="VK91" s="196">
        <v>817.33788486144226</v>
      </c>
      <c r="VM91">
        <v>1</v>
      </c>
      <c r="VN91" s="239">
        <v>1</v>
      </c>
      <c r="VO91" s="239">
        <v>-1</v>
      </c>
      <c r="VP91" s="239">
        <v>1</v>
      </c>
      <c r="VQ91" s="214">
        <v>1</v>
      </c>
      <c r="VR91" s="240">
        <v>8</v>
      </c>
      <c r="VS91">
        <v>-1</v>
      </c>
      <c r="VT91">
        <v>1</v>
      </c>
      <c r="VU91" s="214">
        <v>1</v>
      </c>
      <c r="VV91">
        <v>1</v>
      </c>
      <c r="VW91">
        <v>1</v>
      </c>
      <c r="VX91">
        <v>0</v>
      </c>
      <c r="VY91">
        <v>1</v>
      </c>
      <c r="VZ91" s="248">
        <v>4.06008932197E-4</v>
      </c>
      <c r="WA91" s="202">
        <v>42544</v>
      </c>
      <c r="WB91">
        <v>60</v>
      </c>
      <c r="WC91" t="s">
        <v>1181</v>
      </c>
      <c r="WD91">
        <v>13</v>
      </c>
      <c r="WE91" s="252">
        <v>2</v>
      </c>
      <c r="WF91">
        <v>13</v>
      </c>
      <c r="WG91" s="138">
        <v>2682077.7984000002</v>
      </c>
      <c r="WH91" s="138">
        <v>2682077.7984000002</v>
      </c>
      <c r="WI91" s="196">
        <v>1088.9475429976646</v>
      </c>
      <c r="WJ91" s="196">
        <v>1088.9475429976646</v>
      </c>
      <c r="WK91" s="196">
        <v>1088.9475429976646</v>
      </c>
      <c r="WL91" s="196">
        <v>-1088.9475429976646</v>
      </c>
      <c r="WM91" s="196">
        <v>1088.9475429976646</v>
      </c>
      <c r="WN91" s="196">
        <v>-1088.9475429976646</v>
      </c>
      <c r="WO91" s="196">
        <v>1088.9475429976646</v>
      </c>
      <c r="WP91" s="196">
        <v>-1088.9475429976646</v>
      </c>
      <c r="WQ91" s="196">
        <v>1088.9475429976646</v>
      </c>
      <c r="WR91" s="196">
        <v>-1088.9475429976646</v>
      </c>
      <c r="WS91" s="196">
        <v>1088.9475429976646</v>
      </c>
      <c r="WU91">
        <v>1</v>
      </c>
      <c r="WV91" s="239">
        <v>1</v>
      </c>
      <c r="WW91" s="239">
        <v>-1</v>
      </c>
      <c r="WX91" s="239">
        <v>1</v>
      </c>
      <c r="WY91" s="214">
        <v>1</v>
      </c>
      <c r="WZ91" s="240">
        <v>9</v>
      </c>
      <c r="XA91">
        <v>-1</v>
      </c>
      <c r="XB91">
        <v>1</v>
      </c>
      <c r="XC91">
        <v>1</v>
      </c>
      <c r="XD91">
        <v>1</v>
      </c>
      <c r="XE91">
        <v>1</v>
      </c>
      <c r="XF91">
        <v>0</v>
      </c>
      <c r="XG91">
        <v>1</v>
      </c>
      <c r="XH91">
        <v>0</v>
      </c>
      <c r="XI91" s="202">
        <v>42544</v>
      </c>
      <c r="XJ91">
        <v>60</v>
      </c>
      <c r="XK91" t="s">
        <v>1181</v>
      </c>
      <c r="XL91">
        <v>13</v>
      </c>
      <c r="XM91" s="252">
        <v>1</v>
      </c>
      <c r="XN91">
        <v>16</v>
      </c>
      <c r="XO91" s="138">
        <v>2682077.7984000002</v>
      </c>
      <c r="XP91" s="138">
        <v>3301018.8288000003</v>
      </c>
      <c r="XQ91" s="196">
        <v>0</v>
      </c>
      <c r="XR91" s="196">
        <v>0</v>
      </c>
      <c r="XS91" s="196">
        <v>0</v>
      </c>
      <c r="XT91" s="196">
        <v>0</v>
      </c>
      <c r="XU91" s="196">
        <v>0</v>
      </c>
      <c r="XV91" s="196">
        <v>0</v>
      </c>
      <c r="XW91" s="196">
        <v>0</v>
      </c>
      <c r="XX91" s="196">
        <v>0</v>
      </c>
      <c r="XY91" s="196">
        <v>0</v>
      </c>
      <c r="XZ91" s="196">
        <v>0</v>
      </c>
      <c r="YA91" s="196">
        <v>0</v>
      </c>
      <c r="YC91">
        <v>1</v>
      </c>
      <c r="YD91">
        <v>1</v>
      </c>
      <c r="YE91">
        <v>1</v>
      </c>
      <c r="YF91">
        <v>1</v>
      </c>
      <c r="YG91">
        <v>1</v>
      </c>
      <c r="YH91">
        <v>10</v>
      </c>
      <c r="YI91">
        <v>-1</v>
      </c>
      <c r="YJ91">
        <v>1</v>
      </c>
      <c r="YK91" s="214">
        <v>-1</v>
      </c>
      <c r="YL91">
        <v>0</v>
      </c>
      <c r="YM91">
        <v>0</v>
      </c>
      <c r="YN91">
        <v>1</v>
      </c>
      <c r="YO91">
        <v>0</v>
      </c>
      <c r="YP91" s="248">
        <v>-2.0292207792200001E-4</v>
      </c>
      <c r="YQ91" s="202">
        <v>42544</v>
      </c>
      <c r="YR91">
        <v>60</v>
      </c>
      <c r="YS91" t="s">
        <v>1181</v>
      </c>
      <c r="YT91">
        <v>12</v>
      </c>
      <c r="YU91">
        <v>1</v>
      </c>
      <c r="YV91">
        <v>15</v>
      </c>
      <c r="YW91" s="138">
        <v>2506384.608</v>
      </c>
      <c r="YX91" s="138">
        <v>3132980.76</v>
      </c>
      <c r="YY91" s="196">
        <v>-508.60077272707747</v>
      </c>
      <c r="YZ91" s="196">
        <v>-635.75096590884675</v>
      </c>
      <c r="ZA91" s="196">
        <v>-508.60077272707747</v>
      </c>
      <c r="ZB91" s="196">
        <v>508.60077272707747</v>
      </c>
      <c r="ZC91" s="196">
        <v>-508.60077272707747</v>
      </c>
      <c r="ZD91" s="196">
        <v>-508.60077272707747</v>
      </c>
      <c r="ZE91" s="196">
        <v>-508.60077272707747</v>
      </c>
      <c r="ZF91" s="196">
        <v>508.60077272707747</v>
      </c>
      <c r="ZG91" s="196">
        <v>-508.60077272707747</v>
      </c>
      <c r="ZH91" s="196">
        <v>-508.60077272707747</v>
      </c>
      <c r="ZI91" s="196">
        <v>508.60077272707747</v>
      </c>
      <c r="ZK91">
        <f t="shared" si="197"/>
        <v>-1</v>
      </c>
      <c r="ZL91" s="239">
        <v>-1</v>
      </c>
      <c r="ZM91" s="239">
        <v>-1</v>
      </c>
      <c r="ZN91" s="239">
        <v>-1</v>
      </c>
      <c r="ZO91" s="214">
        <v>1</v>
      </c>
      <c r="ZP91" s="240">
        <v>11</v>
      </c>
      <c r="ZQ91">
        <f t="shared" si="198"/>
        <v>-1</v>
      </c>
      <c r="ZR91">
        <f t="shared" si="199"/>
        <v>1</v>
      </c>
      <c r="ZS91" s="214">
        <v>-1</v>
      </c>
      <c r="ZT91">
        <f t="shared" si="161"/>
        <v>1</v>
      </c>
      <c r="ZU91">
        <f t="shared" si="243"/>
        <v>0</v>
      </c>
      <c r="ZV91">
        <f t="shared" si="230"/>
        <v>1</v>
      </c>
      <c r="ZW91">
        <f t="shared" si="200"/>
        <v>0</v>
      </c>
      <c r="ZX91" s="248">
        <v>-2.02963263649E-4</v>
      </c>
      <c r="ZY91" s="202">
        <v>42544</v>
      </c>
      <c r="ZZ91">
        <v>60</v>
      </c>
      <c r="AAA91" t="str">
        <f t="shared" si="188"/>
        <v>TRUE</v>
      </c>
      <c r="AAB91">
        <f>VLOOKUP($A91,'FuturesInfo (3)'!$A$2:$V$80,22)</f>
        <v>13</v>
      </c>
      <c r="AAC91" s="252">
        <v>1</v>
      </c>
      <c r="AAD91">
        <f t="shared" si="201"/>
        <v>16</v>
      </c>
      <c r="AAE91" s="138">
        <f>VLOOKUP($A91,'FuturesInfo (3)'!$A$2:$O$80,15)*AAB91</f>
        <v>2701430.2223999999</v>
      </c>
      <c r="AAF91" s="138">
        <f>VLOOKUP($A91,'FuturesInfo (3)'!$A$2:$O$80,15)*AAD91</f>
        <v>3324837.1968</v>
      </c>
      <c r="AAG91" s="196">
        <f t="shared" si="202"/>
        <v>548.29109445834786</v>
      </c>
      <c r="AAH91" s="196">
        <f t="shared" si="203"/>
        <v>548.29109445834786</v>
      </c>
      <c r="AAI91" s="196">
        <f t="shared" si="204"/>
        <v>-548.29109445834786</v>
      </c>
      <c r="AAJ91" s="196">
        <f t="shared" si="205"/>
        <v>548.29109445834786</v>
      </c>
      <c r="AAK91" s="196">
        <f t="shared" si="240"/>
        <v>-548.29109445834786</v>
      </c>
      <c r="AAL91" s="196">
        <f t="shared" si="206"/>
        <v>548.29109445834786</v>
      </c>
      <c r="AAM91" s="196">
        <f t="shared" si="231"/>
        <v>548.29109445834786</v>
      </c>
      <c r="AAN91" s="196">
        <f>IF(IF(sym!$O80=ZS91,1,0)=1,ABS(AAE91*ZX91),-ABS(AAE91*ZX91))</f>
        <v>548.29109445834786</v>
      </c>
      <c r="AAO91" s="196">
        <f>IF(IF(sym!$N80=ZS91,1,0)=1,ABS(AAE91*ZX91),-ABS(AAE91*ZX91))</f>
        <v>-548.29109445834786</v>
      </c>
      <c r="AAP91" s="196">
        <f t="shared" si="237"/>
        <v>-548.29109445834786</v>
      </c>
      <c r="AAQ91" s="196">
        <f t="shared" si="207"/>
        <v>548.29109445834786</v>
      </c>
      <c r="AAS91">
        <f t="shared" si="208"/>
        <v>-1</v>
      </c>
      <c r="AAT91" s="239">
        <v>1</v>
      </c>
      <c r="AAU91" s="239">
        <v>-1</v>
      </c>
      <c r="AAV91" s="239">
        <v>1</v>
      </c>
      <c r="AAW91" s="214">
        <v>1</v>
      </c>
      <c r="AAX91" s="240">
        <v>12</v>
      </c>
      <c r="AAY91">
        <f t="shared" si="209"/>
        <v>-1</v>
      </c>
      <c r="AAZ91">
        <f t="shared" si="210"/>
        <v>1</v>
      </c>
      <c r="ABA91" s="214"/>
      <c r="ABB91">
        <f t="shared" si="162"/>
        <v>0</v>
      </c>
      <c r="ABC91">
        <f t="shared" si="244"/>
        <v>0</v>
      </c>
      <c r="ABD91">
        <f t="shared" si="232"/>
        <v>0</v>
      </c>
      <c r="ABE91">
        <f t="shared" si="211"/>
        <v>0</v>
      </c>
      <c r="ABF91" s="248"/>
      <c r="ABG91" s="202">
        <v>42544</v>
      </c>
      <c r="ABH91">
        <v>60</v>
      </c>
      <c r="ABI91" t="str">
        <f t="shared" si="189"/>
        <v>TRUE</v>
      </c>
      <c r="ABJ91">
        <f>VLOOKUP($A91,'FuturesInfo (3)'!$A$2:$V$80,22)</f>
        <v>13</v>
      </c>
      <c r="ABK91" s="252">
        <v>1</v>
      </c>
      <c r="ABL91">
        <f t="shared" si="212"/>
        <v>16</v>
      </c>
      <c r="ABM91" s="138">
        <f>VLOOKUP($A91,'FuturesInfo (3)'!$A$2:$O$80,15)*ABJ91</f>
        <v>2701430.2223999999</v>
      </c>
      <c r="ABN91" s="138">
        <f>VLOOKUP($A91,'FuturesInfo (3)'!$A$2:$O$80,15)*ABL91</f>
        <v>3324837.1968</v>
      </c>
      <c r="ABO91" s="196">
        <f t="shared" si="213"/>
        <v>0</v>
      </c>
      <c r="ABP91" s="196">
        <f t="shared" si="214"/>
        <v>0</v>
      </c>
      <c r="ABQ91" s="196">
        <f t="shared" si="215"/>
        <v>0</v>
      </c>
      <c r="ABR91" s="196">
        <f t="shared" si="216"/>
        <v>0</v>
      </c>
      <c r="ABS91" s="196">
        <f t="shared" si="241"/>
        <v>0</v>
      </c>
      <c r="ABT91" s="196">
        <f t="shared" si="217"/>
        <v>0</v>
      </c>
      <c r="ABU91" s="196">
        <f t="shared" si="233"/>
        <v>0</v>
      </c>
      <c r="ABV91" s="196">
        <f>IF(IF(sym!$O80=ABA91,1,0)=1,ABS(ABM91*ABF91),-ABS(ABM91*ABF91))</f>
        <v>0</v>
      </c>
      <c r="ABW91" s="196">
        <f>IF(IF(sym!$N80=ABA91,1,0)=1,ABS(ABM91*ABF91),-ABS(ABM91*ABF91))</f>
        <v>0</v>
      </c>
      <c r="ABX91" s="196">
        <f t="shared" si="238"/>
        <v>0</v>
      </c>
      <c r="ABY91" s="196">
        <f t="shared" si="218"/>
        <v>0</v>
      </c>
      <c r="ACA91">
        <f t="shared" si="219"/>
        <v>0</v>
      </c>
      <c r="ACB91" s="239"/>
      <c r="ACC91" s="239"/>
      <c r="ACD91" s="239"/>
      <c r="ACE91" s="214"/>
      <c r="ACF91" s="240"/>
      <c r="ACG91">
        <f t="shared" si="220"/>
        <v>1</v>
      </c>
      <c r="ACH91">
        <f t="shared" si="221"/>
        <v>0</v>
      </c>
      <c r="ACI91" s="214"/>
      <c r="ACJ91">
        <f t="shared" si="163"/>
        <v>1</v>
      </c>
      <c r="ACK91">
        <f t="shared" si="245"/>
        <v>1</v>
      </c>
      <c r="ACL91">
        <f t="shared" si="234"/>
        <v>0</v>
      </c>
      <c r="ACM91">
        <f t="shared" si="222"/>
        <v>1</v>
      </c>
      <c r="ACN91" s="248"/>
      <c r="ACO91" s="202"/>
      <c r="ACP91">
        <v>60</v>
      </c>
      <c r="ACQ91" t="str">
        <f t="shared" si="190"/>
        <v>FALSE</v>
      </c>
      <c r="ACR91">
        <f>VLOOKUP($A91,'FuturesInfo (3)'!$A$2:$V$80,22)</f>
        <v>13</v>
      </c>
      <c r="ACS91" s="252"/>
      <c r="ACT91">
        <f t="shared" si="223"/>
        <v>10</v>
      </c>
      <c r="ACU91" s="138">
        <f>VLOOKUP($A91,'FuturesInfo (3)'!$A$2:$O$80,15)*ACR91</f>
        <v>2701430.2223999999</v>
      </c>
      <c r="ACV91" s="138">
        <f>VLOOKUP($A91,'FuturesInfo (3)'!$A$2:$O$80,15)*ACT91</f>
        <v>2078023.2480000001</v>
      </c>
      <c r="ACW91" s="196">
        <f t="shared" si="224"/>
        <v>0</v>
      </c>
      <c r="ACX91" s="196">
        <f t="shared" si="225"/>
        <v>0</v>
      </c>
      <c r="ACY91" s="196">
        <f t="shared" si="226"/>
        <v>0</v>
      </c>
      <c r="ACZ91" s="196">
        <f t="shared" si="227"/>
        <v>0</v>
      </c>
      <c r="ADA91" s="196">
        <f t="shared" si="242"/>
        <v>0</v>
      </c>
      <c r="ADB91" s="196">
        <f t="shared" si="228"/>
        <v>0</v>
      </c>
      <c r="ADC91" s="196">
        <f t="shared" si="235"/>
        <v>0</v>
      </c>
      <c r="ADD91" s="196">
        <f>IF(IF(sym!$O80=ACI91,1,0)=1,ABS(ACU91*ACN91),-ABS(ACU91*ACN91))</f>
        <v>0</v>
      </c>
      <c r="ADE91" s="196">
        <f>IF(IF(sym!$N80=ACI91,1,0)=1,ABS(ACU91*ACN91),-ABS(ACU91*ACN91))</f>
        <v>0</v>
      </c>
      <c r="ADF91" s="196">
        <f t="shared" si="239"/>
        <v>0</v>
      </c>
      <c r="ADG91" s="196">
        <f t="shared" si="229"/>
        <v>0</v>
      </c>
    </row>
    <row r="92" spans="1:787" s="5" customFormat="1" ht="15.75" thickBot="1" x14ac:dyDescent="0.3">
      <c r="A92" s="1" t="s">
        <v>1035</v>
      </c>
      <c r="B92" s="150" t="str">
        <f>'FuturesInfo (3)'!M80</f>
        <v>HXS</v>
      </c>
      <c r="C92" s="200" t="str">
        <f>VLOOKUP(A92,'FuturesInfo (3)'!$A$2:$K$80,11)</f>
        <v>rates</v>
      </c>
      <c r="F92" t="e">
        <f>#REF!</f>
        <v>#REF!</v>
      </c>
      <c r="G92">
        <v>1</v>
      </c>
      <c r="H92">
        <v>1</v>
      </c>
      <c r="I92">
        <v>1</v>
      </c>
      <c r="J92">
        <f t="shared" si="173"/>
        <v>1</v>
      </c>
      <c r="K92">
        <f t="shared" si="174"/>
        <v>1</v>
      </c>
      <c r="L92" s="184">
        <v>3.5811121911299997E-4</v>
      </c>
      <c r="M92" s="2">
        <v>10</v>
      </c>
      <c r="N92">
        <v>60</v>
      </c>
      <c r="O92" t="str">
        <f t="shared" si="175"/>
        <v>TRUE</v>
      </c>
      <c r="P92">
        <f>VLOOKUP($A92,'FuturesInfo (3)'!$A$2:$V$80,22)</f>
        <v>4</v>
      </c>
      <c r="Q92">
        <f t="shared" si="176"/>
        <v>4</v>
      </c>
      <c r="R92">
        <f t="shared" si="176"/>
        <v>4</v>
      </c>
      <c r="S92" s="138">
        <f>VLOOKUP($A92,'FuturesInfo (3)'!$A$2:$O$80,15)*Q92</f>
        <v>2364518.304</v>
      </c>
      <c r="T92" s="144">
        <f t="shared" si="177"/>
        <v>846.76053246044307</v>
      </c>
      <c r="U92" s="144">
        <f t="shared" si="191"/>
        <v>846.76053246044307</v>
      </c>
      <c r="W92">
        <f t="shared" si="178"/>
        <v>1</v>
      </c>
      <c r="X92">
        <v>1</v>
      </c>
      <c r="Y92">
        <v>1</v>
      </c>
      <c r="Z92">
        <v>1</v>
      </c>
      <c r="AA92">
        <f t="shared" si="192"/>
        <v>1</v>
      </c>
      <c r="AB92">
        <f t="shared" si="179"/>
        <v>1</v>
      </c>
      <c r="AC92" s="1">
        <v>7.6710647437899999E-4</v>
      </c>
      <c r="AD92" s="2">
        <v>10</v>
      </c>
      <c r="AE92">
        <v>60</v>
      </c>
      <c r="AF92" t="str">
        <f t="shared" si="180"/>
        <v>TRUE</v>
      </c>
      <c r="AG92">
        <f>VLOOKUP($A92,'FuturesInfo (3)'!$A$2:$V$80,22)</f>
        <v>4</v>
      </c>
      <c r="AH92">
        <f t="shared" si="181"/>
        <v>5</v>
      </c>
      <c r="AI92">
        <f t="shared" si="193"/>
        <v>4</v>
      </c>
      <c r="AJ92" s="138">
        <f>VLOOKUP($A92,'FuturesInfo (3)'!$A$2:$O$80,15)*AI92</f>
        <v>2364518.304</v>
      </c>
      <c r="AK92" s="196">
        <f t="shared" si="182"/>
        <v>1813.8372997860524</v>
      </c>
      <c r="AL92" s="196">
        <f t="shared" si="194"/>
        <v>1813.8372997860524</v>
      </c>
      <c r="AN92">
        <f t="shared" si="183"/>
        <v>1</v>
      </c>
      <c r="AO92">
        <v>-1</v>
      </c>
      <c r="AP92">
        <v>1</v>
      </c>
      <c r="AQ92">
        <v>-1</v>
      </c>
      <c r="AR92">
        <f t="shared" si="236"/>
        <v>1</v>
      </c>
      <c r="AS92">
        <f t="shared" si="184"/>
        <v>0</v>
      </c>
      <c r="AT92" s="1">
        <v>-3.5770862077800001E-4</v>
      </c>
      <c r="AU92" s="2">
        <v>10</v>
      </c>
      <c r="AV92">
        <v>60</v>
      </c>
      <c r="AW92" t="str">
        <f t="shared" si="185"/>
        <v>TRUE</v>
      </c>
      <c r="AX92">
        <f>VLOOKUP($A92,'FuturesInfo (3)'!$A$2:$V$80,22)</f>
        <v>4</v>
      </c>
      <c r="AY92">
        <f t="shared" si="186"/>
        <v>3</v>
      </c>
      <c r="AZ92">
        <f t="shared" si="195"/>
        <v>4</v>
      </c>
      <c r="BA92" s="138">
        <f>VLOOKUP($A92,'FuturesInfo (3)'!$A$2:$O$80,15)*AZ92</f>
        <v>2364518.304</v>
      </c>
      <c r="BB92" s="196">
        <f t="shared" si="187"/>
        <v>845.80858132817571</v>
      </c>
      <c r="BC92" s="196">
        <f t="shared" si="196"/>
        <v>-845.80858132817571</v>
      </c>
      <c r="BE92">
        <v>-1</v>
      </c>
      <c r="BF92">
        <v>-1</v>
      </c>
      <c r="BG92">
        <v>1</v>
      </c>
      <c r="BH92">
        <v>1</v>
      </c>
      <c r="BI92">
        <v>0</v>
      </c>
      <c r="BJ92">
        <v>1</v>
      </c>
      <c r="BK92" s="1">
        <v>4.0895613945399998E-4</v>
      </c>
      <c r="BL92" s="2">
        <v>10</v>
      </c>
      <c r="BM92">
        <v>60</v>
      </c>
      <c r="BN92" t="s">
        <v>1181</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1181</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1181</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1181</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1181</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1181</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1181</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1181</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1181</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1181</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1181</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1181</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1181</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1181</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1181</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1181</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1181</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1181</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1181</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v>-1</v>
      </c>
      <c r="UF92" s="243">
        <v>1</v>
      </c>
      <c r="UG92" s="243">
        <v>1</v>
      </c>
      <c r="UH92" s="243">
        <v>-1</v>
      </c>
      <c r="UI92" s="215">
        <v>1</v>
      </c>
      <c r="UJ92" s="244">
        <v>7</v>
      </c>
      <c r="UK92">
        <v>-1</v>
      </c>
      <c r="UL92">
        <v>1</v>
      </c>
      <c r="UM92" s="215">
        <v>1</v>
      </c>
      <c r="UN92">
        <v>1</v>
      </c>
      <c r="UO92">
        <v>1</v>
      </c>
      <c r="UP92">
        <v>0</v>
      </c>
      <c r="UQ92">
        <v>1</v>
      </c>
      <c r="UR92" s="250">
        <v>6.6336684186400004E-4</v>
      </c>
      <c r="US92" s="202">
        <v>42544</v>
      </c>
      <c r="UT92">
        <v>60</v>
      </c>
      <c r="UU92" t="s">
        <v>1181</v>
      </c>
      <c r="UV92">
        <v>4</v>
      </c>
      <c r="UW92" s="253">
        <v>1</v>
      </c>
      <c r="UX92">
        <v>5</v>
      </c>
      <c r="UY92" s="138">
        <v>2347709.1999999997</v>
      </c>
      <c r="UZ92" s="138">
        <v>2934636.4999999995</v>
      </c>
      <c r="VA92" s="196">
        <v>1557.3924376190578</v>
      </c>
      <c r="VB92" s="196">
        <v>1946.7405470238223</v>
      </c>
      <c r="VC92" s="196">
        <v>1557.3924376190578</v>
      </c>
      <c r="VD92" s="196">
        <v>-1557.3924376190578</v>
      </c>
      <c r="VE92" s="196">
        <v>1557.3924376190578</v>
      </c>
      <c r="VF92" s="196">
        <v>1557.3924376190578</v>
      </c>
      <c r="VG92" s="196">
        <v>-1557.3924376190578</v>
      </c>
      <c r="VH92" s="196">
        <v>-1557.3924376190578</v>
      </c>
      <c r="VI92" s="196">
        <v>1557.3924376190578</v>
      </c>
      <c r="VJ92" s="196">
        <v>-1557.3924376190578</v>
      </c>
      <c r="VK92" s="196">
        <v>1557.3924376190578</v>
      </c>
      <c r="VM92">
        <v>1</v>
      </c>
      <c r="VN92" s="243">
        <v>1</v>
      </c>
      <c r="VO92" s="243">
        <v>1</v>
      </c>
      <c r="VP92" s="243">
        <v>1</v>
      </c>
      <c r="VQ92" s="215">
        <v>1</v>
      </c>
      <c r="VR92" s="244">
        <v>8</v>
      </c>
      <c r="VS92">
        <v>-1</v>
      </c>
      <c r="VT92">
        <v>1</v>
      </c>
      <c r="VU92" s="215">
        <v>1</v>
      </c>
      <c r="VV92">
        <v>1</v>
      </c>
      <c r="VW92">
        <v>1</v>
      </c>
      <c r="VX92">
        <v>0</v>
      </c>
      <c r="VY92">
        <v>1</v>
      </c>
      <c r="VZ92" s="250">
        <v>8.1591024987299999E-4</v>
      </c>
      <c r="WA92" s="202">
        <v>42544</v>
      </c>
      <c r="WB92">
        <v>60</v>
      </c>
      <c r="WC92" t="s">
        <v>1181</v>
      </c>
      <c r="WD92">
        <v>4</v>
      </c>
      <c r="WE92" s="253">
        <v>1</v>
      </c>
      <c r="WF92">
        <v>4</v>
      </c>
      <c r="WG92" s="138">
        <v>2347583.6159999999</v>
      </c>
      <c r="WH92" s="138">
        <v>2347583.6159999999</v>
      </c>
      <c r="WI92" s="196">
        <v>1915.4175347283208</v>
      </c>
      <c r="WJ92" s="196">
        <v>1915.4175347283208</v>
      </c>
      <c r="WK92" s="196">
        <v>1915.4175347283208</v>
      </c>
      <c r="WL92" s="196">
        <v>-1915.4175347283208</v>
      </c>
      <c r="WM92" s="196">
        <v>1915.4175347283208</v>
      </c>
      <c r="WN92" s="196">
        <v>1915.4175347283208</v>
      </c>
      <c r="WO92" s="196">
        <v>1915.4175347283208</v>
      </c>
      <c r="WP92" s="196">
        <v>-1915.4175347283208</v>
      </c>
      <c r="WQ92" s="196">
        <v>1915.4175347283208</v>
      </c>
      <c r="WR92" s="196">
        <v>-1915.4175347283208</v>
      </c>
      <c r="WS92" s="196">
        <v>1915.4175347283208</v>
      </c>
      <c r="WU92">
        <v>1</v>
      </c>
      <c r="WV92" s="243">
        <v>1</v>
      </c>
      <c r="WW92" s="243">
        <v>1</v>
      </c>
      <c r="WX92" s="243">
        <v>1</v>
      </c>
      <c r="WY92" s="215">
        <v>1</v>
      </c>
      <c r="WZ92" s="244">
        <v>9</v>
      </c>
      <c r="XA92">
        <v>-1</v>
      </c>
      <c r="XB92">
        <v>1</v>
      </c>
      <c r="XC92">
        <v>-1</v>
      </c>
      <c r="XD92">
        <v>0</v>
      </c>
      <c r="XE92">
        <v>0</v>
      </c>
      <c r="XF92">
        <v>1</v>
      </c>
      <c r="XG92">
        <v>0</v>
      </c>
      <c r="XH92" s="288">
        <v>-5.0952817690699997E-5</v>
      </c>
      <c r="XI92" s="202">
        <v>42544</v>
      </c>
      <c r="XJ92">
        <v>60</v>
      </c>
      <c r="XK92" t="s">
        <v>1181</v>
      </c>
      <c r="XL92">
        <v>4</v>
      </c>
      <c r="XM92" s="253">
        <v>1</v>
      </c>
      <c r="XN92">
        <v>5</v>
      </c>
      <c r="XO92" s="138">
        <v>2347464</v>
      </c>
      <c r="XP92" s="138">
        <v>2934330</v>
      </c>
      <c r="XQ92" s="196">
        <v>-119.60990522748138</v>
      </c>
      <c r="XR92" s="196">
        <v>-149.51238153435173</v>
      </c>
      <c r="XS92" s="196">
        <v>-119.60990522748138</v>
      </c>
      <c r="XT92" s="196">
        <v>119.60990522748138</v>
      </c>
      <c r="XU92" s="196">
        <v>-119.60990522748138</v>
      </c>
      <c r="XV92" s="196">
        <v>-119.60990522748138</v>
      </c>
      <c r="XW92" s="196">
        <v>-119.60990522748138</v>
      </c>
      <c r="XX92" s="196">
        <v>119.60990522748138</v>
      </c>
      <c r="XY92" s="196">
        <v>-119.60990522748138</v>
      </c>
      <c r="XZ92" s="196">
        <v>-119.60990522748138</v>
      </c>
      <c r="YA92" s="196">
        <v>119.60990522748138</v>
      </c>
      <c r="YC92">
        <v>-1</v>
      </c>
      <c r="YD92">
        <v>1</v>
      </c>
      <c r="YE92">
        <v>-1</v>
      </c>
      <c r="YF92">
        <v>1</v>
      </c>
      <c r="YG92">
        <v>1</v>
      </c>
      <c r="YH92">
        <v>10</v>
      </c>
      <c r="YI92">
        <v>-1</v>
      </c>
      <c r="YJ92">
        <v>1</v>
      </c>
      <c r="YK92" s="215">
        <v>-1</v>
      </c>
      <c r="YL92">
        <v>0</v>
      </c>
      <c r="YM92">
        <v>0</v>
      </c>
      <c r="YN92">
        <v>1</v>
      </c>
      <c r="YO92">
        <v>0</v>
      </c>
      <c r="YP92" s="250">
        <v>-1.52866242038E-4</v>
      </c>
      <c r="YQ92" s="202">
        <v>42544</v>
      </c>
      <c r="YR92">
        <v>60</v>
      </c>
      <c r="YS92" t="s">
        <v>1181</v>
      </c>
      <c r="YT92">
        <v>4</v>
      </c>
      <c r="YU92">
        <v>1</v>
      </c>
      <c r="YV92">
        <v>5</v>
      </c>
      <c r="YW92" s="138">
        <v>2376616.64</v>
      </c>
      <c r="YX92" s="138">
        <v>2970770.8000000003</v>
      </c>
      <c r="YY92" s="196">
        <v>-363.30445452177833</v>
      </c>
      <c r="YZ92" s="196">
        <v>-454.13056815222296</v>
      </c>
      <c r="ZA92" s="196">
        <v>-363.30445452177833</v>
      </c>
      <c r="ZB92" s="196">
        <v>363.30445452177833</v>
      </c>
      <c r="ZC92" s="196">
        <v>-363.30445452177833</v>
      </c>
      <c r="ZD92" s="196">
        <v>363.30445452177833</v>
      </c>
      <c r="ZE92" s="196">
        <v>-363.30445452177833</v>
      </c>
      <c r="ZF92" s="196">
        <v>363.30445452177833</v>
      </c>
      <c r="ZG92" s="196">
        <v>-363.30445452177833</v>
      </c>
      <c r="ZH92" s="196">
        <v>-363.30445452177833</v>
      </c>
      <c r="ZI92" s="196">
        <v>363.30445452177833</v>
      </c>
      <c r="ZK92">
        <f t="shared" si="197"/>
        <v>-1</v>
      </c>
      <c r="ZL92" s="243">
        <v>1</v>
      </c>
      <c r="ZM92" s="243">
        <v>-1</v>
      </c>
      <c r="ZN92" s="243">
        <v>1</v>
      </c>
      <c r="ZO92" s="215">
        <v>1</v>
      </c>
      <c r="ZP92" s="244">
        <v>11</v>
      </c>
      <c r="ZQ92">
        <f t="shared" si="198"/>
        <v>-1</v>
      </c>
      <c r="ZR92">
        <f t="shared" si="199"/>
        <v>1</v>
      </c>
      <c r="ZS92" s="215">
        <v>-1</v>
      </c>
      <c r="ZT92">
        <f t="shared" si="161"/>
        <v>0</v>
      </c>
      <c r="ZU92">
        <f t="shared" si="243"/>
        <v>0</v>
      </c>
      <c r="ZV92">
        <f t="shared" si="230"/>
        <v>1</v>
      </c>
      <c r="ZW92">
        <f t="shared" si="200"/>
        <v>0</v>
      </c>
      <c r="ZX92" s="250">
        <v>-2.03852818265E-4</v>
      </c>
      <c r="ZY92" s="202">
        <v>42544</v>
      </c>
      <c r="ZZ92">
        <v>60</v>
      </c>
      <c r="AAA92" t="str">
        <f t="shared" si="188"/>
        <v>TRUE</v>
      </c>
      <c r="AAB92">
        <f>VLOOKUP($A92,'FuturesInfo (3)'!$A$2:$V$80,22)</f>
        <v>4</v>
      </c>
      <c r="AAC92" s="253">
        <v>1</v>
      </c>
      <c r="AAD92">
        <f t="shared" si="201"/>
        <v>5</v>
      </c>
      <c r="AAE92" s="138">
        <f>VLOOKUP($A92,'FuturesInfo (3)'!$A$2:$O$80,15)*AAB92</f>
        <v>2364518.304</v>
      </c>
      <c r="AAF92" s="138">
        <f>VLOOKUP($A92,'FuturesInfo (3)'!$A$2:$O$80,15)*AAD92</f>
        <v>2955647.88</v>
      </c>
      <c r="AAG92" s="196">
        <f t="shared" si="202"/>
        <v>-482.013720109578</v>
      </c>
      <c r="AAH92" s="196">
        <f t="shared" si="203"/>
        <v>482.013720109578</v>
      </c>
      <c r="AAI92" s="196">
        <f t="shared" si="204"/>
        <v>-482.013720109578</v>
      </c>
      <c r="AAJ92" s="196">
        <f t="shared" si="205"/>
        <v>482.013720109578</v>
      </c>
      <c r="AAK92" s="196">
        <f t="shared" si="240"/>
        <v>-482.013720109578</v>
      </c>
      <c r="AAL92" s="196">
        <f t="shared" si="206"/>
        <v>482.013720109578</v>
      </c>
      <c r="AAM92" s="196">
        <f t="shared" si="231"/>
        <v>-482.013720109578</v>
      </c>
      <c r="AAN92" s="196">
        <f>IF(IF(sym!$O81=ZS92,1,0)=1,ABS(AAE92*ZX92),-ABS(AAE92*ZX92))</f>
        <v>482.013720109578</v>
      </c>
      <c r="AAO92" s="196">
        <f>IF(IF(sym!$N81=ZS92,1,0)=1,ABS(AAE92*ZX92),-ABS(AAE92*ZX92))</f>
        <v>-482.013720109578</v>
      </c>
      <c r="AAP92" s="196">
        <f t="shared" si="237"/>
        <v>-482.013720109578</v>
      </c>
      <c r="AAQ92" s="196">
        <f t="shared" si="207"/>
        <v>482.013720109578</v>
      </c>
      <c r="AAS92">
        <f t="shared" si="208"/>
        <v>-1</v>
      </c>
      <c r="AAT92" s="243">
        <v>1</v>
      </c>
      <c r="AAU92" s="243">
        <v>-1</v>
      </c>
      <c r="AAV92" s="243">
        <v>1</v>
      </c>
      <c r="AAW92" s="215">
        <v>1</v>
      </c>
      <c r="AAX92" s="244">
        <v>12</v>
      </c>
      <c r="AAY92">
        <f t="shared" si="209"/>
        <v>-1</v>
      </c>
      <c r="AAZ92">
        <f t="shared" si="210"/>
        <v>1</v>
      </c>
      <c r="ABA92" s="215"/>
      <c r="ABB92">
        <f t="shared" si="162"/>
        <v>0</v>
      </c>
      <c r="ABC92">
        <f t="shared" si="244"/>
        <v>0</v>
      </c>
      <c r="ABD92">
        <f t="shared" si="232"/>
        <v>0</v>
      </c>
      <c r="ABE92">
        <f t="shared" si="211"/>
        <v>0</v>
      </c>
      <c r="ABF92" s="250"/>
      <c r="ABG92" s="202">
        <v>42544</v>
      </c>
      <c r="ABH92">
        <v>60</v>
      </c>
      <c r="ABI92" t="str">
        <f t="shared" si="189"/>
        <v>TRUE</v>
      </c>
      <c r="ABJ92">
        <f>VLOOKUP($A92,'FuturesInfo (3)'!$A$2:$V$80,22)</f>
        <v>4</v>
      </c>
      <c r="ABK92" s="253">
        <v>1</v>
      </c>
      <c r="ABL92">
        <f t="shared" si="212"/>
        <v>5</v>
      </c>
      <c r="ABM92" s="138">
        <f>VLOOKUP($A92,'FuturesInfo (3)'!$A$2:$O$80,15)*ABJ92</f>
        <v>2364518.304</v>
      </c>
      <c r="ABN92" s="138">
        <f>VLOOKUP($A92,'FuturesInfo (3)'!$A$2:$O$80,15)*ABL92</f>
        <v>2955647.88</v>
      </c>
      <c r="ABO92" s="196">
        <f t="shared" si="213"/>
        <v>0</v>
      </c>
      <c r="ABP92" s="196">
        <f t="shared" si="214"/>
        <v>0</v>
      </c>
      <c r="ABQ92" s="196">
        <f t="shared" si="215"/>
        <v>0</v>
      </c>
      <c r="ABR92" s="196">
        <f t="shared" si="216"/>
        <v>0</v>
      </c>
      <c r="ABS92" s="196">
        <f t="shared" si="241"/>
        <v>0</v>
      </c>
      <c r="ABT92" s="196">
        <f t="shared" si="217"/>
        <v>0</v>
      </c>
      <c r="ABU92" s="196">
        <f t="shared" si="233"/>
        <v>0</v>
      </c>
      <c r="ABV92" s="196">
        <f>IF(IF(sym!$O81=ABA92,1,0)=1,ABS(ABM92*ABF92),-ABS(ABM92*ABF92))</f>
        <v>0</v>
      </c>
      <c r="ABW92" s="196">
        <f>IF(IF(sym!$N81=ABA92,1,0)=1,ABS(ABM92*ABF92),-ABS(ABM92*ABF92))</f>
        <v>0</v>
      </c>
      <c r="ABX92" s="196">
        <f t="shared" si="238"/>
        <v>0</v>
      </c>
      <c r="ABY92" s="196">
        <f t="shared" si="218"/>
        <v>0</v>
      </c>
      <c r="ACA92">
        <f t="shared" si="219"/>
        <v>0</v>
      </c>
      <c r="ACB92" s="243"/>
      <c r="ACC92" s="243"/>
      <c r="ACD92" s="243"/>
      <c r="ACE92" s="215"/>
      <c r="ACF92" s="244"/>
      <c r="ACG92">
        <f t="shared" si="220"/>
        <v>1</v>
      </c>
      <c r="ACH92">
        <f t="shared" si="221"/>
        <v>0</v>
      </c>
      <c r="ACI92" s="215"/>
      <c r="ACJ92">
        <f t="shared" si="163"/>
        <v>1</v>
      </c>
      <c r="ACK92">
        <f t="shared" si="245"/>
        <v>1</v>
      </c>
      <c r="ACL92">
        <f t="shared" si="234"/>
        <v>0</v>
      </c>
      <c r="ACM92">
        <f t="shared" si="222"/>
        <v>1</v>
      </c>
      <c r="ACN92" s="250"/>
      <c r="ACO92" s="202"/>
      <c r="ACP92">
        <v>60</v>
      </c>
      <c r="ACQ92" t="str">
        <f t="shared" si="190"/>
        <v>FALSE</v>
      </c>
      <c r="ACR92">
        <f>VLOOKUP($A92,'FuturesInfo (3)'!$A$2:$V$80,22)</f>
        <v>4</v>
      </c>
      <c r="ACS92" s="253"/>
      <c r="ACT92">
        <f t="shared" si="223"/>
        <v>3</v>
      </c>
      <c r="ACU92" s="138">
        <f>VLOOKUP($A92,'FuturesInfo (3)'!$A$2:$O$80,15)*ACR92</f>
        <v>2364518.304</v>
      </c>
      <c r="ACV92" s="138">
        <f>VLOOKUP($A92,'FuturesInfo (3)'!$A$2:$O$80,15)*ACT92</f>
        <v>1773388.7280000001</v>
      </c>
      <c r="ACW92" s="196">
        <f t="shared" si="224"/>
        <v>0</v>
      </c>
      <c r="ACX92" s="196">
        <f t="shared" si="225"/>
        <v>0</v>
      </c>
      <c r="ACY92" s="196">
        <f t="shared" si="226"/>
        <v>0</v>
      </c>
      <c r="ACZ92" s="196">
        <f t="shared" si="227"/>
        <v>0</v>
      </c>
      <c r="ADA92" s="196">
        <f t="shared" si="242"/>
        <v>0</v>
      </c>
      <c r="ADB92" s="196">
        <f t="shared" si="228"/>
        <v>0</v>
      </c>
      <c r="ADC92" s="196">
        <f t="shared" si="235"/>
        <v>0</v>
      </c>
      <c r="ADD92" s="196">
        <f>IF(IF(sym!$O81=ACI92,1,0)=1,ABS(ACU92*ACN92),-ABS(ACU92*ACN92))</f>
        <v>0</v>
      </c>
      <c r="ADE92" s="196">
        <f>IF(IF(sym!$N81=ACI92,1,0)=1,ABS(ACU92*ACN92),-ABS(ACU92*ACN92))</f>
        <v>0</v>
      </c>
      <c r="ADF92" s="196">
        <f t="shared" si="239"/>
        <v>0</v>
      </c>
      <c r="ADG92" s="196">
        <f t="shared" si="229"/>
        <v>0</v>
      </c>
    </row>
    <row r="94" spans="1:787" ht="15.75" thickBot="1" x14ac:dyDescent="0.3">
      <c r="G94">
        <f t="shared" ref="G94:L94" si="246">G12</f>
        <v>20160602</v>
      </c>
      <c r="H94" t="str">
        <f t="shared" si="246"/>
        <v>SEA</v>
      </c>
      <c r="I94" t="str">
        <f t="shared" si="246"/>
        <v>ACT</v>
      </c>
      <c r="J94" t="str">
        <f t="shared" si="246"/>
        <v>ACCSIG</v>
      </c>
      <c r="K94" t="str">
        <f t="shared" si="246"/>
        <v>ACCSEA</v>
      </c>
      <c r="L94" s="183" t="str">
        <f t="shared" si="246"/>
        <v>PctChg</v>
      </c>
      <c r="M94" t="s">
        <v>429</v>
      </c>
      <c r="N94" t="s">
        <v>1</v>
      </c>
      <c r="O94" t="s">
        <v>32</v>
      </c>
      <c r="P94" t="s">
        <v>780</v>
      </c>
      <c r="Q94" t="s">
        <v>782</v>
      </c>
      <c r="R94" t="str">
        <f>R12</f>
        <v>$$$</v>
      </c>
      <c r="S94" t="s">
        <v>920</v>
      </c>
      <c r="T94" t="s">
        <v>1076</v>
      </c>
      <c r="X94">
        <f>X12</f>
        <v>20160603</v>
      </c>
      <c r="Y94" t="str">
        <f>Y12</f>
        <v>SEA</v>
      </c>
      <c r="Z94" t="str">
        <f t="shared" ref="Z94:AL94" si="247">Z12</f>
        <v>ACT</v>
      </c>
      <c r="AA94" t="str">
        <f t="shared" si="247"/>
        <v>ACCSIG</v>
      </c>
      <c r="AB94" t="str">
        <f t="shared" si="247"/>
        <v>ACCSEA</v>
      </c>
      <c r="AC94" t="str">
        <f t="shared" si="247"/>
        <v>PctChg</v>
      </c>
      <c r="AD94" t="str">
        <f t="shared" si="247"/>
        <v>pivot</v>
      </c>
      <c r="AE94" t="str">
        <f t="shared" si="247"/>
        <v>lb</v>
      </c>
      <c r="AF94" t="str">
        <f t="shared" si="247"/>
        <v>Submit</v>
      </c>
      <c r="AG94" t="str">
        <f t="shared" si="247"/>
        <v>c2qty</v>
      </c>
      <c r="AH94" t="str">
        <f t="shared" si="247"/>
        <v>adj</v>
      </c>
      <c r="AI94" t="str">
        <f t="shared" si="247"/>
        <v>$$$</v>
      </c>
      <c r="AJ94" t="str">
        <f t="shared" si="247"/>
        <v>value</v>
      </c>
      <c r="AK94" s="194" t="str">
        <f t="shared" si="247"/>
        <v>PNL SIG</v>
      </c>
      <c r="AL94" s="194" t="str">
        <f t="shared" si="247"/>
        <v>PNL SEA</v>
      </c>
      <c r="AO94">
        <f>AO12</f>
        <v>20160606</v>
      </c>
      <c r="AP94" t="s">
        <v>1119</v>
      </c>
      <c r="AQ94" t="str">
        <f t="shared" ref="AQ94:BC94" si="248">AQ12</f>
        <v>ACT</v>
      </c>
      <c r="AR94" t="str">
        <f t="shared" si="248"/>
        <v>ACCSIG</v>
      </c>
      <c r="AS94" t="str">
        <f t="shared" si="248"/>
        <v>ACCSEA</v>
      </c>
      <c r="AT94" t="str">
        <f t="shared" si="248"/>
        <v>PctChg</v>
      </c>
      <c r="AU94" t="str">
        <f t="shared" si="248"/>
        <v>pivot</v>
      </c>
      <c r="AV94" t="str">
        <f t="shared" si="248"/>
        <v>lb</v>
      </c>
      <c r="AW94" t="str">
        <f t="shared" si="248"/>
        <v>Submit</v>
      </c>
      <c r="AX94" t="str">
        <f t="shared" si="248"/>
        <v>c2qty</v>
      </c>
      <c r="AY94" t="str">
        <f t="shared" si="248"/>
        <v>adj</v>
      </c>
      <c r="AZ94" t="str">
        <f t="shared" si="248"/>
        <v>$$$</v>
      </c>
      <c r="BA94" t="str">
        <f t="shared" si="248"/>
        <v>value</v>
      </c>
      <c r="BB94" s="194" t="str">
        <f t="shared" si="248"/>
        <v>PNL SIG</v>
      </c>
      <c r="BC94" s="194" t="str">
        <f t="shared" si="248"/>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1158</v>
      </c>
      <c r="BY94" t="s">
        <v>1157</v>
      </c>
      <c r="BZ94" t="s">
        <v>1069</v>
      </c>
      <c r="CA94" t="s">
        <v>1125</v>
      </c>
      <c r="CC94" t="s">
        <v>1157</v>
      </c>
      <c r="CD94" t="s">
        <v>1068</v>
      </c>
      <c r="CE94" t="s">
        <v>429</v>
      </c>
      <c r="CF94" t="s">
        <v>1</v>
      </c>
      <c r="CG94" t="s">
        <v>32</v>
      </c>
      <c r="CH94" t="s">
        <v>780</v>
      </c>
      <c r="CI94" t="s">
        <v>1123</v>
      </c>
      <c r="CJ94" t="s">
        <v>1124</v>
      </c>
      <c r="CK94" t="s">
        <v>920</v>
      </c>
      <c r="CL94" s="194" t="s">
        <v>1112</v>
      </c>
      <c r="CN94" s="194" t="s">
        <v>1159</v>
      </c>
      <c r="CP94" t="s">
        <v>1074</v>
      </c>
      <c r="CQ94">
        <v>20160609</v>
      </c>
      <c r="CR94" t="s">
        <v>1158</v>
      </c>
      <c r="CS94" t="s">
        <v>1157</v>
      </c>
      <c r="CT94" t="s">
        <v>1069</v>
      </c>
      <c r="CU94" t="s">
        <v>1125</v>
      </c>
      <c r="CW94" t="s">
        <v>1157</v>
      </c>
      <c r="CX94" t="s">
        <v>1068</v>
      </c>
      <c r="CY94" t="s">
        <v>429</v>
      </c>
      <c r="CZ94" t="s">
        <v>1</v>
      </c>
      <c r="DA94" t="s">
        <v>32</v>
      </c>
      <c r="DB94" t="s">
        <v>780</v>
      </c>
      <c r="DC94" t="s">
        <v>1123</v>
      </c>
      <c r="DD94" t="s">
        <v>1124</v>
      </c>
      <c r="DE94" t="s">
        <v>920</v>
      </c>
      <c r="DF94" s="194" t="s">
        <v>1112</v>
      </c>
      <c r="DH94" s="194" t="s">
        <v>1159</v>
      </c>
      <c r="DJ94" t="s">
        <v>1074</v>
      </c>
      <c r="DK94">
        <v>20160610</v>
      </c>
      <c r="DL94" t="s">
        <v>1158</v>
      </c>
      <c r="DN94" t="s">
        <v>1157</v>
      </c>
      <c r="DP94" t="s">
        <v>1069</v>
      </c>
      <c r="DQ94" t="s">
        <v>1125</v>
      </c>
      <c r="DS94" t="s">
        <v>1157</v>
      </c>
      <c r="DU94" t="s">
        <v>1068</v>
      </c>
      <c r="DV94" t="s">
        <v>429</v>
      </c>
      <c r="DW94" t="s">
        <v>1</v>
      </c>
      <c r="DX94" t="s">
        <v>32</v>
      </c>
      <c r="DY94" t="s">
        <v>780</v>
      </c>
      <c r="DZ94" t="s">
        <v>1123</v>
      </c>
      <c r="EA94" t="s">
        <v>1124</v>
      </c>
      <c r="EB94" t="s">
        <v>920</v>
      </c>
      <c r="EC94" s="194" t="s">
        <v>1112</v>
      </c>
      <c r="EE94" s="194" t="s">
        <v>1159</v>
      </c>
      <c r="EF94" s="194" t="s">
        <v>1177</v>
      </c>
      <c r="EH94" t="s">
        <v>1074</v>
      </c>
      <c r="EI94">
        <v>20160613</v>
      </c>
      <c r="EJ94" t="s">
        <v>1158</v>
      </c>
      <c r="EL94" t="s">
        <v>1157</v>
      </c>
      <c r="EN94" t="s">
        <v>1069</v>
      </c>
      <c r="EO94" t="s">
        <v>1125</v>
      </c>
      <c r="EQ94" t="s">
        <v>1157</v>
      </c>
      <c r="ES94" t="s">
        <v>1068</v>
      </c>
      <c r="ET94" t="s">
        <v>1183</v>
      </c>
      <c r="EU94" t="s">
        <v>1</v>
      </c>
      <c r="EV94" t="s">
        <v>32</v>
      </c>
      <c r="EW94" t="s">
        <v>780</v>
      </c>
      <c r="EX94" t="s">
        <v>1185</v>
      </c>
      <c r="EY94" t="s">
        <v>1124</v>
      </c>
      <c r="EZ94" t="s">
        <v>920</v>
      </c>
      <c r="FA94" s="194" t="s">
        <v>1112</v>
      </c>
      <c r="FC94" s="194" t="s">
        <v>1159</v>
      </c>
      <c r="FD94" s="194" t="s">
        <v>1177</v>
      </c>
      <c r="FF94" t="s">
        <v>1074</v>
      </c>
      <c r="FG94">
        <v>20160614</v>
      </c>
      <c r="FH94" t="s">
        <v>1158</v>
      </c>
      <c r="FJ94" t="s">
        <v>1157</v>
      </c>
      <c r="FL94" t="s">
        <v>1069</v>
      </c>
      <c r="FM94" t="s">
        <v>1125</v>
      </c>
      <c r="FO94" t="s">
        <v>1157</v>
      </c>
      <c r="FQ94" t="s">
        <v>1068</v>
      </c>
      <c r="FR94" t="s">
        <v>1183</v>
      </c>
      <c r="FS94" t="s">
        <v>1</v>
      </c>
      <c r="FT94" t="s">
        <v>32</v>
      </c>
      <c r="FU94" t="s">
        <v>780</v>
      </c>
      <c r="FV94" t="s">
        <v>1186</v>
      </c>
      <c r="FW94" t="s">
        <v>1124</v>
      </c>
      <c r="FX94" t="s">
        <v>1187</v>
      </c>
      <c r="FZ94" s="194" t="s">
        <v>1189</v>
      </c>
      <c r="GC94" s="194" t="s">
        <v>1159</v>
      </c>
      <c r="GD94" s="194" t="s">
        <v>1177</v>
      </c>
      <c r="GF94" t="s">
        <v>1074</v>
      </c>
      <c r="GG94">
        <v>20160615</v>
      </c>
      <c r="GH94" t="s">
        <v>1158</v>
      </c>
      <c r="GJ94" t="s">
        <v>1157</v>
      </c>
      <c r="GL94" t="s">
        <v>1069</v>
      </c>
      <c r="GM94" t="s">
        <v>1125</v>
      </c>
      <c r="GO94" t="s">
        <v>1157</v>
      </c>
      <c r="GQ94" t="s">
        <v>1068</v>
      </c>
      <c r="GR94" t="s">
        <v>1183</v>
      </c>
      <c r="GS94" t="s">
        <v>1</v>
      </c>
      <c r="GT94" t="s">
        <v>32</v>
      </c>
      <c r="GU94" t="s">
        <v>780</v>
      </c>
      <c r="GV94" t="s">
        <v>1186</v>
      </c>
      <c r="GW94" t="s">
        <v>1124</v>
      </c>
      <c r="GX94" t="s">
        <v>1187</v>
      </c>
      <c r="GZ94" s="194" t="s">
        <v>1189</v>
      </c>
      <c r="HC94" s="194" t="s">
        <v>1159</v>
      </c>
      <c r="HD94" s="194" t="s">
        <v>1177</v>
      </c>
      <c r="HF94" t="s">
        <v>1074</v>
      </c>
      <c r="HG94">
        <v>20160616</v>
      </c>
      <c r="HH94" t="s">
        <v>1158</v>
      </c>
      <c r="HJ94" t="s">
        <v>1157</v>
      </c>
      <c r="HL94" t="s">
        <v>1069</v>
      </c>
      <c r="HM94" t="s">
        <v>1125</v>
      </c>
      <c r="HO94" t="s">
        <v>1157</v>
      </c>
      <c r="HQ94" t="s">
        <v>1068</v>
      </c>
      <c r="HR94" t="s">
        <v>1183</v>
      </c>
      <c r="HS94" t="s">
        <v>1</v>
      </c>
      <c r="HT94" t="s">
        <v>32</v>
      </c>
      <c r="HU94" t="s">
        <v>780</v>
      </c>
      <c r="HV94" t="s">
        <v>1186</v>
      </c>
      <c r="HW94" t="s">
        <v>1124</v>
      </c>
      <c r="HX94" t="s">
        <v>1187</v>
      </c>
      <c r="HZ94" s="194" t="s">
        <v>1189</v>
      </c>
      <c r="IC94" s="194" t="s">
        <v>1159</v>
      </c>
      <c r="ID94" s="194" t="s">
        <v>1177</v>
      </c>
      <c r="IF94" t="s">
        <v>1074</v>
      </c>
      <c r="IJ94" t="s">
        <v>1157</v>
      </c>
      <c r="IL94" t="s">
        <v>1069</v>
      </c>
      <c r="IM94" t="s">
        <v>1125</v>
      </c>
      <c r="IO94" t="s">
        <v>1157</v>
      </c>
      <c r="IQ94" t="s">
        <v>1068</v>
      </c>
      <c r="IS94" t="s">
        <v>1</v>
      </c>
      <c r="IT94" t="s">
        <v>32</v>
      </c>
      <c r="IU94" t="s">
        <v>780</v>
      </c>
      <c r="IW94" t="s">
        <v>1124</v>
      </c>
      <c r="IX94" t="s">
        <v>1187</v>
      </c>
      <c r="IZ94" s="194" t="s">
        <v>1189</v>
      </c>
      <c r="JC94" s="194" t="s">
        <v>1159</v>
      </c>
      <c r="JD94" s="194" t="s">
        <v>1177</v>
      </c>
      <c r="JF94" t="s">
        <v>1074</v>
      </c>
      <c r="JG94">
        <v>20160620</v>
      </c>
      <c r="JH94" t="s">
        <v>1158</v>
      </c>
      <c r="JJ94" t="s">
        <v>1157</v>
      </c>
      <c r="JL94" t="s">
        <v>1069</v>
      </c>
      <c r="JM94" t="s">
        <v>1125</v>
      </c>
      <c r="JO94" t="s">
        <v>1157</v>
      </c>
      <c r="JQ94" t="s">
        <v>1068</v>
      </c>
      <c r="JR94" t="s">
        <v>1183</v>
      </c>
      <c r="JS94" t="s">
        <v>1</v>
      </c>
      <c r="JT94" t="s">
        <v>32</v>
      </c>
      <c r="JU94" t="s">
        <v>780</v>
      </c>
      <c r="JV94" t="s">
        <v>1186</v>
      </c>
      <c r="JW94" t="s">
        <v>1124</v>
      </c>
      <c r="JX94" t="s">
        <v>1187</v>
      </c>
      <c r="JZ94" s="194" t="s">
        <v>1189</v>
      </c>
      <c r="KC94" s="194" t="s">
        <v>1159</v>
      </c>
      <c r="KD94" s="194" t="s">
        <v>1177</v>
      </c>
      <c r="KF94" t="s">
        <v>1074</v>
      </c>
      <c r="KG94">
        <v>20160621</v>
      </c>
      <c r="KH94" t="s">
        <v>1158</v>
      </c>
      <c r="KJ94" t="s">
        <v>1157</v>
      </c>
      <c r="KL94" t="s">
        <v>1069</v>
      </c>
      <c r="KM94" t="s">
        <v>1125</v>
      </c>
      <c r="KO94" t="s">
        <v>1157</v>
      </c>
      <c r="KQ94" t="s">
        <v>1068</v>
      </c>
      <c r="KR94" t="s">
        <v>1183</v>
      </c>
      <c r="KS94" t="s">
        <v>1</v>
      </c>
      <c r="KT94" t="s">
        <v>32</v>
      </c>
      <c r="KU94" t="s">
        <v>780</v>
      </c>
      <c r="KV94" t="s">
        <v>1186</v>
      </c>
      <c r="KW94" t="s">
        <v>1196</v>
      </c>
      <c r="KX94" t="s">
        <v>1187</v>
      </c>
      <c r="KZ94" s="194" t="s">
        <v>1189</v>
      </c>
      <c r="LC94" s="194" t="s">
        <v>1159</v>
      </c>
      <c r="LD94" s="194" t="s">
        <v>1177</v>
      </c>
      <c r="LF94" t="s">
        <v>1074</v>
      </c>
      <c r="LG94">
        <v>20160622</v>
      </c>
      <c r="LH94" t="s">
        <v>1158</v>
      </c>
      <c r="LJ94" t="s">
        <v>1157</v>
      </c>
      <c r="LL94" t="s">
        <v>1069</v>
      </c>
      <c r="LM94" t="s">
        <v>1125</v>
      </c>
      <c r="LO94" t="s">
        <v>1157</v>
      </c>
      <c r="LQ94" t="s">
        <v>1068</v>
      </c>
      <c r="LR94" t="s">
        <v>1183</v>
      </c>
      <c r="LS94" t="s">
        <v>1</v>
      </c>
      <c r="LT94" t="s">
        <v>32</v>
      </c>
      <c r="LU94" t="s">
        <v>780</v>
      </c>
      <c r="LV94" t="s">
        <v>1186</v>
      </c>
      <c r="LW94" t="s">
        <v>1124</v>
      </c>
      <c r="LX94" t="s">
        <v>1187</v>
      </c>
      <c r="LZ94" s="194" t="s">
        <v>1189</v>
      </c>
      <c r="MC94" s="194" t="s">
        <v>1159</v>
      </c>
      <c r="MD94" s="194" t="s">
        <v>1177</v>
      </c>
      <c r="MF94" t="s">
        <v>1074</v>
      </c>
      <c r="MG94">
        <v>20160623</v>
      </c>
      <c r="MH94" t="s">
        <v>1158</v>
      </c>
      <c r="MJ94" t="s">
        <v>1157</v>
      </c>
      <c r="ML94" t="s">
        <v>1069</v>
      </c>
      <c r="MM94" t="s">
        <v>1125</v>
      </c>
      <c r="MO94" t="s">
        <v>1157</v>
      </c>
      <c r="MQ94" t="s">
        <v>1068</v>
      </c>
      <c r="MR94" t="s">
        <v>1183</v>
      </c>
      <c r="MS94" t="s">
        <v>1</v>
      </c>
      <c r="MT94" t="s">
        <v>32</v>
      </c>
      <c r="MU94" t="s">
        <v>780</v>
      </c>
      <c r="MV94" t="s">
        <v>1186</v>
      </c>
      <c r="MW94" t="s">
        <v>1124</v>
      </c>
      <c r="MX94" t="s">
        <v>1187</v>
      </c>
      <c r="MZ94" s="194" t="s">
        <v>1189</v>
      </c>
      <c r="NC94" s="194" t="s">
        <v>1159</v>
      </c>
      <c r="ND94" s="194" t="s">
        <v>1177</v>
      </c>
      <c r="NF94" t="s">
        <v>1074</v>
      </c>
      <c r="NG94">
        <v>20160624</v>
      </c>
      <c r="NH94" t="s">
        <v>1158</v>
      </c>
      <c r="NJ94" t="s">
        <v>1157</v>
      </c>
      <c r="NL94" t="s">
        <v>1069</v>
      </c>
      <c r="NM94" t="s">
        <v>1125</v>
      </c>
      <c r="NO94" t="s">
        <v>1157</v>
      </c>
      <c r="NQ94" t="s">
        <v>1068</v>
      </c>
      <c r="NR94" t="s">
        <v>1183</v>
      </c>
      <c r="NS94" t="s">
        <v>1</v>
      </c>
      <c r="NT94" t="s">
        <v>32</v>
      </c>
      <c r="NU94" t="s">
        <v>780</v>
      </c>
      <c r="NV94" t="s">
        <v>1186</v>
      </c>
      <c r="NW94" t="s">
        <v>1124</v>
      </c>
      <c r="NX94" t="s">
        <v>1187</v>
      </c>
      <c r="NZ94" s="194" t="s">
        <v>1189</v>
      </c>
      <c r="OC94" s="194" t="s">
        <v>1159</v>
      </c>
      <c r="OD94" s="194" t="s">
        <v>1177</v>
      </c>
      <c r="OF94" t="s">
        <v>1074</v>
      </c>
      <c r="OG94">
        <v>20160627</v>
      </c>
      <c r="OH94" t="s">
        <v>1158</v>
      </c>
      <c r="OJ94" t="s">
        <v>1157</v>
      </c>
      <c r="OL94" t="s">
        <v>1069</v>
      </c>
      <c r="OM94" t="s">
        <v>1125</v>
      </c>
      <c r="OO94" t="s">
        <v>1157</v>
      </c>
      <c r="OQ94" t="s">
        <v>1068</v>
      </c>
      <c r="OR94" t="s">
        <v>1183</v>
      </c>
      <c r="OS94" t="s">
        <v>1</v>
      </c>
      <c r="OT94" t="s">
        <v>32</v>
      </c>
      <c r="OU94" t="s">
        <v>780</v>
      </c>
      <c r="OV94" t="s">
        <v>1186</v>
      </c>
      <c r="OW94" t="s">
        <v>1124</v>
      </c>
      <c r="OX94" t="s">
        <v>1187</v>
      </c>
      <c r="OZ94" s="194" t="s">
        <v>1189</v>
      </c>
      <c r="PC94" s="194" t="s">
        <v>1159</v>
      </c>
      <c r="PD94" s="194" t="s">
        <v>1177</v>
      </c>
      <c r="PF94" t="s">
        <v>1074</v>
      </c>
      <c r="PG94">
        <v>20160628</v>
      </c>
      <c r="PI94" t="s">
        <v>1158</v>
      </c>
      <c r="PK94" t="s">
        <v>1157</v>
      </c>
      <c r="PM94" t="s">
        <v>1069</v>
      </c>
      <c r="PN94" t="s">
        <v>1125</v>
      </c>
      <c r="PP94" t="s">
        <v>1157</v>
      </c>
      <c r="PR94" t="s">
        <v>1068</v>
      </c>
      <c r="PS94" t="s">
        <v>1183</v>
      </c>
      <c r="PT94" t="s">
        <v>1</v>
      </c>
      <c r="PU94" t="s">
        <v>32</v>
      </c>
      <c r="PV94" t="s">
        <v>780</v>
      </c>
      <c r="PW94" t="s">
        <v>1186</v>
      </c>
      <c r="PX94" t="s">
        <v>1124</v>
      </c>
      <c r="PY94" t="s">
        <v>1187</v>
      </c>
      <c r="QA94" s="194" t="s">
        <v>1189</v>
      </c>
      <c r="QD94" s="194" t="s">
        <v>1159</v>
      </c>
      <c r="QE94" s="194" t="s">
        <v>1177</v>
      </c>
      <c r="QH94" t="s">
        <v>1074</v>
      </c>
      <c r="QI94">
        <v>20160629</v>
      </c>
      <c r="QK94" t="s">
        <v>1158</v>
      </c>
      <c r="QM94" t="s">
        <v>1157</v>
      </c>
      <c r="QO94" t="s">
        <v>1069</v>
      </c>
      <c r="QP94" t="s">
        <v>1125</v>
      </c>
      <c r="QR94" t="s">
        <v>1157</v>
      </c>
      <c r="QT94" t="s">
        <v>1068</v>
      </c>
      <c r="QU94" t="s">
        <v>1183</v>
      </c>
      <c r="QV94" t="s">
        <v>1</v>
      </c>
      <c r="QW94" t="s">
        <v>32</v>
      </c>
      <c r="QX94" t="s">
        <v>780</v>
      </c>
      <c r="QY94" t="s">
        <v>1186</v>
      </c>
      <c r="QZ94" t="s">
        <v>1124</v>
      </c>
      <c r="RA94" t="s">
        <v>1187</v>
      </c>
      <c r="RC94" s="194" t="s">
        <v>1189</v>
      </c>
      <c r="RF94" s="194" t="s">
        <v>1159</v>
      </c>
      <c r="RG94" s="194" t="s">
        <v>1177</v>
      </c>
      <c r="RO94" t="s">
        <v>1214</v>
      </c>
      <c r="RP94">
        <v>20160630</v>
      </c>
      <c r="RS94" t="s">
        <v>1158</v>
      </c>
      <c r="RU94" t="s">
        <v>1206</v>
      </c>
      <c r="RW94" t="s">
        <v>1069</v>
      </c>
      <c r="RX94" t="s">
        <v>1125</v>
      </c>
      <c r="RZ94" t="s">
        <v>1206</v>
      </c>
      <c r="SB94" t="s">
        <v>1068</v>
      </c>
      <c r="SC94" t="s">
        <v>1183</v>
      </c>
      <c r="SD94" t="s">
        <v>1</v>
      </c>
      <c r="SE94" t="s">
        <v>32</v>
      </c>
      <c r="SF94" t="s">
        <v>780</v>
      </c>
      <c r="SG94" t="s">
        <v>1186</v>
      </c>
      <c r="SH94" t="s">
        <v>1124</v>
      </c>
      <c r="SI94" t="s">
        <v>1187</v>
      </c>
      <c r="SK94" s="194" t="s">
        <v>1189</v>
      </c>
      <c r="SN94" s="194" t="s">
        <v>1207</v>
      </c>
      <c r="SO94" s="194" t="s">
        <v>1209</v>
      </c>
      <c r="SW94" t="s">
        <v>1214</v>
      </c>
      <c r="SX94">
        <v>20160701</v>
      </c>
      <c r="TA94" t="s">
        <v>1158</v>
      </c>
      <c r="TC94" t="s">
        <v>1210</v>
      </c>
      <c r="TE94" t="s">
        <v>1069</v>
      </c>
      <c r="TF94" t="s">
        <v>1125</v>
      </c>
      <c r="TH94" t="s">
        <v>1210</v>
      </c>
      <c r="TJ94" t="s">
        <v>1068</v>
      </c>
      <c r="TK94" t="s">
        <v>1183</v>
      </c>
      <c r="TL94" t="s">
        <v>1</v>
      </c>
      <c r="TM94" t="s">
        <v>32</v>
      </c>
      <c r="TN94" t="s">
        <v>780</v>
      </c>
      <c r="TO94" t="s">
        <v>1186</v>
      </c>
      <c r="TP94" t="s">
        <v>1124</v>
      </c>
      <c r="TQ94" t="s">
        <v>1187</v>
      </c>
      <c r="TS94" s="194" t="s">
        <v>1189</v>
      </c>
      <c r="TV94" s="194" t="s">
        <v>1211</v>
      </c>
      <c r="TW94" s="194" t="s">
        <v>1209</v>
      </c>
      <c r="UE94" t="s">
        <v>1214</v>
      </c>
      <c r="UF94">
        <v>20160704</v>
      </c>
      <c r="UI94" t="s">
        <v>1158</v>
      </c>
      <c r="UK94" t="s">
        <v>1210</v>
      </c>
      <c r="UM94" t="s">
        <v>1069</v>
      </c>
      <c r="UN94" t="s">
        <v>1125</v>
      </c>
      <c r="UP94" t="s">
        <v>1210</v>
      </c>
      <c r="UR94" t="s">
        <v>1068</v>
      </c>
      <c r="US94" t="s">
        <v>1183</v>
      </c>
      <c r="UT94" t="s">
        <v>1</v>
      </c>
      <c r="UU94" t="s">
        <v>32</v>
      </c>
      <c r="UV94" t="s">
        <v>780</v>
      </c>
      <c r="UW94" t="s">
        <v>1186</v>
      </c>
      <c r="UX94" t="s">
        <v>1124</v>
      </c>
      <c r="UY94" t="s">
        <v>1187</v>
      </c>
      <c r="VA94" s="194" t="s">
        <v>1189</v>
      </c>
      <c r="VD94" s="194" t="s">
        <v>1211</v>
      </c>
      <c r="VE94" s="194" t="s">
        <v>1209</v>
      </c>
      <c r="VM94" t="s">
        <v>1214</v>
      </c>
      <c r="VN94">
        <v>20160705</v>
      </c>
      <c r="VQ94" t="s">
        <v>1158</v>
      </c>
      <c r="VS94" t="s">
        <v>1210</v>
      </c>
      <c r="VU94" t="s">
        <v>1069</v>
      </c>
      <c r="VV94" t="s">
        <v>1125</v>
      </c>
      <c r="VX94" t="s">
        <v>1210</v>
      </c>
      <c r="VZ94" t="s">
        <v>1068</v>
      </c>
      <c r="WA94" t="s">
        <v>1183</v>
      </c>
      <c r="WB94" t="s">
        <v>1</v>
      </c>
      <c r="WC94" t="s">
        <v>32</v>
      </c>
      <c r="WD94" t="s">
        <v>780</v>
      </c>
      <c r="WE94" t="s">
        <v>1186</v>
      </c>
      <c r="WF94" t="s">
        <v>1124</v>
      </c>
      <c r="WG94" t="s">
        <v>1187</v>
      </c>
      <c r="WI94" s="194" t="s">
        <v>1189</v>
      </c>
      <c r="WL94" s="194" t="s">
        <v>1211</v>
      </c>
      <c r="WM94" s="194" t="s">
        <v>1209</v>
      </c>
      <c r="WU94" t="s">
        <v>1214</v>
      </c>
      <c r="WV94">
        <v>20160706</v>
      </c>
      <c r="WY94" t="s">
        <v>1158</v>
      </c>
      <c r="XA94" t="s">
        <v>1210</v>
      </c>
      <c r="XC94" t="s">
        <v>1069</v>
      </c>
      <c r="XD94" t="s">
        <v>1125</v>
      </c>
      <c r="XF94" t="s">
        <v>1210</v>
      </c>
      <c r="XH94" t="s">
        <v>1068</v>
      </c>
      <c r="XI94" t="s">
        <v>1183</v>
      </c>
      <c r="XJ94" t="s">
        <v>1</v>
      </c>
      <c r="XK94" t="s">
        <v>32</v>
      </c>
      <c r="XL94" t="s">
        <v>780</v>
      </c>
      <c r="XM94" t="s">
        <v>1186</v>
      </c>
      <c r="XN94" t="s">
        <v>1124</v>
      </c>
      <c r="XO94" t="s">
        <v>1187</v>
      </c>
      <c r="XQ94" s="194" t="s">
        <v>1189</v>
      </c>
      <c r="XT94" s="194" t="s">
        <v>1211</v>
      </c>
      <c r="XU94" s="194" t="s">
        <v>1209</v>
      </c>
      <c r="YC94" t="s">
        <v>1214</v>
      </c>
      <c r="YD94">
        <v>20160707</v>
      </c>
      <c r="YG94" t="s">
        <v>1158</v>
      </c>
      <c r="YI94" t="s">
        <v>1210</v>
      </c>
      <c r="YK94" t="s">
        <v>1069</v>
      </c>
      <c r="YL94" t="s">
        <v>1125</v>
      </c>
      <c r="YN94" t="s">
        <v>1210</v>
      </c>
      <c r="YP94" t="s">
        <v>1068</v>
      </c>
      <c r="YQ94" t="s">
        <v>1183</v>
      </c>
      <c r="YR94" t="s">
        <v>1</v>
      </c>
      <c r="YS94" t="s">
        <v>32</v>
      </c>
      <c r="YT94" t="s">
        <v>780</v>
      </c>
      <c r="YU94" t="s">
        <v>1186</v>
      </c>
      <c r="YV94" t="s">
        <v>1124</v>
      </c>
      <c r="YW94" t="s">
        <v>1187</v>
      </c>
      <c r="YY94" s="194" t="s">
        <v>1189</v>
      </c>
      <c r="ZB94" s="194" t="s">
        <v>1211</v>
      </c>
      <c r="ZC94" s="194" t="s">
        <v>1209</v>
      </c>
      <c r="ZK94" t="str">
        <f>ZK12</f>
        <v>prev ACT</v>
      </c>
      <c r="ZL94">
        <f>ZL12</f>
        <v>20160708</v>
      </c>
      <c r="ZO94" t="str">
        <f>ZO12</f>
        <v>SEA1</v>
      </c>
      <c r="ZQ94" t="str">
        <f>ZQ12</f>
        <v>ANTI-S</v>
      </c>
      <c r="ZS94" t="str">
        <f>ZS12</f>
        <v>ACT</v>
      </c>
      <c r="ZT94" t="str">
        <f>ZT12</f>
        <v>SIG</v>
      </c>
      <c r="ZV94" t="str">
        <f>ZV12</f>
        <v>ANTI-S</v>
      </c>
      <c r="ZX94" t="str">
        <f t="shared" ref="ZX94:AAE94" si="249">ZX12</f>
        <v>PctChg</v>
      </c>
      <c r="ZY94" t="str">
        <f t="shared" si="249"/>
        <v>vStart</v>
      </c>
      <c r="ZZ94" t="str">
        <f t="shared" si="249"/>
        <v>lb</v>
      </c>
      <c r="AAA94" t="str">
        <f t="shared" si="249"/>
        <v>Submit</v>
      </c>
      <c r="AAB94" t="str">
        <f t="shared" si="249"/>
        <v>c2qty</v>
      </c>
      <c r="AAC94" t="str">
        <f t="shared" si="249"/>
        <v>safef</v>
      </c>
      <c r="AAD94" t="str">
        <f t="shared" si="249"/>
        <v>FIN</v>
      </c>
      <c r="AAE94" t="str">
        <f t="shared" si="249"/>
        <v>value-noDPS</v>
      </c>
      <c r="AAG94" s="194" t="str">
        <f>AAG12</f>
        <v>PNL SIG-noDPS</v>
      </c>
      <c r="AAJ94" s="194" t="str">
        <f>AAJ12</f>
        <v>PNL ANTI-S</v>
      </c>
      <c r="AAK94" s="194" t="str">
        <f>AAK12</f>
        <v>PNL SEA-ADJ</v>
      </c>
      <c r="AAS94" t="str">
        <f>AAS12</f>
        <v>prev ACT</v>
      </c>
      <c r="AAT94">
        <f>AAT12</f>
        <v>20160711</v>
      </c>
      <c r="AAW94" t="str">
        <f>AAW12</f>
        <v>SEA1</v>
      </c>
      <c r="AAY94" t="str">
        <f>AAY12</f>
        <v>ANTI-S</v>
      </c>
      <c r="ABA94" t="str">
        <f>ABA12</f>
        <v>ACT</v>
      </c>
      <c r="ABB94" t="str">
        <f>ABB12</f>
        <v>SIG</v>
      </c>
      <c r="ABD94" t="str">
        <f>ABD12</f>
        <v>ANTI-S</v>
      </c>
      <c r="ABF94" t="str">
        <f t="shared" ref="ABF94:ABM94" si="250">ABF12</f>
        <v>PctChg</v>
      </c>
      <c r="ABG94" t="str">
        <f t="shared" si="250"/>
        <v>vStart</v>
      </c>
      <c r="ABH94" t="str">
        <f t="shared" si="250"/>
        <v>lb</v>
      </c>
      <c r="ABI94" t="str">
        <f t="shared" si="250"/>
        <v>Submit</v>
      </c>
      <c r="ABJ94" t="str">
        <f t="shared" si="250"/>
        <v>c2qty</v>
      </c>
      <c r="ABK94" t="str">
        <f t="shared" si="250"/>
        <v>safef</v>
      </c>
      <c r="ABL94" t="str">
        <f t="shared" si="250"/>
        <v>FIN</v>
      </c>
      <c r="ABM94" t="str">
        <f t="shared" si="250"/>
        <v>value-noDPS</v>
      </c>
      <c r="ABO94" s="194" t="str">
        <f>ABO12</f>
        <v>PNL SIG-noDPS</v>
      </c>
      <c r="ABR94" s="194" t="str">
        <f>ABR12</f>
        <v>PNL ANTI-S</v>
      </c>
      <c r="ABS94" s="194" t="str">
        <f>ABS12</f>
        <v>PNL SEA-ADJ</v>
      </c>
      <c r="ACA94" t="str">
        <f>ACA12</f>
        <v>prev ACT</v>
      </c>
      <c r="ACB94">
        <f>ACB12</f>
        <v>20160712</v>
      </c>
      <c r="ACE94" t="str">
        <f>ACE12</f>
        <v>SEA1</v>
      </c>
      <c r="ACG94" t="str">
        <f>ACG12</f>
        <v>ANTI-S</v>
      </c>
      <c r="ACI94" t="str">
        <f>ACI12</f>
        <v>ACT</v>
      </c>
      <c r="ACJ94" t="str">
        <f>ACJ12</f>
        <v>SIG</v>
      </c>
      <c r="ACL94" t="str">
        <f>ACL12</f>
        <v>ANTI-S</v>
      </c>
      <c r="ACN94" t="str">
        <f t="shared" ref="ACN94:ACU94" si="251">ACN12</f>
        <v>PctChg</v>
      </c>
      <c r="ACO94" t="str">
        <f t="shared" si="251"/>
        <v>vStart</v>
      </c>
      <c r="ACP94" t="str">
        <f t="shared" si="251"/>
        <v>lb</v>
      </c>
      <c r="ACQ94" t="str">
        <f t="shared" si="251"/>
        <v>Submit</v>
      </c>
      <c r="ACR94" t="str">
        <f t="shared" si="251"/>
        <v>c2qty</v>
      </c>
      <c r="ACS94" t="str">
        <f t="shared" si="251"/>
        <v>safef</v>
      </c>
      <c r="ACT94" t="str">
        <f t="shared" si="251"/>
        <v>FIN</v>
      </c>
      <c r="ACU94" t="str">
        <f t="shared" si="251"/>
        <v>value-noDPS</v>
      </c>
      <c r="ACW94" s="194" t="str">
        <f>ACW12</f>
        <v>PNL SIG-noDPS</v>
      </c>
      <c r="ACZ94" s="194" t="str">
        <f>ACZ12</f>
        <v>PNL ANTI-S</v>
      </c>
      <c r="ADA94" s="194" t="str">
        <f>ADA12</f>
        <v>PNL SEA-ADJ</v>
      </c>
    </row>
    <row r="95" spans="1:787"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1472209.0901134091</v>
      </c>
      <c r="T95" s="138">
        <f>SUM(T96:T123)</f>
        <v>3226.0148704199432</v>
      </c>
      <c r="U95" s="138">
        <f>SUM(U96:U123)</f>
        <v>2357.0156305315604</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1472209.0901134091</v>
      </c>
      <c r="AK95" s="195">
        <f>SUM(AK96:AK173)</f>
        <v>-6693.2158436208729</v>
      </c>
      <c r="AL95" s="195">
        <f>SUM(AL96:AL123)</f>
        <v>-5270.2047212721327</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1472209.0901134091</v>
      </c>
      <c r="BB95" s="195">
        <f>SUM(BB96:BB173)</f>
        <v>567.59633219053023</v>
      </c>
      <c r="BC95" s="195">
        <f>SUM(BC96:BC123)</f>
        <v>502.37155512121035</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v>0</v>
      </c>
      <c r="UG95" s="193"/>
      <c r="UH95" s="193"/>
      <c r="UI95" s="193">
        <v>0.5714285714285714</v>
      </c>
      <c r="UJ95" s="193"/>
      <c r="UK95" s="193">
        <v>0.5714285714285714</v>
      </c>
      <c r="UL95" s="193"/>
      <c r="UM95" s="193">
        <v>0</v>
      </c>
      <c r="UN95" s="190">
        <v>1</v>
      </c>
      <c r="UO95" s="190"/>
      <c r="UP95" s="190">
        <v>0</v>
      </c>
      <c r="UQ95" s="236"/>
      <c r="UR95" s="127"/>
      <c r="US95" s="127"/>
      <c r="UT95" s="127"/>
      <c r="UU95" s="127"/>
      <c r="UV95" s="127"/>
      <c r="UW95" s="186">
        <v>0.25</v>
      </c>
      <c r="UX95" s="127"/>
      <c r="UY95" s="191">
        <v>1433054.6120395313</v>
      </c>
      <c r="UZ95" s="191"/>
      <c r="VA95" s="195">
        <v>0</v>
      </c>
      <c r="VB95" s="195"/>
      <c r="VC95" s="195"/>
      <c r="VD95" s="195">
        <v>0</v>
      </c>
      <c r="VE95" s="195">
        <v>0</v>
      </c>
      <c r="VF95" s="279"/>
      <c r="VG95" s="279"/>
      <c r="VH95" s="279"/>
      <c r="VI95" s="279"/>
      <c r="VJ95" s="279"/>
      <c r="VK95" s="279"/>
      <c r="VM95" s="127" t="s">
        <v>1120</v>
      </c>
      <c r="VN95" s="193">
        <v>0</v>
      </c>
      <c r="VO95" s="193"/>
      <c r="VP95" s="193"/>
      <c r="VQ95" s="193">
        <v>0.5714285714285714</v>
      </c>
      <c r="VR95" s="193"/>
      <c r="VS95" s="193">
        <v>0.5714285714285714</v>
      </c>
      <c r="VT95" s="193"/>
      <c r="VU95" s="193">
        <v>0</v>
      </c>
      <c r="VV95" s="190">
        <v>1</v>
      </c>
      <c r="VW95" s="190"/>
      <c r="VX95" s="190">
        <v>0</v>
      </c>
      <c r="VY95" s="236"/>
      <c r="VZ95" s="127"/>
      <c r="WA95" s="127"/>
      <c r="WB95" s="127"/>
      <c r="WC95" s="127"/>
      <c r="WD95" s="127"/>
      <c r="WE95" s="186">
        <v>0.25</v>
      </c>
      <c r="WF95" s="127"/>
      <c r="WG95" s="191">
        <v>1454617.7232538755</v>
      </c>
      <c r="WH95" s="191"/>
      <c r="WI95" s="195">
        <v>0</v>
      </c>
      <c r="WJ95" s="195"/>
      <c r="WK95" s="195"/>
      <c r="WL95" s="195">
        <v>0</v>
      </c>
      <c r="WM95" s="195">
        <v>0</v>
      </c>
      <c r="WN95" s="279"/>
      <c r="WO95" s="279"/>
      <c r="WP95" s="279"/>
      <c r="WQ95" s="279"/>
      <c r="WR95" s="279"/>
      <c r="WS95" s="279"/>
      <c r="WU95" s="127" t="s">
        <v>1120</v>
      </c>
      <c r="WV95" s="193">
        <v>0</v>
      </c>
      <c r="WW95" s="193"/>
      <c r="WX95" s="193"/>
      <c r="WY95" s="193">
        <v>0.5714285714285714</v>
      </c>
      <c r="WZ95" s="193"/>
      <c r="XA95" s="193">
        <v>0.5714285714285714</v>
      </c>
      <c r="XB95" s="193"/>
      <c r="XC95" s="193">
        <v>0</v>
      </c>
      <c r="XD95" s="190">
        <v>1</v>
      </c>
      <c r="XE95" s="190"/>
      <c r="XF95" s="190">
        <v>0</v>
      </c>
      <c r="XG95" s="236"/>
      <c r="XH95" s="127"/>
      <c r="XI95" s="127"/>
      <c r="XJ95" s="127"/>
      <c r="XK95" s="127"/>
      <c r="XL95" s="127"/>
      <c r="XM95" s="186">
        <v>0.25</v>
      </c>
      <c r="XN95" s="127"/>
      <c r="XO95" s="191">
        <v>1454617.7232538755</v>
      </c>
      <c r="XP95" s="191"/>
      <c r="XQ95" s="195">
        <v>0</v>
      </c>
      <c r="XR95" s="195"/>
      <c r="XS95" s="195"/>
      <c r="XT95" s="195">
        <v>0</v>
      </c>
      <c r="XU95" s="195">
        <v>0</v>
      </c>
      <c r="XV95" s="279"/>
      <c r="XW95" s="279"/>
      <c r="XX95" s="279"/>
      <c r="XY95" s="279"/>
      <c r="XZ95" s="279"/>
      <c r="YA95" s="279"/>
      <c r="YC95" s="127" t="s">
        <v>1120</v>
      </c>
      <c r="YD95" s="193">
        <v>0</v>
      </c>
      <c r="YE95" s="193"/>
      <c r="YF95" s="193"/>
      <c r="YG95" s="193">
        <v>0.5714285714285714</v>
      </c>
      <c r="YH95" s="193"/>
      <c r="YI95" s="193">
        <v>0.5714285714285714</v>
      </c>
      <c r="YJ95" s="193"/>
      <c r="YK95" s="193">
        <v>0</v>
      </c>
      <c r="YL95" s="190">
        <v>1</v>
      </c>
      <c r="YM95" s="190"/>
      <c r="YN95" s="190">
        <v>0</v>
      </c>
      <c r="YO95" s="236"/>
      <c r="YP95" s="127"/>
      <c r="YQ95" s="127"/>
      <c r="YR95" s="127"/>
      <c r="YS95" s="127"/>
      <c r="YT95" s="127"/>
      <c r="YU95" s="186">
        <v>0.25</v>
      </c>
      <c r="YV95" s="127"/>
      <c r="YW95" s="191">
        <v>1475346.0843826083</v>
      </c>
      <c r="YX95" s="191"/>
      <c r="YY95" s="195">
        <v>0</v>
      </c>
      <c r="YZ95" s="195"/>
      <c r="ZA95" s="195"/>
      <c r="ZB95" s="195">
        <v>0</v>
      </c>
      <c r="ZC95" s="195">
        <v>0</v>
      </c>
      <c r="ZD95" s="279"/>
      <c r="ZE95" s="279"/>
      <c r="ZF95" s="279"/>
      <c r="ZG95" s="279"/>
      <c r="ZH95" s="279"/>
      <c r="ZI95" s="279"/>
      <c r="ZK95" s="127" t="s">
        <v>1120</v>
      </c>
      <c r="ZL95" s="193">
        <f>COUNTIF(ZL96:ZL123,1)/28</f>
        <v>0</v>
      </c>
      <c r="ZM95" s="193"/>
      <c r="ZN95" s="193"/>
      <c r="ZO95" s="193">
        <f>COUNTIF(ZO96:ZO123,1)/28</f>
        <v>0.5714285714285714</v>
      </c>
      <c r="ZP95" s="193"/>
      <c r="ZQ95" s="193">
        <f>COUNTIF(ZQ96:ZQ123,1)/28</f>
        <v>0.5714285714285714</v>
      </c>
      <c r="ZR95" s="193"/>
      <c r="ZS95" s="193">
        <f>COUNTIF(ZS96:ZS123,1)/28</f>
        <v>0</v>
      </c>
      <c r="ZT95" s="190">
        <f>SUM(ZT96:ZT123)/28</f>
        <v>1</v>
      </c>
      <c r="ZU95" s="190"/>
      <c r="ZV95" s="190">
        <f>SUM(ZV96:ZV123)/28</f>
        <v>0</v>
      </c>
      <c r="ZW95" s="236"/>
      <c r="ZX95" s="127"/>
      <c r="ZY95" s="127"/>
      <c r="ZZ95" s="127"/>
      <c r="AAA95" s="127"/>
      <c r="AAB95" s="127"/>
      <c r="AAC95" s="186">
        <v>0.25</v>
      </c>
      <c r="AAD95" s="127"/>
      <c r="AAE95" s="191">
        <f>SUM(AAE96:AAE173)</f>
        <v>1472209.0901134091</v>
      </c>
      <c r="AAF95" s="191"/>
      <c r="AAG95" s="195">
        <f>SUM(AAG96:AAG173)</f>
        <v>0</v>
      </c>
      <c r="AAH95" s="195"/>
      <c r="AAI95" s="195"/>
      <c r="AAJ95" s="195">
        <f>SUM(AAJ96:AAJ123)</f>
        <v>0</v>
      </c>
      <c r="AAK95" s="195">
        <f>SUM(AAK96:AAK123)</f>
        <v>0</v>
      </c>
      <c r="AAL95" s="279"/>
      <c r="AAM95" s="279"/>
      <c r="AAN95" s="279"/>
      <c r="AAO95" s="279"/>
      <c r="AAP95" s="279"/>
      <c r="AAQ95" s="279"/>
      <c r="AAS95" s="127" t="s">
        <v>1120</v>
      </c>
      <c r="AAT95" s="193">
        <f>COUNTIF(AAT96:AAT123,1)/28</f>
        <v>0</v>
      </c>
      <c r="AAU95" s="193"/>
      <c r="AAV95" s="193"/>
      <c r="AAW95" s="193">
        <f>COUNTIF(AAW96:AAW123,1)/28</f>
        <v>0.5714285714285714</v>
      </c>
      <c r="AAX95" s="193"/>
      <c r="AAY95" s="193">
        <f>COUNTIF(AAY96:AAY123,1)/28</f>
        <v>0.5714285714285714</v>
      </c>
      <c r="AAZ95" s="193"/>
      <c r="ABA95" s="193">
        <f>COUNTIF(ABA96:ABA123,1)/28</f>
        <v>0</v>
      </c>
      <c r="ABB95" s="190">
        <f>SUM(ABB96:ABB123)/28</f>
        <v>1</v>
      </c>
      <c r="ABC95" s="190"/>
      <c r="ABD95" s="190">
        <f>SUM(ABD96:ABD123)/28</f>
        <v>0</v>
      </c>
      <c r="ABE95" s="236"/>
      <c r="ABF95" s="127"/>
      <c r="ABG95" s="127"/>
      <c r="ABH95" s="127"/>
      <c r="ABI95" s="127"/>
      <c r="ABJ95" s="127"/>
      <c r="ABK95" s="186">
        <v>0.25</v>
      </c>
      <c r="ABL95" s="127"/>
      <c r="ABM95" s="191">
        <f>SUM(ABM96:ABM173)</f>
        <v>1472209.0901134091</v>
      </c>
      <c r="ABN95" s="191"/>
      <c r="ABO95" s="195">
        <f>SUM(ABO96:ABO173)</f>
        <v>0</v>
      </c>
      <c r="ABP95" s="195"/>
      <c r="ABQ95" s="195"/>
      <c r="ABR95" s="195">
        <f>SUM(ABR96:ABR123)</f>
        <v>0</v>
      </c>
      <c r="ABS95" s="195">
        <f>SUM(ABS96:ABS123)</f>
        <v>0</v>
      </c>
      <c r="ABT95" s="279"/>
      <c r="ABU95" s="279"/>
      <c r="ABV95" s="279"/>
      <c r="ABW95" s="279"/>
      <c r="ABX95" s="279"/>
      <c r="ABY95" s="279"/>
      <c r="ACA95" s="127" t="s">
        <v>1120</v>
      </c>
      <c r="ACB95" s="193">
        <f>COUNTIF(ACB96:ACB123,1)/28</f>
        <v>0</v>
      </c>
      <c r="ACC95" s="193"/>
      <c r="ACD95" s="193"/>
      <c r="ACE95" s="193">
        <f>COUNTIF(ACE96:ACE123,1)/28</f>
        <v>0.5714285714285714</v>
      </c>
      <c r="ACF95" s="193"/>
      <c r="ACG95" s="193">
        <f>COUNTIF(ACG96:ACG123,1)/28</f>
        <v>0.5714285714285714</v>
      </c>
      <c r="ACH95" s="193"/>
      <c r="ACI95" s="193">
        <f>COUNTIF(ACI96:ACI123,1)/28</f>
        <v>0</v>
      </c>
      <c r="ACJ95" s="190">
        <f>SUM(ACJ96:ACJ123)/28</f>
        <v>1</v>
      </c>
      <c r="ACK95" s="190"/>
      <c r="ACL95" s="190">
        <f>SUM(ACL96:ACL123)/28</f>
        <v>0</v>
      </c>
      <c r="ACM95" s="236"/>
      <c r="ACN95" s="127"/>
      <c r="ACO95" s="127"/>
      <c r="ACP95" s="127"/>
      <c r="ACQ95" s="127"/>
      <c r="ACR95" s="127"/>
      <c r="ACS95" s="186">
        <v>0.25</v>
      </c>
      <c r="ACT95" s="127"/>
      <c r="ACU95" s="191">
        <f>SUM(ACU96:ACU173)</f>
        <v>1472209.0901134091</v>
      </c>
      <c r="ACV95" s="191"/>
      <c r="ACW95" s="195">
        <f>SUM(ACW96:ACW173)</f>
        <v>0</v>
      </c>
      <c r="ACX95" s="195"/>
      <c r="ACY95" s="195"/>
      <c r="ACZ95" s="195">
        <f>SUM(ACZ96:ACZ123)</f>
        <v>0</v>
      </c>
      <c r="ADA95" s="195">
        <f>SUM(ADA96:ADA123)</f>
        <v>0</v>
      </c>
      <c r="ADB95" s="279"/>
      <c r="ADC95" s="279"/>
      <c r="ADD95" s="279"/>
      <c r="ADE95" s="279"/>
      <c r="ADF95" s="279"/>
      <c r="ADG95" s="279"/>
    </row>
    <row r="96" spans="1:787" x14ac:dyDescent="0.25">
      <c r="A96" t="s">
        <v>1084</v>
      </c>
      <c r="B96" s="164" t="s">
        <v>22</v>
      </c>
      <c r="F96" t="e">
        <f>-#REF!+G96</f>
        <v>#REF!</v>
      </c>
      <c r="G96">
        <v>-1</v>
      </c>
      <c r="H96">
        <v>-1</v>
      </c>
      <c r="I96">
        <v>-1</v>
      </c>
      <c r="J96">
        <f t="shared" ref="J96:J123" si="252">IF(G96=I96,1,0)</f>
        <v>1</v>
      </c>
      <c r="K96">
        <f t="shared" ref="K96:K123" si="253">IF(I96=H96,1,0)</f>
        <v>1</v>
      </c>
      <c r="L96" s="183">
        <v>-3.3833771570200002E-3</v>
      </c>
      <c r="M96" s="116" t="s">
        <v>917</v>
      </c>
      <c r="N96">
        <v>50</v>
      </c>
      <c r="O96" t="str">
        <f t="shared" ref="O96:O123" si="254">IF(G96="","FALSE","TRUE")</f>
        <v>TRUE</v>
      </c>
      <c r="P96">
        <f>ROUND(MARGIN!$J13,0)</f>
        <v>7</v>
      </c>
      <c r="Q96" t="e">
        <f>IF(ABS(G96+I96)=2,ROUND(P96*(1+#REF!),0),IF(I96="",P96,ROUND(P96*(1+-#REF!),0)))</f>
        <v>#REF!</v>
      </c>
      <c r="R96">
        <f>P96</f>
        <v>7</v>
      </c>
      <c r="S96" s="138">
        <f>R96*10000*MARGIN!$G13/MARGIN!$D13</f>
        <v>52728.782777230008</v>
      </c>
      <c r="T96" s="144">
        <f t="shared" ref="T96:T123" si="255">IF(J96=1,ABS(S96*L96),-ABS(S96*L96))</f>
        <v>178.40135916594963</v>
      </c>
      <c r="U96" s="144">
        <f t="shared" ref="U96:U123" si="256">IF(K96=1,ABS(S96*L96),-ABS(S96*L96))</f>
        <v>178.40135916594963</v>
      </c>
      <c r="W96">
        <f t="shared" ref="W96:W123" si="257">-G96+X96</f>
        <v>0</v>
      </c>
      <c r="X96">
        <v>-1</v>
      </c>
      <c r="Y96">
        <v>-1</v>
      </c>
      <c r="Z96">
        <v>1</v>
      </c>
      <c r="AA96">
        <f t="shared" ref="AA96:AA123" si="258">IF(X96=Z96,1,0)</f>
        <v>0</v>
      </c>
      <c r="AB96">
        <f t="shared" ref="AB96:AB123" si="259">IF(Z96=Y96,1,0)</f>
        <v>0</v>
      </c>
      <c r="AC96">
        <v>5.8157128267200004E-3</v>
      </c>
      <c r="AD96" s="116" t="s">
        <v>1108</v>
      </c>
      <c r="AE96">
        <v>50</v>
      </c>
      <c r="AF96" t="str">
        <f t="shared" ref="AF96:AF123" si="260">IF(X96="","FALSE","TRUE")</f>
        <v>TRUE</v>
      </c>
      <c r="AG96">
        <f>ROUND(MARGIN!$J13,0)</f>
        <v>7</v>
      </c>
      <c r="AH96">
        <f>ROUND(IF(X96=Y96,AG96*(1+$AH$95),AG96*(1-$AH$95)),0)</f>
        <v>9</v>
      </c>
      <c r="AI96">
        <f>AG96</f>
        <v>7</v>
      </c>
      <c r="AJ96" s="138">
        <f>AI96*10000*MARGIN!$G13/MARGIN!$D13</f>
        <v>52728.782777230008</v>
      </c>
      <c r="AK96" s="196">
        <f t="shared" ref="AK96:AK123" si="261">IF(AA96=1,ABS(AJ96*AC96),-ABS(AJ96*AC96))</f>
        <v>-306.65545833486919</v>
      </c>
      <c r="AL96" s="196">
        <f t="shared" ref="AL96:AL123" si="262">IF(AB96=1,ABS(AJ96*AC96),-ABS(AJ96*AC96))</f>
        <v>-306.65545833486919</v>
      </c>
      <c r="AN96">
        <f t="shared" ref="AN96:AN123" si="263">-X96+AO96</f>
        <v>0</v>
      </c>
      <c r="AO96">
        <v>-1</v>
      </c>
      <c r="AP96">
        <v>-1</v>
      </c>
      <c r="AQ96">
        <v>1</v>
      </c>
      <c r="AR96">
        <f t="shared" ref="AR96:AR123" si="264">IF(AO96=AQ96,1,0)</f>
        <v>0</v>
      </c>
      <c r="AS96">
        <f t="shared" ref="AS96:AS123" si="265">IF(AQ96=AP96,1,0)</f>
        <v>0</v>
      </c>
      <c r="AT96">
        <v>4.2119910119099999E-3</v>
      </c>
      <c r="AU96" s="116" t="s">
        <v>1108</v>
      </c>
      <c r="AV96">
        <v>50</v>
      </c>
      <c r="AW96" t="str">
        <f t="shared" ref="AW96:AW123" si="266">IF(AO96="","FALSE","TRUE")</f>
        <v>TRUE</v>
      </c>
      <c r="AX96">
        <f>ROUND(MARGIN!$J13,0)</f>
        <v>7</v>
      </c>
      <c r="AY96">
        <f>ROUND(IF(AO96=AP96,AX96*(1+$AH$95),AX96*(1-$AH$95)),0)</f>
        <v>9</v>
      </c>
      <c r="AZ96">
        <f>AX96</f>
        <v>7</v>
      </c>
      <c r="BA96" s="138">
        <f>AZ96*10000*MARGIN!$G13/MARGIN!$D13</f>
        <v>52728.782777230008</v>
      </c>
      <c r="BB96" s="196">
        <f t="shared" ref="BB96:BB123" si="267">IF(AR96=1,ABS(BA96*AT96),-ABS(BA96*AT96))</f>
        <v>-222.09315912664761</v>
      </c>
      <c r="BC96" s="196">
        <f t="shared" ref="BC96:BC123" si="268">IF(AS96=1,ABS(BA96*AT96),-ABS(BA96*AT96))</f>
        <v>-222.09315912664761</v>
      </c>
      <c r="BE96">
        <v>2</v>
      </c>
      <c r="BF96">
        <v>1</v>
      </c>
      <c r="BG96">
        <v>1</v>
      </c>
      <c r="BH96">
        <v>-1</v>
      </c>
      <c r="BI96">
        <v>0</v>
      </c>
      <c r="BJ96">
        <v>0</v>
      </c>
      <c r="BK96">
        <v>-4.1849622229900001E-3</v>
      </c>
      <c r="BL96" s="116" t="s">
        <v>1108</v>
      </c>
      <c r="BM96">
        <v>50</v>
      </c>
      <c r="BN96" t="s">
        <v>1181</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1181</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1181</v>
      </c>
      <c r="DB96">
        <v>10</v>
      </c>
      <c r="DC96">
        <v>8</v>
      </c>
      <c r="DD96">
        <v>10</v>
      </c>
      <c r="DE96" s="138">
        <v>74243.756120000005</v>
      </c>
      <c r="DF96" s="196">
        <v>0</v>
      </c>
      <c r="DG96" s="196"/>
      <c r="DH96" s="196">
        <v>0</v>
      </c>
      <c r="DJ96">
        <v>0</v>
      </c>
      <c r="DL96">
        <v>1</v>
      </c>
      <c r="DN96">
        <v>1</v>
      </c>
      <c r="DQ96">
        <v>1</v>
      </c>
      <c r="DS96">
        <v>0</v>
      </c>
      <c r="DV96" s="116" t="s">
        <v>1108</v>
      </c>
      <c r="DW96">
        <v>50</v>
      </c>
      <c r="DX96" t="s">
        <v>1184</v>
      </c>
      <c r="DY96">
        <v>10</v>
      </c>
      <c r="DZ96">
        <v>8</v>
      </c>
      <c r="EA96">
        <v>10</v>
      </c>
      <c r="EB96" s="138">
        <v>74243.756120000005</v>
      </c>
      <c r="EC96" s="196">
        <v>0</v>
      </c>
      <c r="ED96" s="196"/>
      <c r="EE96" s="196">
        <v>0</v>
      </c>
      <c r="EF96" s="196">
        <v>0</v>
      </c>
      <c r="EH96">
        <v>0</v>
      </c>
      <c r="EJ96">
        <v>1</v>
      </c>
      <c r="EL96">
        <v>1</v>
      </c>
      <c r="EO96">
        <v>1</v>
      </c>
      <c r="EQ96">
        <v>0</v>
      </c>
      <c r="ET96" s="116" t="s">
        <v>1108</v>
      </c>
      <c r="EU96">
        <v>50</v>
      </c>
      <c r="EV96" t="s">
        <v>1184</v>
      </c>
      <c r="EW96">
        <v>10</v>
      </c>
      <c r="EX96">
        <v>8</v>
      </c>
      <c r="EY96">
        <v>10</v>
      </c>
      <c r="EZ96" s="138">
        <v>73928.663719999997</v>
      </c>
      <c r="FA96" s="196">
        <v>0</v>
      </c>
      <c r="FB96" s="196"/>
      <c r="FC96" s="196">
        <v>0</v>
      </c>
      <c r="FD96" s="196">
        <v>0</v>
      </c>
      <c r="FF96">
        <v>0</v>
      </c>
      <c r="FH96">
        <v>1</v>
      </c>
      <c r="FJ96">
        <v>1</v>
      </c>
      <c r="FM96">
        <v>1</v>
      </c>
      <c r="FO96">
        <v>0</v>
      </c>
      <c r="FR96" s="116" t="s">
        <v>1108</v>
      </c>
      <c r="FS96">
        <v>50</v>
      </c>
      <c r="FT96" t="s">
        <v>1184</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1184</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1184</v>
      </c>
      <c r="HU96">
        <v>8</v>
      </c>
      <c r="HV96">
        <v>6</v>
      </c>
      <c r="HW96">
        <v>8</v>
      </c>
      <c r="HX96" s="138">
        <v>59655.572352000003</v>
      </c>
      <c r="HY96" s="138"/>
      <c r="HZ96" s="196">
        <v>0</v>
      </c>
      <c r="IA96" s="196"/>
      <c r="IB96" s="196"/>
      <c r="IC96" s="196">
        <v>0</v>
      </c>
      <c r="ID96" s="196">
        <v>0</v>
      </c>
      <c r="IF96">
        <v>0</v>
      </c>
      <c r="IJ96">
        <v>1</v>
      </c>
      <c r="IM96">
        <v>1</v>
      </c>
      <c r="IO96">
        <v>0</v>
      </c>
      <c r="IR96" s="116"/>
      <c r="IS96">
        <v>50</v>
      </c>
      <c r="IT96" t="s">
        <v>1184</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1184</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1184</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1184</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1184</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1184</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1184</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1184</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1184</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1184</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1184</v>
      </c>
      <c r="TN96">
        <v>7</v>
      </c>
      <c r="TO96">
        <v>5</v>
      </c>
      <c r="TP96">
        <v>7</v>
      </c>
      <c r="TQ96" s="138">
        <v>52359.85482</v>
      </c>
      <c r="TR96" s="138"/>
      <c r="TS96" s="196">
        <v>0</v>
      </c>
      <c r="TT96" s="196"/>
      <c r="TU96" s="196"/>
      <c r="TV96" s="196">
        <v>0</v>
      </c>
      <c r="TW96" s="196">
        <v>0</v>
      </c>
      <c r="TX96" s="196"/>
      <c r="TY96" s="196"/>
      <c r="TZ96" s="196"/>
      <c r="UA96" s="196"/>
      <c r="UB96" s="196"/>
      <c r="UC96" s="196"/>
      <c r="UE96">
        <v>-50</v>
      </c>
      <c r="UI96">
        <v>1</v>
      </c>
      <c r="UK96">
        <v>1</v>
      </c>
      <c r="UN96">
        <v>1</v>
      </c>
      <c r="UP96">
        <v>0</v>
      </c>
      <c r="US96" s="116" t="s">
        <v>1108</v>
      </c>
      <c r="UT96">
        <v>50</v>
      </c>
      <c r="UU96" t="s">
        <v>1184</v>
      </c>
      <c r="UV96">
        <v>7</v>
      </c>
      <c r="UW96">
        <v>5</v>
      </c>
      <c r="UX96">
        <v>7</v>
      </c>
      <c r="UY96" s="138">
        <v>51897.170324999999</v>
      </c>
      <c r="UZ96" s="138"/>
      <c r="VA96" s="196">
        <v>0</v>
      </c>
      <c r="VB96" s="196"/>
      <c r="VC96" s="196"/>
      <c r="VD96" s="196">
        <v>0</v>
      </c>
      <c r="VE96" s="196">
        <v>0</v>
      </c>
      <c r="VF96" s="196"/>
      <c r="VG96" s="196"/>
      <c r="VH96" s="196"/>
      <c r="VI96" s="196"/>
      <c r="VJ96" s="196"/>
      <c r="VK96" s="196"/>
      <c r="VM96">
        <v>-50</v>
      </c>
      <c r="VQ96">
        <v>1</v>
      </c>
      <c r="VS96">
        <v>1</v>
      </c>
      <c r="VV96">
        <v>1</v>
      </c>
      <c r="VX96">
        <v>0</v>
      </c>
      <c r="WA96" s="116" t="s">
        <v>1108</v>
      </c>
      <c r="WB96">
        <v>50</v>
      </c>
      <c r="WC96" t="s">
        <v>1184</v>
      </c>
      <c r="WD96">
        <v>7</v>
      </c>
      <c r="WE96">
        <v>5</v>
      </c>
      <c r="WF96">
        <v>7</v>
      </c>
      <c r="WG96" s="138">
        <v>52335.644854850005</v>
      </c>
      <c r="WH96" s="138"/>
      <c r="WI96" s="196">
        <v>0</v>
      </c>
      <c r="WJ96" s="196"/>
      <c r="WK96" s="196"/>
      <c r="WL96" s="196">
        <v>0</v>
      </c>
      <c r="WM96" s="196">
        <v>0</v>
      </c>
      <c r="WN96" s="196"/>
      <c r="WO96" s="196"/>
      <c r="WP96" s="196"/>
      <c r="WQ96" s="196"/>
      <c r="WR96" s="196"/>
      <c r="WS96" s="196"/>
      <c r="WU96">
        <v>-50</v>
      </c>
      <c r="WY96">
        <v>1</v>
      </c>
      <c r="XA96">
        <v>1</v>
      </c>
      <c r="XD96">
        <v>1</v>
      </c>
      <c r="XF96">
        <v>0</v>
      </c>
      <c r="XI96" s="116" t="s">
        <v>1108</v>
      </c>
      <c r="XJ96">
        <v>50</v>
      </c>
      <c r="XK96" t="s">
        <v>1184</v>
      </c>
      <c r="XL96">
        <v>7</v>
      </c>
      <c r="XM96">
        <v>5</v>
      </c>
      <c r="XN96">
        <v>7</v>
      </c>
      <c r="XO96" s="138">
        <v>52335.644854850005</v>
      </c>
      <c r="XP96" s="138"/>
      <c r="XQ96" s="196">
        <v>0</v>
      </c>
      <c r="XR96" s="196"/>
      <c r="XS96" s="196"/>
      <c r="XT96" s="196">
        <v>0</v>
      </c>
      <c r="XU96" s="196">
        <v>0</v>
      </c>
      <c r="XV96" s="196"/>
      <c r="XW96" s="196"/>
      <c r="XX96" s="196"/>
      <c r="XY96" s="196"/>
      <c r="XZ96" s="196"/>
      <c r="YA96" s="196"/>
      <c r="YC96">
        <v>-50</v>
      </c>
      <c r="YG96">
        <v>1</v>
      </c>
      <c r="YI96">
        <v>1</v>
      </c>
      <c r="YL96">
        <v>1</v>
      </c>
      <c r="YN96">
        <v>0</v>
      </c>
      <c r="YQ96" s="116" t="s">
        <v>1108</v>
      </c>
      <c r="YR96">
        <v>50</v>
      </c>
      <c r="YS96" t="s">
        <v>1184</v>
      </c>
      <c r="YT96">
        <v>7</v>
      </c>
      <c r="YU96">
        <v>5</v>
      </c>
      <c r="YV96">
        <v>7</v>
      </c>
      <c r="YW96" s="138">
        <v>52990.654429440001</v>
      </c>
      <c r="YX96" s="138"/>
      <c r="YY96" s="196">
        <v>0</v>
      </c>
      <c r="YZ96" s="196"/>
      <c r="ZA96" s="196"/>
      <c r="ZB96" s="196">
        <v>0</v>
      </c>
      <c r="ZC96" s="196">
        <v>0</v>
      </c>
      <c r="ZD96" s="196"/>
      <c r="ZE96" s="196"/>
      <c r="ZF96" s="196"/>
      <c r="ZG96" s="196"/>
      <c r="ZH96" s="196"/>
      <c r="ZI96" s="196"/>
      <c r="ZK96">
        <f t="shared" ref="ZK96:ZK123" si="269">-YR96+ZL96</f>
        <v>-50</v>
      </c>
      <c r="ZO96">
        <v>1</v>
      </c>
      <c r="ZQ96">
        <v>1</v>
      </c>
      <c r="ZT96">
        <f t="shared" ref="ZT96:ZT101" si="270">IF(ZL96=ZS96,1,0)</f>
        <v>1</v>
      </c>
      <c r="ZV96">
        <f t="shared" ref="ZV96:ZV123" si="271">IF(ZS96=ZQ96,1,0)</f>
        <v>0</v>
      </c>
      <c r="ZY96" s="116" t="s">
        <v>1108</v>
      </c>
      <c r="ZZ96">
        <v>50</v>
      </c>
      <c r="AAA96" t="str">
        <f t="shared" ref="AAA96:AAA101" si="272">IF(ZL96="","FALSE","TRUE")</f>
        <v>FALSE</v>
      </c>
      <c r="AAB96">
        <f>ROUND(MARGIN!$J13,0)</f>
        <v>7</v>
      </c>
      <c r="AAC96">
        <f t="shared" ref="AAC96:AAC123" si="273">ROUND(IF(ZL96=ZQ96,AAB96*(1+$AH$95),AAB96*(1-$AH$95)),0)</f>
        <v>5</v>
      </c>
      <c r="AAD96">
        <f t="shared" ref="AAD96:AAD123" si="274">AAB96</f>
        <v>7</v>
      </c>
      <c r="AAE96" s="138">
        <f>AAD96*10000*MARGIN!$G13/MARGIN!$D13</f>
        <v>52728.782777230008</v>
      </c>
      <c r="AAF96" s="138"/>
      <c r="AAG96" s="196">
        <f t="shared" ref="AAG96:AAG101" si="275">IF(ZT96=1,ABS(AAE96*ZX96),-ABS(AAE96*ZX96))</f>
        <v>0</v>
      </c>
      <c r="AAH96" s="196"/>
      <c r="AAI96" s="196"/>
      <c r="AAJ96" s="196">
        <f t="shared" ref="AAJ96:AAJ123" si="276">IF(ZV96=1,ABS(AAE96*ZX96),-ABS(AAE96*ZX96))</f>
        <v>0</v>
      </c>
      <c r="AAK96" s="196">
        <f t="shared" ref="AAK96:AAK101" si="277">IF(ZX96=1,ABS(AAG96*ZY96),-ABS(AAG96*ZY96))</f>
        <v>0</v>
      </c>
      <c r="AAL96" s="196"/>
      <c r="AAM96" s="196"/>
      <c r="AAN96" s="196"/>
      <c r="AAO96" s="196"/>
      <c r="AAP96" s="196"/>
      <c r="AAQ96" s="196"/>
      <c r="AAS96">
        <f t="shared" ref="AAS96:AAS123" si="278">-ZZ96+AAT96</f>
        <v>-50</v>
      </c>
      <c r="AAW96">
        <v>1</v>
      </c>
      <c r="AAY96">
        <v>1</v>
      </c>
      <c r="ABB96">
        <f t="shared" ref="ABB96:ABB101" si="279">IF(AAT96=ABA96,1,0)</f>
        <v>1</v>
      </c>
      <c r="ABD96">
        <f t="shared" ref="ABD96:ABD123" si="280">IF(ABA96=AAY96,1,0)</f>
        <v>0</v>
      </c>
      <c r="ABG96" s="116" t="s">
        <v>1108</v>
      </c>
      <c r="ABH96">
        <v>50</v>
      </c>
      <c r="ABI96" t="str">
        <f t="shared" ref="ABI96:ABI101" si="281">IF(AAT96="","FALSE","TRUE")</f>
        <v>FALSE</v>
      </c>
      <c r="ABJ96">
        <f>ROUND(MARGIN!$J13,0)</f>
        <v>7</v>
      </c>
      <c r="ABK96">
        <f t="shared" ref="ABK96:ABK123" si="282">ROUND(IF(AAT96=AAY96,ABJ96*(1+$AH$95),ABJ96*(1-$AH$95)),0)</f>
        <v>5</v>
      </c>
      <c r="ABL96">
        <f t="shared" ref="ABL96:ABL123" si="283">ABJ96</f>
        <v>7</v>
      </c>
      <c r="ABM96" s="138">
        <f>ABL96*10000*MARGIN!$G13/MARGIN!$D13</f>
        <v>52728.782777230008</v>
      </c>
      <c r="ABN96" s="138"/>
      <c r="ABO96" s="196">
        <f t="shared" ref="ABO96:ABO101" si="284">IF(ABB96=1,ABS(ABM96*ABF96),-ABS(ABM96*ABF96))</f>
        <v>0</v>
      </c>
      <c r="ABP96" s="196"/>
      <c r="ABQ96" s="196"/>
      <c r="ABR96" s="196">
        <f t="shared" ref="ABR96:ABR123" si="285">IF(ABD96=1,ABS(ABM96*ABF96),-ABS(ABM96*ABF96))</f>
        <v>0</v>
      </c>
      <c r="ABS96" s="196">
        <f t="shared" ref="ABS96:ABS101" si="286">IF(ABF96=1,ABS(ABO96*ABG96),-ABS(ABO96*ABG96))</f>
        <v>0</v>
      </c>
      <c r="ABT96" s="196"/>
      <c r="ABU96" s="196"/>
      <c r="ABV96" s="196"/>
      <c r="ABW96" s="196"/>
      <c r="ABX96" s="196"/>
      <c r="ABY96" s="196"/>
      <c r="ACA96">
        <f t="shared" ref="ACA96:ACA123" si="287">-ABH96+ACB96</f>
        <v>-50</v>
      </c>
      <c r="ACE96">
        <v>1</v>
      </c>
      <c r="ACG96">
        <v>1</v>
      </c>
      <c r="ACJ96">
        <f t="shared" ref="ACJ96:ACJ101" si="288">IF(ACB96=ACI96,1,0)</f>
        <v>1</v>
      </c>
      <c r="ACL96">
        <f t="shared" ref="ACL96:ACL123" si="289">IF(ACI96=ACG96,1,0)</f>
        <v>0</v>
      </c>
      <c r="ACO96" s="116" t="s">
        <v>1108</v>
      </c>
      <c r="ACP96">
        <v>50</v>
      </c>
      <c r="ACQ96" t="str">
        <f t="shared" ref="ACQ96:ACQ101" si="290">IF(ACB96="","FALSE","TRUE")</f>
        <v>FALSE</v>
      </c>
      <c r="ACR96">
        <f>ROUND(MARGIN!$J13,0)</f>
        <v>7</v>
      </c>
      <c r="ACS96">
        <f t="shared" ref="ACS96:ACS123" si="291">ROUND(IF(ACB96=ACG96,ACR96*(1+$AH$95),ACR96*(1-$AH$95)),0)</f>
        <v>5</v>
      </c>
      <c r="ACT96">
        <f t="shared" ref="ACT96:ACT123" si="292">ACR96</f>
        <v>7</v>
      </c>
      <c r="ACU96" s="138">
        <f>ACT96*10000*MARGIN!$G13/MARGIN!$D13</f>
        <v>52728.782777230008</v>
      </c>
      <c r="ACV96" s="138"/>
      <c r="ACW96" s="196">
        <f t="shared" ref="ACW96:ACW101" si="293">IF(ACJ96=1,ABS(ACU96*ACN96),-ABS(ACU96*ACN96))</f>
        <v>0</v>
      </c>
      <c r="ACX96" s="196"/>
      <c r="ACY96" s="196"/>
      <c r="ACZ96" s="196">
        <f t="shared" ref="ACZ96:ACZ123" si="294">IF(ACL96=1,ABS(ACU96*ACN96),-ABS(ACU96*ACN96))</f>
        <v>0</v>
      </c>
      <c r="ADA96" s="196">
        <f t="shared" ref="ADA96:ADA101" si="295">IF(ACN96=1,ABS(ACW96*ACO96),-ABS(ACW96*ACO96))</f>
        <v>0</v>
      </c>
      <c r="ADB96" s="196"/>
      <c r="ADC96" s="196"/>
      <c r="ADD96" s="196"/>
      <c r="ADE96" s="196"/>
      <c r="ADF96" s="196"/>
      <c r="ADG96" s="196"/>
    </row>
    <row r="97" spans="1:787" x14ac:dyDescent="0.25">
      <c r="A97" s="182" t="s">
        <v>1126</v>
      </c>
      <c r="B97" s="164" t="s">
        <v>23</v>
      </c>
      <c r="F97" t="e">
        <f>-#REF!+G97</f>
        <v>#REF!</v>
      </c>
      <c r="G97">
        <v>1</v>
      </c>
      <c r="H97">
        <v>1</v>
      </c>
      <c r="I97">
        <v>-1</v>
      </c>
      <c r="J97">
        <f t="shared" si="252"/>
        <v>0</v>
      </c>
      <c r="K97">
        <f t="shared" si="253"/>
        <v>0</v>
      </c>
      <c r="L97" s="183">
        <v>-1.3062591165E-2</v>
      </c>
      <c r="M97" s="116" t="s">
        <v>917</v>
      </c>
      <c r="N97">
        <v>50</v>
      </c>
      <c r="O97" t="str">
        <f t="shared" si="254"/>
        <v>TRUE</v>
      </c>
      <c r="P97">
        <f>ROUND(MARGIN!$J14,0)</f>
        <v>4</v>
      </c>
      <c r="Q97" t="e">
        <f>IF(ABS(G97+I97)=2,ROUND(P97*(1+#REF!),0),IF(I97="",P97,ROUND(P97*(1+-#REF!),0)))</f>
        <v>#REF!</v>
      </c>
      <c r="R97">
        <f t="shared" ref="R97:R123" si="296">P97</f>
        <v>4</v>
      </c>
      <c r="S97" s="138">
        <f>R97*10000*MARGIN!$G14/MARGIN!$D14</f>
        <v>51961.578777359995</v>
      </c>
      <c r="T97" s="144">
        <f t="shared" si="255"/>
        <v>-678.75285985659411</v>
      </c>
      <c r="U97" s="144">
        <f t="shared" si="256"/>
        <v>-678.75285985659411</v>
      </c>
      <c r="W97">
        <f t="shared" si="257"/>
        <v>-2</v>
      </c>
      <c r="X97">
        <v>-1</v>
      </c>
      <c r="Y97">
        <v>1</v>
      </c>
      <c r="Z97">
        <v>-1</v>
      </c>
      <c r="AA97">
        <f t="shared" si="258"/>
        <v>1</v>
      </c>
      <c r="AB97">
        <f t="shared" si="259"/>
        <v>0</v>
      </c>
      <c r="AC97">
        <v>-4.85030092181E-3</v>
      </c>
      <c r="AD97" s="116" t="s">
        <v>1108</v>
      </c>
      <c r="AE97">
        <v>50</v>
      </c>
      <c r="AF97" t="str">
        <f t="shared" si="260"/>
        <v>TRUE</v>
      </c>
      <c r="AG97">
        <f>ROUND(MARGIN!$J14,0)</f>
        <v>4</v>
      </c>
      <c r="AH97">
        <f t="shared" ref="AH97:AH123" si="297">ROUND(IF(X97=Y97,AG97*(1+$AH$95),AG97*(1-$AH$95)),0)</f>
        <v>3</v>
      </c>
      <c r="AI97">
        <f t="shared" ref="AI97:AI123" si="298">AG97</f>
        <v>4</v>
      </c>
      <c r="AJ97" s="138">
        <f>AI97*10000*MARGIN!$G14/MARGIN!$D14</f>
        <v>51961.578777359995</v>
      </c>
      <c r="AK97" s="196">
        <f t="shared" si="261"/>
        <v>252.02929344253212</v>
      </c>
      <c r="AL97" s="196">
        <f t="shared" si="262"/>
        <v>-252.02929344253212</v>
      </c>
      <c r="AN97">
        <f t="shared" si="263"/>
        <v>2</v>
      </c>
      <c r="AO97">
        <v>1</v>
      </c>
      <c r="AP97">
        <v>1</v>
      </c>
      <c r="AQ97">
        <v>-1</v>
      </c>
      <c r="AR97">
        <f t="shared" si="264"/>
        <v>0</v>
      </c>
      <c r="AS97">
        <f t="shared" si="265"/>
        <v>0</v>
      </c>
      <c r="AT97">
        <v>-5.1189139532499999E-3</v>
      </c>
      <c r="AU97" s="116" t="s">
        <v>1108</v>
      </c>
      <c r="AV97">
        <v>50</v>
      </c>
      <c r="AW97" t="str">
        <f t="shared" si="266"/>
        <v>TRUE</v>
      </c>
      <c r="AX97">
        <f>ROUND(MARGIN!$J14,0)</f>
        <v>4</v>
      </c>
      <c r="AY97">
        <f t="shared" ref="AY97:AY123" si="299">ROUND(IF(AO97=AP97,AX97*(1+$AH$95),AX97*(1-$AH$95)),0)</f>
        <v>5</v>
      </c>
      <c r="AZ97">
        <f t="shared" ref="AZ97:AZ123" si="300">AX97</f>
        <v>4</v>
      </c>
      <c r="BA97" s="138">
        <f>AZ97*10000*MARGIN!$G14/MARGIN!$D14</f>
        <v>51961.578777359995</v>
      </c>
      <c r="BB97" s="196">
        <f t="shared" si="267"/>
        <v>-265.98685063632712</v>
      </c>
      <c r="BC97" s="196">
        <f t="shared" si="268"/>
        <v>-265.98685063632712</v>
      </c>
      <c r="BE97">
        <v>-2</v>
      </c>
      <c r="BF97">
        <v>-1</v>
      </c>
      <c r="BG97">
        <v>-1</v>
      </c>
      <c r="BH97">
        <v>-1</v>
      </c>
      <c r="BI97">
        <v>1</v>
      </c>
      <c r="BJ97">
        <v>1</v>
      </c>
      <c r="BK97">
        <v>-4.5758373218E-3</v>
      </c>
      <c r="BL97" s="116" t="s">
        <v>1108</v>
      </c>
      <c r="BM97">
        <v>50</v>
      </c>
      <c r="BN97" t="s">
        <v>1181</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1181</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1181</v>
      </c>
      <c r="DB97">
        <v>5</v>
      </c>
      <c r="DC97">
        <v>6</v>
      </c>
      <c r="DD97">
        <v>5</v>
      </c>
      <c r="DE97" s="138">
        <v>72253.54853</v>
      </c>
      <c r="DF97" s="196">
        <v>0</v>
      </c>
      <c r="DG97" s="196"/>
      <c r="DH97" s="196">
        <v>0</v>
      </c>
      <c r="DJ97">
        <v>0</v>
      </c>
      <c r="DL97">
        <v>-1</v>
      </c>
      <c r="DN97">
        <v>-1</v>
      </c>
      <c r="DQ97">
        <v>1</v>
      </c>
      <c r="DS97">
        <v>0</v>
      </c>
      <c r="DV97" s="116" t="s">
        <v>1108</v>
      </c>
      <c r="DW97">
        <v>50</v>
      </c>
      <c r="DX97" t="s">
        <v>1184</v>
      </c>
      <c r="DY97">
        <v>5</v>
      </c>
      <c r="DZ97">
        <v>4</v>
      </c>
      <c r="EA97">
        <v>5</v>
      </c>
      <c r="EB97" s="138">
        <v>72253.54853</v>
      </c>
      <c r="EC97" s="196">
        <v>0</v>
      </c>
      <c r="ED97" s="196"/>
      <c r="EE97" s="196">
        <v>0</v>
      </c>
      <c r="EF97" s="196">
        <v>0</v>
      </c>
      <c r="EH97">
        <v>0</v>
      </c>
      <c r="EJ97">
        <v>-1</v>
      </c>
      <c r="EL97">
        <v>-1</v>
      </c>
      <c r="EO97">
        <v>1</v>
      </c>
      <c r="EQ97">
        <v>0</v>
      </c>
      <c r="ET97" s="116" t="s">
        <v>1108</v>
      </c>
      <c r="EU97">
        <v>50</v>
      </c>
      <c r="EV97" t="s">
        <v>1184</v>
      </c>
      <c r="EW97">
        <v>5</v>
      </c>
      <c r="EX97">
        <v>4</v>
      </c>
      <c r="EY97">
        <v>5</v>
      </c>
      <c r="EZ97" s="138">
        <v>70821.411770000006</v>
      </c>
      <c r="FA97" s="196">
        <v>0</v>
      </c>
      <c r="FB97" s="196"/>
      <c r="FC97" s="196">
        <v>0</v>
      </c>
      <c r="FD97" s="196">
        <v>0</v>
      </c>
      <c r="FF97">
        <v>0</v>
      </c>
      <c r="FH97">
        <v>-1</v>
      </c>
      <c r="FJ97">
        <v>-1</v>
      </c>
      <c r="FM97">
        <v>1</v>
      </c>
      <c r="FO97">
        <v>0</v>
      </c>
      <c r="FR97" s="116" t="s">
        <v>1108</v>
      </c>
      <c r="FS97">
        <v>50</v>
      </c>
      <c r="FT97" t="s">
        <v>1184</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1184</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1184</v>
      </c>
      <c r="HU97">
        <v>4</v>
      </c>
      <c r="HV97">
        <v>3</v>
      </c>
      <c r="HW97">
        <v>4</v>
      </c>
      <c r="HX97" s="138">
        <v>58696.496904000007</v>
      </c>
      <c r="HY97" s="138"/>
      <c r="HZ97" s="196">
        <v>0</v>
      </c>
      <c r="IA97" s="196"/>
      <c r="IB97" s="196"/>
      <c r="IC97" s="196">
        <v>0</v>
      </c>
      <c r="ID97" s="196">
        <v>0</v>
      </c>
      <c r="IF97">
        <v>0</v>
      </c>
      <c r="IJ97">
        <v>-1</v>
      </c>
      <c r="IM97">
        <v>1</v>
      </c>
      <c r="IO97">
        <v>0</v>
      </c>
      <c r="IR97" s="116"/>
      <c r="IS97">
        <v>50</v>
      </c>
      <c r="IT97" t="s">
        <v>1184</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1184</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1184</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1184</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1184</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1184</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1184</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1184</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1184</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1184</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1184</v>
      </c>
      <c r="TN97">
        <v>4</v>
      </c>
      <c r="TO97">
        <v>3</v>
      </c>
      <c r="TP97">
        <v>4</v>
      </c>
      <c r="TQ97" s="138">
        <v>52205.103199999998</v>
      </c>
      <c r="TR97" s="138"/>
      <c r="TS97" s="196">
        <v>0</v>
      </c>
      <c r="TT97" s="196"/>
      <c r="TU97" s="196"/>
      <c r="TV97" s="196">
        <v>0</v>
      </c>
      <c r="TW97" s="196">
        <v>0</v>
      </c>
      <c r="TX97" s="196"/>
      <c r="TY97" s="196"/>
      <c r="TZ97" s="196"/>
      <c r="UA97" s="196"/>
      <c r="UB97" s="196"/>
      <c r="UC97" s="196"/>
      <c r="UE97">
        <v>-50</v>
      </c>
      <c r="UI97">
        <v>-1</v>
      </c>
      <c r="UK97">
        <v>-1</v>
      </c>
      <c r="UN97">
        <v>1</v>
      </c>
      <c r="UP97">
        <v>0</v>
      </c>
      <c r="US97" s="116" t="s">
        <v>1108</v>
      </c>
      <c r="UT97">
        <v>50</v>
      </c>
      <c r="UU97" t="s">
        <v>1184</v>
      </c>
      <c r="UV97">
        <v>4</v>
      </c>
      <c r="UW97">
        <v>3</v>
      </c>
      <c r="UX97">
        <v>4</v>
      </c>
      <c r="UY97" s="138">
        <v>52205.103199999998</v>
      </c>
      <c r="UZ97" s="138"/>
      <c r="VA97" s="196">
        <v>0</v>
      </c>
      <c r="VB97" s="196"/>
      <c r="VC97" s="196"/>
      <c r="VD97" s="196">
        <v>0</v>
      </c>
      <c r="VE97" s="196">
        <v>0</v>
      </c>
      <c r="VF97" s="196"/>
      <c r="VG97" s="196"/>
      <c r="VH97" s="196"/>
      <c r="VI97" s="196"/>
      <c r="VJ97" s="196"/>
      <c r="VK97" s="196"/>
      <c r="VM97">
        <v>-50</v>
      </c>
      <c r="VQ97">
        <v>-1</v>
      </c>
      <c r="VS97">
        <v>-1</v>
      </c>
      <c r="VV97">
        <v>1</v>
      </c>
      <c r="VX97">
        <v>0</v>
      </c>
      <c r="WA97" s="116" t="s">
        <v>1108</v>
      </c>
      <c r="WB97">
        <v>50</v>
      </c>
      <c r="WC97" t="s">
        <v>1184</v>
      </c>
      <c r="WD97">
        <v>4</v>
      </c>
      <c r="WE97">
        <v>3</v>
      </c>
      <c r="WF97">
        <v>4</v>
      </c>
      <c r="WG97" s="138">
        <v>51646.77645456</v>
      </c>
      <c r="WH97" s="138"/>
      <c r="WI97" s="196">
        <v>0</v>
      </c>
      <c r="WJ97" s="196"/>
      <c r="WK97" s="196"/>
      <c r="WL97" s="196">
        <v>0</v>
      </c>
      <c r="WM97" s="196">
        <v>0</v>
      </c>
      <c r="WN97" s="196"/>
      <c r="WO97" s="196"/>
      <c r="WP97" s="196"/>
      <c r="WQ97" s="196"/>
      <c r="WR97" s="196"/>
      <c r="WS97" s="196"/>
      <c r="WU97">
        <v>-50</v>
      </c>
      <c r="WY97">
        <v>-1</v>
      </c>
      <c r="XA97">
        <v>-1</v>
      </c>
      <c r="XD97">
        <v>1</v>
      </c>
      <c r="XF97">
        <v>0</v>
      </c>
      <c r="XI97" s="116" t="s">
        <v>1108</v>
      </c>
      <c r="XJ97">
        <v>50</v>
      </c>
      <c r="XK97" t="s">
        <v>1184</v>
      </c>
      <c r="XL97">
        <v>4</v>
      </c>
      <c r="XM97">
        <v>3</v>
      </c>
      <c r="XN97">
        <v>4</v>
      </c>
      <c r="XO97" s="138">
        <v>51646.77645456</v>
      </c>
      <c r="XP97" s="138"/>
      <c r="XQ97" s="196">
        <v>0</v>
      </c>
      <c r="XR97" s="196"/>
      <c r="XS97" s="196"/>
      <c r="XT97" s="196">
        <v>0</v>
      </c>
      <c r="XU97" s="196">
        <v>0</v>
      </c>
      <c r="XV97" s="196"/>
      <c r="XW97" s="196"/>
      <c r="XX97" s="196"/>
      <c r="XY97" s="196"/>
      <c r="XZ97" s="196"/>
      <c r="YA97" s="196"/>
      <c r="YC97">
        <v>-50</v>
      </c>
      <c r="YG97">
        <v>-1</v>
      </c>
      <c r="YI97">
        <v>-1</v>
      </c>
      <c r="YL97">
        <v>1</v>
      </c>
      <c r="YN97">
        <v>0</v>
      </c>
      <c r="YQ97" s="116" t="s">
        <v>1108</v>
      </c>
      <c r="YR97">
        <v>50</v>
      </c>
      <c r="YS97" t="s">
        <v>1184</v>
      </c>
      <c r="YT97">
        <v>4</v>
      </c>
      <c r="YU97">
        <v>3</v>
      </c>
      <c r="YV97">
        <v>4</v>
      </c>
      <c r="YW97" s="138">
        <v>51814.712685599996</v>
      </c>
      <c r="YX97" s="138"/>
      <c r="YY97" s="196">
        <v>0</v>
      </c>
      <c r="YZ97" s="196"/>
      <c r="ZA97" s="196"/>
      <c r="ZB97" s="196">
        <v>0</v>
      </c>
      <c r="ZC97" s="196">
        <v>0</v>
      </c>
      <c r="ZD97" s="196"/>
      <c r="ZE97" s="196"/>
      <c r="ZF97" s="196"/>
      <c r="ZG97" s="196"/>
      <c r="ZH97" s="196"/>
      <c r="ZI97" s="196"/>
      <c r="ZK97">
        <f t="shared" si="269"/>
        <v>-50</v>
      </c>
      <c r="ZO97">
        <v>-1</v>
      </c>
      <c r="ZQ97">
        <v>-1</v>
      </c>
      <c r="ZT97">
        <f t="shared" si="270"/>
        <v>1</v>
      </c>
      <c r="ZV97">
        <f t="shared" si="271"/>
        <v>0</v>
      </c>
      <c r="ZY97" s="116" t="s">
        <v>1108</v>
      </c>
      <c r="ZZ97">
        <v>50</v>
      </c>
      <c r="AAA97" t="str">
        <f t="shared" si="272"/>
        <v>FALSE</v>
      </c>
      <c r="AAB97">
        <f>ROUND(MARGIN!$J14,0)</f>
        <v>4</v>
      </c>
      <c r="AAC97">
        <f t="shared" si="273"/>
        <v>3</v>
      </c>
      <c r="AAD97">
        <f t="shared" si="274"/>
        <v>4</v>
      </c>
      <c r="AAE97" s="138">
        <f>AAD97*10000*MARGIN!$G14/MARGIN!$D14</f>
        <v>51961.578777359995</v>
      </c>
      <c r="AAF97" s="138"/>
      <c r="AAG97" s="196">
        <f t="shared" si="275"/>
        <v>0</v>
      </c>
      <c r="AAH97" s="196"/>
      <c r="AAI97" s="196"/>
      <c r="AAJ97" s="196">
        <f t="shared" si="276"/>
        <v>0</v>
      </c>
      <c r="AAK97" s="196">
        <f t="shared" si="277"/>
        <v>0</v>
      </c>
      <c r="AAL97" s="196"/>
      <c r="AAM97" s="196"/>
      <c r="AAN97" s="196"/>
      <c r="AAO97" s="196"/>
      <c r="AAP97" s="196"/>
      <c r="AAQ97" s="196"/>
      <c r="AAS97">
        <f t="shared" si="278"/>
        <v>-50</v>
      </c>
      <c r="AAW97">
        <v>-1</v>
      </c>
      <c r="AAY97">
        <v>-1</v>
      </c>
      <c r="ABB97">
        <f t="shared" si="279"/>
        <v>1</v>
      </c>
      <c r="ABD97">
        <f t="shared" si="280"/>
        <v>0</v>
      </c>
      <c r="ABG97" s="116" t="s">
        <v>1108</v>
      </c>
      <c r="ABH97">
        <v>50</v>
      </c>
      <c r="ABI97" t="str">
        <f t="shared" si="281"/>
        <v>FALSE</v>
      </c>
      <c r="ABJ97">
        <f>ROUND(MARGIN!$J14,0)</f>
        <v>4</v>
      </c>
      <c r="ABK97">
        <f t="shared" si="282"/>
        <v>3</v>
      </c>
      <c r="ABL97">
        <f t="shared" si="283"/>
        <v>4</v>
      </c>
      <c r="ABM97" s="138">
        <f>ABL97*10000*MARGIN!$G14/MARGIN!$D14</f>
        <v>51961.578777359995</v>
      </c>
      <c r="ABN97" s="138"/>
      <c r="ABO97" s="196">
        <f t="shared" si="284"/>
        <v>0</v>
      </c>
      <c r="ABP97" s="196"/>
      <c r="ABQ97" s="196"/>
      <c r="ABR97" s="196">
        <f t="shared" si="285"/>
        <v>0</v>
      </c>
      <c r="ABS97" s="196">
        <f t="shared" si="286"/>
        <v>0</v>
      </c>
      <c r="ABT97" s="196"/>
      <c r="ABU97" s="196"/>
      <c r="ABV97" s="196"/>
      <c r="ABW97" s="196"/>
      <c r="ABX97" s="196"/>
      <c r="ABY97" s="196"/>
      <c r="ACA97">
        <f t="shared" si="287"/>
        <v>-50</v>
      </c>
      <c r="ACE97">
        <v>-1</v>
      </c>
      <c r="ACG97">
        <v>-1</v>
      </c>
      <c r="ACJ97">
        <f t="shared" si="288"/>
        <v>1</v>
      </c>
      <c r="ACL97">
        <f t="shared" si="289"/>
        <v>0</v>
      </c>
      <c r="ACO97" s="116" t="s">
        <v>1108</v>
      </c>
      <c r="ACP97">
        <v>50</v>
      </c>
      <c r="ACQ97" t="str">
        <f t="shared" si="290"/>
        <v>FALSE</v>
      </c>
      <c r="ACR97">
        <f>ROUND(MARGIN!$J14,0)</f>
        <v>4</v>
      </c>
      <c r="ACS97">
        <f t="shared" si="291"/>
        <v>3</v>
      </c>
      <c r="ACT97">
        <f t="shared" si="292"/>
        <v>4</v>
      </c>
      <c r="ACU97" s="138">
        <f>ACT97*10000*MARGIN!$G14/MARGIN!$D14</f>
        <v>51961.578777359995</v>
      </c>
      <c r="ACV97" s="138"/>
      <c r="ACW97" s="196">
        <f t="shared" si="293"/>
        <v>0</v>
      </c>
      <c r="ACX97" s="196"/>
      <c r="ACY97" s="196"/>
      <c r="ACZ97" s="196">
        <f t="shared" si="294"/>
        <v>0</v>
      </c>
      <c r="ADA97" s="196">
        <f t="shared" si="295"/>
        <v>0</v>
      </c>
      <c r="ADB97" s="196"/>
      <c r="ADC97" s="196"/>
      <c r="ADD97" s="196"/>
      <c r="ADE97" s="196"/>
      <c r="ADF97" s="196"/>
      <c r="ADG97" s="196"/>
    </row>
    <row r="98" spans="1:787" x14ac:dyDescent="0.25">
      <c r="A98" t="s">
        <v>1081</v>
      </c>
      <c r="B98" s="164" t="s">
        <v>7</v>
      </c>
      <c r="F98" t="e">
        <f>-#REF!+G98</f>
        <v>#REF!</v>
      </c>
      <c r="G98">
        <v>1</v>
      </c>
      <c r="H98">
        <v>-1</v>
      </c>
      <c r="I98">
        <v>-1</v>
      </c>
      <c r="J98">
        <f t="shared" si="252"/>
        <v>0</v>
      </c>
      <c r="K98">
        <f t="shared" si="253"/>
        <v>1</v>
      </c>
      <c r="L98" s="183">
        <v>-3.2285536333900001E-3</v>
      </c>
      <c r="M98" s="116" t="s">
        <v>918</v>
      </c>
      <c r="N98">
        <v>50</v>
      </c>
      <c r="O98" t="str">
        <f t="shared" si="254"/>
        <v>TRUE</v>
      </c>
      <c r="P98">
        <f>ROUND(MARGIN!$J15,0)</f>
        <v>7</v>
      </c>
      <c r="Q98" t="e">
        <f>IF(ABS(G98+I98)=2,ROUND(P98*(1+#REF!),0),IF(I98="",P98,ROUND(P98*(1+-#REF!),0)))</f>
        <v>#REF!</v>
      </c>
      <c r="R98">
        <f t="shared" si="296"/>
        <v>7</v>
      </c>
      <c r="S98" s="138">
        <f>R98*10000*MARGIN!$G15/MARGIN!$D15</f>
        <v>52732.471068754254</v>
      </c>
      <c r="T98" s="144">
        <f t="shared" si="255"/>
        <v>-170.24961106665961</v>
      </c>
      <c r="U98" s="144">
        <f t="shared" si="256"/>
        <v>170.24961106665961</v>
      </c>
      <c r="W98">
        <f t="shared" si="257"/>
        <v>-2</v>
      </c>
      <c r="X98">
        <v>-1</v>
      </c>
      <c r="Y98">
        <v>-1</v>
      </c>
      <c r="Z98">
        <v>1</v>
      </c>
      <c r="AA98">
        <f t="shared" si="258"/>
        <v>0</v>
      </c>
      <c r="AB98">
        <f t="shared" si="259"/>
        <v>0</v>
      </c>
      <c r="AC98">
        <v>9.8955610247499996E-3</v>
      </c>
      <c r="AD98" s="116" t="s">
        <v>1108</v>
      </c>
      <c r="AE98">
        <v>50</v>
      </c>
      <c r="AF98" t="str">
        <f t="shared" si="260"/>
        <v>TRUE</v>
      </c>
      <c r="AG98">
        <f>ROUND(MARGIN!$J15,0)</f>
        <v>7</v>
      </c>
      <c r="AH98">
        <f t="shared" si="297"/>
        <v>9</v>
      </c>
      <c r="AI98">
        <f t="shared" si="298"/>
        <v>7</v>
      </c>
      <c r="AJ98" s="138">
        <f>AI98*10000*MARGIN!$G15/MARGIN!$D15</f>
        <v>52732.471068754254</v>
      </c>
      <c r="AK98" s="196">
        <f t="shared" si="261"/>
        <v>-521.81738544672157</v>
      </c>
      <c r="AL98" s="196">
        <f t="shared" si="262"/>
        <v>-521.81738544672157</v>
      </c>
      <c r="AN98">
        <f t="shared" si="263"/>
        <v>2</v>
      </c>
      <c r="AO98">
        <v>1</v>
      </c>
      <c r="AP98">
        <v>1</v>
      </c>
      <c r="AQ98">
        <v>1</v>
      </c>
      <c r="AR98">
        <f t="shared" si="264"/>
        <v>1</v>
      </c>
      <c r="AS98">
        <f t="shared" si="265"/>
        <v>1</v>
      </c>
      <c r="AT98">
        <v>1.0518340804299999E-2</v>
      </c>
      <c r="AU98" s="116" t="s">
        <v>1108</v>
      </c>
      <c r="AV98">
        <v>50</v>
      </c>
      <c r="AW98" t="str">
        <f t="shared" si="266"/>
        <v>TRUE</v>
      </c>
      <c r="AX98">
        <f>ROUND(MARGIN!$J15,0)</f>
        <v>7</v>
      </c>
      <c r="AY98">
        <f t="shared" si="299"/>
        <v>9</v>
      </c>
      <c r="AZ98">
        <f t="shared" si="300"/>
        <v>7</v>
      </c>
      <c r="BA98" s="138">
        <f>AZ98*10000*MARGIN!$G15/MARGIN!$D15</f>
        <v>52732.471068754254</v>
      </c>
      <c r="BB98" s="196">
        <f t="shared" si="267"/>
        <v>554.65810215404701</v>
      </c>
      <c r="BC98" s="196">
        <f t="shared" si="268"/>
        <v>554.65810215404701</v>
      </c>
      <c r="BE98">
        <v>0</v>
      </c>
      <c r="BF98">
        <v>1</v>
      </c>
      <c r="BG98">
        <v>1</v>
      </c>
      <c r="BH98">
        <v>-1</v>
      </c>
      <c r="BI98">
        <v>0</v>
      </c>
      <c r="BJ98">
        <v>0</v>
      </c>
      <c r="BK98">
        <v>-1.57444894287E-3</v>
      </c>
      <c r="BL98" s="116" t="s">
        <v>1108</v>
      </c>
      <c r="BM98">
        <v>50</v>
      </c>
      <c r="BN98" t="s">
        <v>1181</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1181</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1181</v>
      </c>
      <c r="DB98">
        <v>10</v>
      </c>
      <c r="DC98">
        <v>13</v>
      </c>
      <c r="DD98">
        <v>10</v>
      </c>
      <c r="DE98" s="138">
        <v>74282.779230481887</v>
      </c>
      <c r="DF98" s="196">
        <v>0</v>
      </c>
      <c r="DG98" s="196"/>
      <c r="DH98" s="196">
        <v>0</v>
      </c>
      <c r="DJ98">
        <v>0</v>
      </c>
      <c r="DL98">
        <v>1</v>
      </c>
      <c r="DN98">
        <v>1</v>
      </c>
      <c r="DQ98">
        <v>1</v>
      </c>
      <c r="DS98">
        <v>0</v>
      </c>
      <c r="DV98" s="116" t="s">
        <v>1108</v>
      </c>
      <c r="DW98">
        <v>50</v>
      </c>
      <c r="DX98" t="s">
        <v>1184</v>
      </c>
      <c r="DY98">
        <v>10</v>
      </c>
      <c r="DZ98">
        <v>8</v>
      </c>
      <c r="EA98">
        <v>10</v>
      </c>
      <c r="EB98" s="138">
        <v>74282.779230481887</v>
      </c>
      <c r="EC98" s="196">
        <v>0</v>
      </c>
      <c r="ED98" s="196"/>
      <c r="EE98" s="196">
        <v>0</v>
      </c>
      <c r="EF98" s="196">
        <v>0</v>
      </c>
      <c r="EH98">
        <v>0</v>
      </c>
      <c r="EJ98">
        <v>1</v>
      </c>
      <c r="EL98">
        <v>1</v>
      </c>
      <c r="EO98">
        <v>1</v>
      </c>
      <c r="EQ98">
        <v>0</v>
      </c>
      <c r="ET98" s="116" t="s">
        <v>1108</v>
      </c>
      <c r="EU98">
        <v>50</v>
      </c>
      <c r="EV98" t="s">
        <v>1184</v>
      </c>
      <c r="EW98">
        <v>10</v>
      </c>
      <c r="EX98">
        <v>8</v>
      </c>
      <c r="EY98">
        <v>10</v>
      </c>
      <c r="EZ98" s="138">
        <v>73946.0020768432</v>
      </c>
      <c r="FA98" s="196">
        <v>0</v>
      </c>
      <c r="FB98" s="196"/>
      <c r="FC98" s="196">
        <v>0</v>
      </c>
      <c r="FD98" s="196">
        <v>0</v>
      </c>
      <c r="FF98">
        <v>0</v>
      </c>
      <c r="FH98">
        <v>1</v>
      </c>
      <c r="FJ98">
        <v>1</v>
      </c>
      <c r="FM98">
        <v>1</v>
      </c>
      <c r="FO98">
        <v>0</v>
      </c>
      <c r="FR98" s="116" t="s">
        <v>1108</v>
      </c>
      <c r="FS98">
        <v>50</v>
      </c>
      <c r="FT98" t="s">
        <v>1184</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1184</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1184</v>
      </c>
      <c r="HU98">
        <v>8</v>
      </c>
      <c r="HV98">
        <v>6</v>
      </c>
      <c r="HW98">
        <v>8</v>
      </c>
      <c r="HX98" s="138">
        <v>59660.756773351757</v>
      </c>
      <c r="HY98" s="138"/>
      <c r="HZ98" s="196">
        <v>0</v>
      </c>
      <c r="IA98" s="196"/>
      <c r="IB98" s="196"/>
      <c r="IC98" s="196">
        <v>0</v>
      </c>
      <c r="ID98" s="196">
        <v>0</v>
      </c>
      <c r="IF98">
        <v>0</v>
      </c>
      <c r="IJ98">
        <v>1</v>
      </c>
      <c r="IM98">
        <v>1</v>
      </c>
      <c r="IO98">
        <v>0</v>
      </c>
      <c r="IR98" s="116"/>
      <c r="IS98">
        <v>50</v>
      </c>
      <c r="IT98" t="s">
        <v>1184</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1184</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1184</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1184</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1184</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1184</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1184</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1184</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1184</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1184</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1184</v>
      </c>
      <c r="TN98">
        <v>7</v>
      </c>
      <c r="TO98">
        <v>5</v>
      </c>
      <c r="TP98">
        <v>7</v>
      </c>
      <c r="TQ98" s="138">
        <v>52374.79949221095</v>
      </c>
      <c r="TR98" s="138"/>
      <c r="TS98" s="196">
        <v>0</v>
      </c>
      <c r="TT98" s="196"/>
      <c r="TU98" s="196"/>
      <c r="TV98" s="196">
        <v>0</v>
      </c>
      <c r="TW98" s="196">
        <v>0</v>
      </c>
      <c r="TX98" s="196"/>
      <c r="TY98" s="196"/>
      <c r="TZ98" s="196"/>
      <c r="UA98" s="196"/>
      <c r="UB98" s="196"/>
      <c r="UC98" s="196"/>
      <c r="UE98">
        <v>-50</v>
      </c>
      <c r="UI98">
        <v>1</v>
      </c>
      <c r="UK98">
        <v>1</v>
      </c>
      <c r="UN98">
        <v>1</v>
      </c>
      <c r="UP98">
        <v>0</v>
      </c>
      <c r="US98" s="116" t="s">
        <v>1108</v>
      </c>
      <c r="UT98">
        <v>50</v>
      </c>
      <c r="UU98" t="s">
        <v>1184</v>
      </c>
      <c r="UV98">
        <v>7</v>
      </c>
      <c r="UW98">
        <v>5</v>
      </c>
      <c r="UX98">
        <v>7</v>
      </c>
      <c r="UY98" s="138">
        <v>52474.463637797759</v>
      </c>
      <c r="UZ98" s="138"/>
      <c r="VA98" s="196">
        <v>0</v>
      </c>
      <c r="VB98" s="196"/>
      <c r="VC98" s="196"/>
      <c r="VD98" s="196">
        <v>0</v>
      </c>
      <c r="VE98" s="196">
        <v>0</v>
      </c>
      <c r="VF98" s="196"/>
      <c r="VG98" s="196"/>
      <c r="VH98" s="196"/>
      <c r="VI98" s="196"/>
      <c r="VJ98" s="196"/>
      <c r="VK98" s="196"/>
      <c r="VM98">
        <v>-50</v>
      </c>
      <c r="VQ98">
        <v>1</v>
      </c>
      <c r="VS98">
        <v>1</v>
      </c>
      <c r="VV98">
        <v>1</v>
      </c>
      <c r="VX98">
        <v>0</v>
      </c>
      <c r="WA98" s="116" t="s">
        <v>1108</v>
      </c>
      <c r="WB98">
        <v>50</v>
      </c>
      <c r="WC98" t="s">
        <v>1184</v>
      </c>
      <c r="WD98">
        <v>7</v>
      </c>
      <c r="WE98">
        <v>5</v>
      </c>
      <c r="WF98">
        <v>7</v>
      </c>
      <c r="WG98" s="138">
        <v>52308.257244938468</v>
      </c>
      <c r="WH98" s="138"/>
      <c r="WI98" s="196">
        <v>0</v>
      </c>
      <c r="WJ98" s="196"/>
      <c r="WK98" s="196"/>
      <c r="WL98" s="196">
        <v>0</v>
      </c>
      <c r="WM98" s="196">
        <v>0</v>
      </c>
      <c r="WN98" s="196"/>
      <c r="WO98" s="196"/>
      <c r="WP98" s="196"/>
      <c r="WQ98" s="196"/>
      <c r="WR98" s="196"/>
      <c r="WS98" s="196"/>
      <c r="WU98">
        <v>-50</v>
      </c>
      <c r="WY98">
        <v>1</v>
      </c>
      <c r="XA98">
        <v>1</v>
      </c>
      <c r="XD98">
        <v>1</v>
      </c>
      <c r="XF98">
        <v>0</v>
      </c>
      <c r="XI98" s="116" t="s">
        <v>1108</v>
      </c>
      <c r="XJ98">
        <v>50</v>
      </c>
      <c r="XK98" t="s">
        <v>1184</v>
      </c>
      <c r="XL98">
        <v>7</v>
      </c>
      <c r="XM98">
        <v>5</v>
      </c>
      <c r="XN98">
        <v>7</v>
      </c>
      <c r="XO98" s="138">
        <v>52308.257244938468</v>
      </c>
      <c r="XP98" s="138"/>
      <c r="XQ98" s="196">
        <v>0</v>
      </c>
      <c r="XR98" s="196"/>
      <c r="XS98" s="196"/>
      <c r="XT98" s="196">
        <v>0</v>
      </c>
      <c r="XU98" s="196">
        <v>0</v>
      </c>
      <c r="XV98" s="196"/>
      <c r="XW98" s="196"/>
      <c r="XX98" s="196"/>
      <c r="XY98" s="196"/>
      <c r="XZ98" s="196"/>
      <c r="YA98" s="196"/>
      <c r="YC98">
        <v>-50</v>
      </c>
      <c r="YG98">
        <v>1</v>
      </c>
      <c r="YI98">
        <v>1</v>
      </c>
      <c r="YL98">
        <v>1</v>
      </c>
      <c r="YN98">
        <v>0</v>
      </c>
      <c r="YQ98" s="116" t="s">
        <v>1108</v>
      </c>
      <c r="YR98">
        <v>50</v>
      </c>
      <c r="YS98" t="s">
        <v>1184</v>
      </c>
      <c r="YT98">
        <v>7</v>
      </c>
      <c r="YU98">
        <v>5</v>
      </c>
      <c r="YV98">
        <v>7</v>
      </c>
      <c r="YW98" s="138">
        <v>52994.724268365528</v>
      </c>
      <c r="YX98" s="138"/>
      <c r="YY98" s="196">
        <v>0</v>
      </c>
      <c r="YZ98" s="196"/>
      <c r="ZA98" s="196"/>
      <c r="ZB98" s="196">
        <v>0</v>
      </c>
      <c r="ZC98" s="196">
        <v>0</v>
      </c>
      <c r="ZD98" s="196"/>
      <c r="ZE98" s="196"/>
      <c r="ZF98" s="196"/>
      <c r="ZG98" s="196"/>
      <c r="ZH98" s="196"/>
      <c r="ZI98" s="196"/>
      <c r="ZK98">
        <f t="shared" si="269"/>
        <v>-50</v>
      </c>
      <c r="ZO98">
        <v>1</v>
      </c>
      <c r="ZQ98">
        <v>1</v>
      </c>
      <c r="ZT98">
        <f t="shared" si="270"/>
        <v>1</v>
      </c>
      <c r="ZV98">
        <f t="shared" si="271"/>
        <v>0</v>
      </c>
      <c r="ZY98" s="116" t="s">
        <v>1108</v>
      </c>
      <c r="ZZ98">
        <v>50</v>
      </c>
      <c r="AAA98" t="str">
        <f t="shared" si="272"/>
        <v>FALSE</v>
      </c>
      <c r="AAB98">
        <f>ROUND(MARGIN!$J15,0)</f>
        <v>7</v>
      </c>
      <c r="AAC98">
        <f t="shared" si="273"/>
        <v>5</v>
      </c>
      <c r="AAD98">
        <f t="shared" si="274"/>
        <v>7</v>
      </c>
      <c r="AAE98" s="138">
        <f>AAD98*10000*MARGIN!$G15/MARGIN!$D15</f>
        <v>52732.471068754254</v>
      </c>
      <c r="AAF98" s="138"/>
      <c r="AAG98" s="196">
        <f t="shared" si="275"/>
        <v>0</v>
      </c>
      <c r="AAH98" s="196"/>
      <c r="AAI98" s="196"/>
      <c r="AAJ98" s="196">
        <f t="shared" si="276"/>
        <v>0</v>
      </c>
      <c r="AAK98" s="196">
        <f t="shared" si="277"/>
        <v>0</v>
      </c>
      <c r="AAL98" s="196"/>
      <c r="AAM98" s="196"/>
      <c r="AAN98" s="196"/>
      <c r="AAO98" s="196"/>
      <c r="AAP98" s="196"/>
      <c r="AAQ98" s="196"/>
      <c r="AAS98">
        <f t="shared" si="278"/>
        <v>-50</v>
      </c>
      <c r="AAW98">
        <v>1</v>
      </c>
      <c r="AAY98">
        <v>1</v>
      </c>
      <c r="ABB98">
        <f t="shared" si="279"/>
        <v>1</v>
      </c>
      <c r="ABD98">
        <f t="shared" si="280"/>
        <v>0</v>
      </c>
      <c r="ABG98" s="116" t="s">
        <v>1108</v>
      </c>
      <c r="ABH98">
        <v>50</v>
      </c>
      <c r="ABI98" t="str">
        <f t="shared" si="281"/>
        <v>FALSE</v>
      </c>
      <c r="ABJ98">
        <f>ROUND(MARGIN!$J15,0)</f>
        <v>7</v>
      </c>
      <c r="ABK98">
        <f t="shared" si="282"/>
        <v>5</v>
      </c>
      <c r="ABL98">
        <f t="shared" si="283"/>
        <v>7</v>
      </c>
      <c r="ABM98" s="138">
        <f>ABL98*10000*MARGIN!$G15/MARGIN!$D15</f>
        <v>52732.471068754254</v>
      </c>
      <c r="ABN98" s="138"/>
      <c r="ABO98" s="196">
        <f t="shared" si="284"/>
        <v>0</v>
      </c>
      <c r="ABP98" s="196"/>
      <c r="ABQ98" s="196"/>
      <c r="ABR98" s="196">
        <f t="shared" si="285"/>
        <v>0</v>
      </c>
      <c r="ABS98" s="196">
        <f t="shared" si="286"/>
        <v>0</v>
      </c>
      <c r="ABT98" s="196"/>
      <c r="ABU98" s="196"/>
      <c r="ABV98" s="196"/>
      <c r="ABW98" s="196"/>
      <c r="ABX98" s="196"/>
      <c r="ABY98" s="196"/>
      <c r="ACA98">
        <f t="shared" si="287"/>
        <v>-50</v>
      </c>
      <c r="ACE98">
        <v>1</v>
      </c>
      <c r="ACG98">
        <v>1</v>
      </c>
      <c r="ACJ98">
        <f t="shared" si="288"/>
        <v>1</v>
      </c>
      <c r="ACL98">
        <f t="shared" si="289"/>
        <v>0</v>
      </c>
      <c r="ACO98" s="116" t="s">
        <v>1108</v>
      </c>
      <c r="ACP98">
        <v>50</v>
      </c>
      <c r="ACQ98" t="str">
        <f t="shared" si="290"/>
        <v>FALSE</v>
      </c>
      <c r="ACR98">
        <f>ROUND(MARGIN!$J15,0)</f>
        <v>7</v>
      </c>
      <c r="ACS98">
        <f t="shared" si="291"/>
        <v>5</v>
      </c>
      <c r="ACT98">
        <f t="shared" si="292"/>
        <v>7</v>
      </c>
      <c r="ACU98" s="138">
        <f>ACT98*10000*MARGIN!$G15/MARGIN!$D15</f>
        <v>52732.471068754254</v>
      </c>
      <c r="ACV98" s="138"/>
      <c r="ACW98" s="196">
        <f t="shared" si="293"/>
        <v>0</v>
      </c>
      <c r="ACX98" s="196"/>
      <c r="ACY98" s="196"/>
      <c r="ACZ98" s="196">
        <f t="shared" si="294"/>
        <v>0</v>
      </c>
      <c r="ADA98" s="196">
        <f t="shared" si="295"/>
        <v>0</v>
      </c>
      <c r="ADB98" s="196"/>
      <c r="ADC98" s="196"/>
      <c r="ADD98" s="196"/>
      <c r="ADE98" s="196"/>
      <c r="ADF98" s="196"/>
      <c r="ADG98" s="196"/>
    </row>
    <row r="99" spans="1:787" x14ac:dyDescent="0.25">
      <c r="A99" t="s">
        <v>1082</v>
      </c>
      <c r="B99" s="164" t="s">
        <v>21</v>
      </c>
      <c r="F99" t="e">
        <f>-#REF!+G99</f>
        <v>#REF!</v>
      </c>
      <c r="G99">
        <v>-1</v>
      </c>
      <c r="H99">
        <v>-1</v>
      </c>
      <c r="I99">
        <v>1</v>
      </c>
      <c r="J99">
        <f t="shared" si="252"/>
        <v>0</v>
      </c>
      <c r="K99">
        <f t="shared" si="253"/>
        <v>0</v>
      </c>
      <c r="L99" s="183">
        <v>4.0381175944600002E-3</v>
      </c>
      <c r="M99" s="116" t="s">
        <v>917</v>
      </c>
      <c r="N99">
        <v>50</v>
      </c>
      <c r="O99" t="str">
        <f t="shared" si="254"/>
        <v>TRUE</v>
      </c>
      <c r="P99">
        <f>ROUND(MARGIN!$J16,0)</f>
        <v>7</v>
      </c>
      <c r="Q99" t="e">
        <f>IF(ABS(G99+I99)=2,ROUND(P99*(1+#REF!),0),IF(I99="",P99,ROUND(P99*(1+-#REF!),0)))</f>
        <v>#REF!</v>
      </c>
      <c r="R99">
        <f t="shared" si="296"/>
        <v>7</v>
      </c>
      <c r="S99" s="138">
        <f>R99*10000*MARGIN!$G16/MARGIN!$D16</f>
        <v>52735.042735042727</v>
      </c>
      <c r="T99" s="144">
        <f t="shared" si="255"/>
        <v>-212.95030391297604</v>
      </c>
      <c r="U99" s="144">
        <f t="shared" si="256"/>
        <v>-212.95030391297604</v>
      </c>
      <c r="W99">
        <f t="shared" si="257"/>
        <v>2</v>
      </c>
      <c r="X99">
        <v>1</v>
      </c>
      <c r="Y99">
        <v>-1</v>
      </c>
      <c r="Z99">
        <v>-1</v>
      </c>
      <c r="AA99">
        <f t="shared" si="258"/>
        <v>0</v>
      </c>
      <c r="AB99">
        <f t="shared" si="259"/>
        <v>1</v>
      </c>
      <c r="AC99">
        <v>-5.4552792351499997E-3</v>
      </c>
      <c r="AD99" s="116" t="s">
        <v>1108</v>
      </c>
      <c r="AE99">
        <v>50</v>
      </c>
      <c r="AF99" t="str">
        <f t="shared" si="260"/>
        <v>TRUE</v>
      </c>
      <c r="AG99">
        <f>ROUND(MARGIN!$J16,0)</f>
        <v>7</v>
      </c>
      <c r="AH99">
        <f t="shared" si="297"/>
        <v>5</v>
      </c>
      <c r="AI99">
        <f t="shared" si="298"/>
        <v>7</v>
      </c>
      <c r="AJ99" s="138">
        <f>AI99*10000*MARGIN!$G16/MARGIN!$D16</f>
        <v>52735.042735042727</v>
      </c>
      <c r="AK99" s="196">
        <f t="shared" si="261"/>
        <v>-287.68438359722643</v>
      </c>
      <c r="AL99" s="196">
        <f t="shared" si="262"/>
        <v>287.68438359722643</v>
      </c>
      <c r="AN99">
        <f t="shared" si="263"/>
        <v>-2</v>
      </c>
      <c r="AO99">
        <v>-1</v>
      </c>
      <c r="AP99">
        <v>-1</v>
      </c>
      <c r="AQ99">
        <v>1</v>
      </c>
      <c r="AR99">
        <f t="shared" si="264"/>
        <v>0</v>
      </c>
      <c r="AS99">
        <f t="shared" si="265"/>
        <v>0</v>
      </c>
      <c r="AT99">
        <v>6.8005317288200003E-3</v>
      </c>
      <c r="AU99" s="116" t="s">
        <v>1108</v>
      </c>
      <c r="AV99">
        <v>50</v>
      </c>
      <c r="AW99" t="str">
        <f t="shared" si="266"/>
        <v>TRUE</v>
      </c>
      <c r="AX99">
        <f>ROUND(MARGIN!$J16,0)</f>
        <v>7</v>
      </c>
      <c r="AY99">
        <f t="shared" si="299"/>
        <v>9</v>
      </c>
      <c r="AZ99">
        <f t="shared" si="300"/>
        <v>7</v>
      </c>
      <c r="BA99" s="138">
        <f>AZ99*10000*MARGIN!$G16/MARGIN!$D16</f>
        <v>52735.042735042727</v>
      </c>
      <c r="BB99" s="196">
        <f t="shared" si="267"/>
        <v>-358.62633134033672</v>
      </c>
      <c r="BC99" s="196">
        <f t="shared" si="268"/>
        <v>-358.62633134033672</v>
      </c>
      <c r="BE99">
        <v>0</v>
      </c>
      <c r="BF99">
        <v>-1</v>
      </c>
      <c r="BG99">
        <v>1</v>
      </c>
      <c r="BH99">
        <v>-1</v>
      </c>
      <c r="BI99">
        <v>1</v>
      </c>
      <c r="BJ99">
        <v>0</v>
      </c>
      <c r="BK99">
        <v>-4.3779794582400004E-3</v>
      </c>
      <c r="BL99" s="116" t="s">
        <v>1108</v>
      </c>
      <c r="BM99">
        <v>50</v>
      </c>
      <c r="BN99" t="s">
        <v>1181</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1181</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1181</v>
      </c>
      <c r="DB99">
        <v>10</v>
      </c>
      <c r="DC99">
        <v>8</v>
      </c>
      <c r="DD99">
        <v>10</v>
      </c>
      <c r="DE99" s="138">
        <v>74297.684354616256</v>
      </c>
      <c r="DF99" s="196">
        <v>0</v>
      </c>
      <c r="DG99" s="196"/>
      <c r="DH99" s="196">
        <v>0</v>
      </c>
      <c r="DJ99">
        <v>0</v>
      </c>
      <c r="DL99">
        <v>1</v>
      </c>
      <c r="DN99">
        <v>1</v>
      </c>
      <c r="DQ99">
        <v>1</v>
      </c>
      <c r="DS99">
        <v>0</v>
      </c>
      <c r="DV99" s="116" t="s">
        <v>1108</v>
      </c>
      <c r="DW99">
        <v>50</v>
      </c>
      <c r="DX99" t="s">
        <v>1184</v>
      </c>
      <c r="DY99">
        <v>10</v>
      </c>
      <c r="DZ99">
        <v>8</v>
      </c>
      <c r="EA99">
        <v>10</v>
      </c>
      <c r="EB99" s="138">
        <v>74297.684354616256</v>
      </c>
      <c r="EC99" s="196">
        <v>0</v>
      </c>
      <c r="ED99" s="196"/>
      <c r="EE99" s="196">
        <v>0</v>
      </c>
      <c r="EF99" s="196">
        <v>0</v>
      </c>
      <c r="EH99">
        <v>0</v>
      </c>
      <c r="EJ99">
        <v>1</v>
      </c>
      <c r="EL99">
        <v>1</v>
      </c>
      <c r="EO99">
        <v>1</v>
      </c>
      <c r="EQ99">
        <v>0</v>
      </c>
      <c r="ET99" s="116" t="s">
        <v>1108</v>
      </c>
      <c r="EU99">
        <v>50</v>
      </c>
      <c r="EV99" t="s">
        <v>1184</v>
      </c>
      <c r="EW99">
        <v>10</v>
      </c>
      <c r="EX99">
        <v>8</v>
      </c>
      <c r="EY99">
        <v>10</v>
      </c>
      <c r="EZ99" s="138">
        <v>73946.68959587274</v>
      </c>
      <c r="FA99" s="196">
        <v>0</v>
      </c>
      <c r="FB99" s="196"/>
      <c r="FC99" s="196">
        <v>0</v>
      </c>
      <c r="FD99" s="196">
        <v>0</v>
      </c>
      <c r="FF99">
        <v>0</v>
      </c>
      <c r="FH99">
        <v>1</v>
      </c>
      <c r="FJ99">
        <v>1</v>
      </c>
      <c r="FM99">
        <v>1</v>
      </c>
      <c r="FO99">
        <v>0</v>
      </c>
      <c r="FR99" s="116" t="s">
        <v>1108</v>
      </c>
      <c r="FS99">
        <v>50</v>
      </c>
      <c r="FT99" t="s">
        <v>1184</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1184</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1184</v>
      </c>
      <c r="HU99">
        <v>8</v>
      </c>
      <c r="HV99">
        <v>6</v>
      </c>
      <c r="HW99">
        <v>8</v>
      </c>
      <c r="HX99" s="138">
        <v>59670.139972130368</v>
      </c>
      <c r="HY99" s="138"/>
      <c r="HZ99" s="196">
        <v>0</v>
      </c>
      <c r="IA99" s="196"/>
      <c r="IB99" s="196"/>
      <c r="IC99" s="196">
        <v>0</v>
      </c>
      <c r="ID99" s="196">
        <v>0</v>
      </c>
      <c r="IF99">
        <v>0</v>
      </c>
      <c r="IJ99">
        <v>1</v>
      </c>
      <c r="IM99">
        <v>1</v>
      </c>
      <c r="IO99">
        <v>0</v>
      </c>
      <c r="IR99" s="116"/>
      <c r="IS99">
        <v>50</v>
      </c>
      <c r="IT99" t="s">
        <v>1184</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1184</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1184</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1184</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1184</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1184</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1184</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1184</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1184</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1184</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1184</v>
      </c>
      <c r="TN99">
        <v>7</v>
      </c>
      <c r="TO99">
        <v>5</v>
      </c>
      <c r="TP99">
        <v>7</v>
      </c>
      <c r="TQ99" s="138">
        <v>52374.898427294509</v>
      </c>
      <c r="TR99" s="138"/>
      <c r="TS99" s="196">
        <v>0</v>
      </c>
      <c r="TT99" s="196"/>
      <c r="TU99" s="196"/>
      <c r="TV99" s="196">
        <v>0</v>
      </c>
      <c r="TW99" s="196">
        <v>0</v>
      </c>
      <c r="TX99" s="196"/>
      <c r="TY99" s="196"/>
      <c r="TZ99" s="196"/>
      <c r="UA99" s="196"/>
      <c r="UB99" s="196"/>
      <c r="UC99" s="196"/>
      <c r="UE99">
        <v>-50</v>
      </c>
      <c r="UI99">
        <v>1</v>
      </c>
      <c r="UK99">
        <v>1</v>
      </c>
      <c r="UN99">
        <v>1</v>
      </c>
      <c r="UP99">
        <v>0</v>
      </c>
      <c r="US99" s="116" t="s">
        <v>1108</v>
      </c>
      <c r="UT99">
        <v>50</v>
      </c>
      <c r="UU99" t="s">
        <v>1184</v>
      </c>
      <c r="UV99">
        <v>7</v>
      </c>
      <c r="UW99">
        <v>5</v>
      </c>
      <c r="UX99">
        <v>7</v>
      </c>
      <c r="UY99" s="138">
        <v>52514.875618323895</v>
      </c>
      <c r="UZ99" s="138"/>
      <c r="VA99" s="196">
        <v>0</v>
      </c>
      <c r="VB99" s="196"/>
      <c r="VC99" s="196"/>
      <c r="VD99" s="196">
        <v>0</v>
      </c>
      <c r="VE99" s="196">
        <v>0</v>
      </c>
      <c r="VF99" s="196"/>
      <c r="VG99" s="196"/>
      <c r="VH99" s="196"/>
      <c r="VI99" s="196"/>
      <c r="VJ99" s="196"/>
      <c r="VK99" s="196"/>
      <c r="VM99">
        <v>-50</v>
      </c>
      <c r="VQ99">
        <v>1</v>
      </c>
      <c r="VS99">
        <v>1</v>
      </c>
      <c r="VV99">
        <v>1</v>
      </c>
      <c r="VX99">
        <v>0</v>
      </c>
      <c r="WA99" s="116" t="s">
        <v>1108</v>
      </c>
      <c r="WB99">
        <v>50</v>
      </c>
      <c r="WC99" t="s">
        <v>1184</v>
      </c>
      <c r="WD99">
        <v>7</v>
      </c>
      <c r="WE99">
        <v>5</v>
      </c>
      <c r="WF99">
        <v>7</v>
      </c>
      <c r="WG99" s="138">
        <v>52328.361258684105</v>
      </c>
      <c r="WH99" s="138"/>
      <c r="WI99" s="196">
        <v>0</v>
      </c>
      <c r="WJ99" s="196"/>
      <c r="WK99" s="196"/>
      <c r="WL99" s="196">
        <v>0</v>
      </c>
      <c r="WM99" s="196">
        <v>0</v>
      </c>
      <c r="WN99" s="196"/>
      <c r="WO99" s="196"/>
      <c r="WP99" s="196"/>
      <c r="WQ99" s="196"/>
      <c r="WR99" s="196"/>
      <c r="WS99" s="196"/>
      <c r="WU99">
        <v>-50</v>
      </c>
      <c r="WY99">
        <v>1</v>
      </c>
      <c r="XA99">
        <v>1</v>
      </c>
      <c r="XD99">
        <v>1</v>
      </c>
      <c r="XF99">
        <v>0</v>
      </c>
      <c r="XI99" s="116" t="s">
        <v>1108</v>
      </c>
      <c r="XJ99">
        <v>50</v>
      </c>
      <c r="XK99" t="s">
        <v>1184</v>
      </c>
      <c r="XL99">
        <v>7</v>
      </c>
      <c r="XM99">
        <v>5</v>
      </c>
      <c r="XN99">
        <v>7</v>
      </c>
      <c r="XO99" s="138">
        <v>52328.361258684105</v>
      </c>
      <c r="XP99" s="138"/>
      <c r="XQ99" s="196">
        <v>0</v>
      </c>
      <c r="XR99" s="196"/>
      <c r="XS99" s="196"/>
      <c r="XT99" s="196">
        <v>0</v>
      </c>
      <c r="XU99" s="196">
        <v>0</v>
      </c>
      <c r="XV99" s="196"/>
      <c r="XW99" s="196"/>
      <c r="XX99" s="196"/>
      <c r="XY99" s="196"/>
      <c r="XZ99" s="196"/>
      <c r="YA99" s="196"/>
      <c r="YC99">
        <v>-50</v>
      </c>
      <c r="YG99">
        <v>1</v>
      </c>
      <c r="YI99">
        <v>1</v>
      </c>
      <c r="YL99">
        <v>1</v>
      </c>
      <c r="YN99">
        <v>0</v>
      </c>
      <c r="YQ99" s="116" t="s">
        <v>1108</v>
      </c>
      <c r="YR99">
        <v>50</v>
      </c>
      <c r="YS99" t="s">
        <v>1184</v>
      </c>
      <c r="YT99">
        <v>7</v>
      </c>
      <c r="YU99">
        <v>5</v>
      </c>
      <c r="YV99">
        <v>7</v>
      </c>
      <c r="YW99" s="138">
        <v>52989.323843416365</v>
      </c>
      <c r="YX99" s="138"/>
      <c r="YY99" s="196">
        <v>0</v>
      </c>
      <c r="YZ99" s="196"/>
      <c r="ZA99" s="196"/>
      <c r="ZB99" s="196">
        <v>0</v>
      </c>
      <c r="ZC99" s="196">
        <v>0</v>
      </c>
      <c r="ZD99" s="196"/>
      <c r="ZE99" s="196"/>
      <c r="ZF99" s="196"/>
      <c r="ZG99" s="196"/>
      <c r="ZH99" s="196"/>
      <c r="ZI99" s="196"/>
      <c r="ZK99">
        <f t="shared" si="269"/>
        <v>-50</v>
      </c>
      <c r="ZO99">
        <v>1</v>
      </c>
      <c r="ZQ99">
        <v>1</v>
      </c>
      <c r="ZT99">
        <f t="shared" si="270"/>
        <v>1</v>
      </c>
      <c r="ZV99">
        <f t="shared" si="271"/>
        <v>0</v>
      </c>
      <c r="ZY99" s="116" t="s">
        <v>1108</v>
      </c>
      <c r="ZZ99">
        <v>50</v>
      </c>
      <c r="AAA99" t="str">
        <f t="shared" si="272"/>
        <v>FALSE</v>
      </c>
      <c r="AAB99">
        <f>ROUND(MARGIN!$J16,0)</f>
        <v>7</v>
      </c>
      <c r="AAC99">
        <f t="shared" si="273"/>
        <v>5</v>
      </c>
      <c r="AAD99">
        <f t="shared" si="274"/>
        <v>7</v>
      </c>
      <c r="AAE99" s="138">
        <f>AAD99*10000*MARGIN!$G16/MARGIN!$D16</f>
        <v>52735.042735042727</v>
      </c>
      <c r="AAF99" s="138"/>
      <c r="AAG99" s="196">
        <f t="shared" si="275"/>
        <v>0</v>
      </c>
      <c r="AAH99" s="196"/>
      <c r="AAI99" s="196"/>
      <c r="AAJ99" s="196">
        <f t="shared" si="276"/>
        <v>0</v>
      </c>
      <c r="AAK99" s="196">
        <f t="shared" si="277"/>
        <v>0</v>
      </c>
      <c r="AAL99" s="196"/>
      <c r="AAM99" s="196"/>
      <c r="AAN99" s="196"/>
      <c r="AAO99" s="196"/>
      <c r="AAP99" s="196"/>
      <c r="AAQ99" s="196"/>
      <c r="AAS99">
        <f t="shared" si="278"/>
        <v>-50</v>
      </c>
      <c r="AAW99">
        <v>1</v>
      </c>
      <c r="AAY99">
        <v>1</v>
      </c>
      <c r="ABB99">
        <f t="shared" si="279"/>
        <v>1</v>
      </c>
      <c r="ABD99">
        <f t="shared" si="280"/>
        <v>0</v>
      </c>
      <c r="ABG99" s="116" t="s">
        <v>1108</v>
      </c>
      <c r="ABH99">
        <v>50</v>
      </c>
      <c r="ABI99" t="str">
        <f t="shared" si="281"/>
        <v>FALSE</v>
      </c>
      <c r="ABJ99">
        <f>ROUND(MARGIN!$J16,0)</f>
        <v>7</v>
      </c>
      <c r="ABK99">
        <f t="shared" si="282"/>
        <v>5</v>
      </c>
      <c r="ABL99">
        <f t="shared" si="283"/>
        <v>7</v>
      </c>
      <c r="ABM99" s="138">
        <f>ABL99*10000*MARGIN!$G16/MARGIN!$D16</f>
        <v>52735.042735042727</v>
      </c>
      <c r="ABN99" s="138"/>
      <c r="ABO99" s="196">
        <f t="shared" si="284"/>
        <v>0</v>
      </c>
      <c r="ABP99" s="196"/>
      <c r="ABQ99" s="196"/>
      <c r="ABR99" s="196">
        <f t="shared" si="285"/>
        <v>0</v>
      </c>
      <c r="ABS99" s="196">
        <f t="shared" si="286"/>
        <v>0</v>
      </c>
      <c r="ABT99" s="196"/>
      <c r="ABU99" s="196"/>
      <c r="ABV99" s="196"/>
      <c r="ABW99" s="196"/>
      <c r="ABX99" s="196"/>
      <c r="ABY99" s="196"/>
      <c r="ACA99">
        <f t="shared" si="287"/>
        <v>-50</v>
      </c>
      <c r="ACE99">
        <v>1</v>
      </c>
      <c r="ACG99">
        <v>1</v>
      </c>
      <c r="ACJ99">
        <f t="shared" si="288"/>
        <v>1</v>
      </c>
      <c r="ACL99">
        <f t="shared" si="289"/>
        <v>0</v>
      </c>
      <c r="ACO99" s="116" t="s">
        <v>1108</v>
      </c>
      <c r="ACP99">
        <v>50</v>
      </c>
      <c r="ACQ99" t="str">
        <f t="shared" si="290"/>
        <v>FALSE</v>
      </c>
      <c r="ACR99">
        <f>ROUND(MARGIN!$J16,0)</f>
        <v>7</v>
      </c>
      <c r="ACS99">
        <f t="shared" si="291"/>
        <v>5</v>
      </c>
      <c r="ACT99">
        <f t="shared" si="292"/>
        <v>7</v>
      </c>
      <c r="ACU99" s="138">
        <f>ACT99*10000*MARGIN!$G16/MARGIN!$D16</f>
        <v>52735.042735042727</v>
      </c>
      <c r="ACV99" s="138"/>
      <c r="ACW99" s="196">
        <f t="shared" si="293"/>
        <v>0</v>
      </c>
      <c r="ACX99" s="196"/>
      <c r="ACY99" s="196"/>
      <c r="ACZ99" s="196">
        <f t="shared" si="294"/>
        <v>0</v>
      </c>
      <c r="ADA99" s="196">
        <f t="shared" si="295"/>
        <v>0</v>
      </c>
      <c r="ADB99" s="196"/>
      <c r="ADC99" s="196"/>
      <c r="ADD99" s="196"/>
      <c r="ADE99" s="196"/>
      <c r="ADF99" s="196"/>
      <c r="ADG99" s="196"/>
    </row>
    <row r="100" spans="1:787" x14ac:dyDescent="0.25">
      <c r="A100" t="s">
        <v>1083</v>
      </c>
      <c r="B100" s="164" t="s">
        <v>9</v>
      </c>
      <c r="F100" t="e">
        <f>-#REF!+G100</f>
        <v>#REF!</v>
      </c>
      <c r="G100">
        <v>1</v>
      </c>
      <c r="H100">
        <v>1</v>
      </c>
      <c r="I100">
        <v>1</v>
      </c>
      <c r="J100">
        <f t="shared" si="252"/>
        <v>1</v>
      </c>
      <c r="K100">
        <f t="shared" si="253"/>
        <v>1</v>
      </c>
      <c r="L100" s="183">
        <v>1.92464682523E-2</v>
      </c>
      <c r="M100" s="116" t="s">
        <v>917</v>
      </c>
      <c r="N100">
        <v>50</v>
      </c>
      <c r="O100" t="str">
        <f t="shared" si="254"/>
        <v>TRUE</v>
      </c>
      <c r="P100">
        <f>ROUND(MARGIN!$J17,0)</f>
        <v>7</v>
      </c>
      <c r="Q100" t="e">
        <f>IF(ABS(G100+I100)=2,ROUND(P100*(1+#REF!),0),IF(I100="",P100,ROUND(P100*(1+-#REF!),0)))</f>
        <v>#REF!</v>
      </c>
      <c r="R100">
        <f t="shared" si="296"/>
        <v>7</v>
      </c>
      <c r="S100" s="138">
        <f>R100*10000*MARGIN!$G17/MARGIN!$D17</f>
        <v>52731</v>
      </c>
      <c r="T100" s="144">
        <f t="shared" si="255"/>
        <v>1014.8855174120313</v>
      </c>
      <c r="U100" s="144">
        <f t="shared" si="256"/>
        <v>1014.8855174120313</v>
      </c>
      <c r="W100">
        <f t="shared" si="257"/>
        <v>0</v>
      </c>
      <c r="X100">
        <v>1</v>
      </c>
      <c r="Y100">
        <v>1</v>
      </c>
      <c r="Z100">
        <v>-1</v>
      </c>
      <c r="AA100">
        <f t="shared" si="258"/>
        <v>0</v>
      </c>
      <c r="AB100">
        <f t="shared" si="259"/>
        <v>0</v>
      </c>
      <c r="AC100">
        <v>-2.5792788879199998E-4</v>
      </c>
      <c r="AD100" s="116" t="s">
        <v>1108</v>
      </c>
      <c r="AE100">
        <v>50</v>
      </c>
      <c r="AF100" t="str">
        <f t="shared" si="260"/>
        <v>TRUE</v>
      </c>
      <c r="AG100">
        <f>ROUND(MARGIN!$J17,0)</f>
        <v>7</v>
      </c>
      <c r="AH100">
        <f t="shared" si="297"/>
        <v>9</v>
      </c>
      <c r="AI100">
        <f t="shared" si="298"/>
        <v>7</v>
      </c>
      <c r="AJ100" s="138">
        <f>AI100*10000*MARGIN!$G17/MARGIN!$D17</f>
        <v>52731</v>
      </c>
      <c r="AK100" s="196">
        <f t="shared" si="261"/>
        <v>-13.600795503890952</v>
      </c>
      <c r="AL100" s="196">
        <f t="shared" si="262"/>
        <v>-13.600795503890952</v>
      </c>
      <c r="AN100">
        <f t="shared" si="263"/>
        <v>-2</v>
      </c>
      <c r="AO100">
        <v>-1</v>
      </c>
      <c r="AP100">
        <v>-1</v>
      </c>
      <c r="AQ100">
        <v>1</v>
      </c>
      <c r="AR100">
        <f t="shared" si="264"/>
        <v>0</v>
      </c>
      <c r="AS100">
        <f t="shared" si="265"/>
        <v>0</v>
      </c>
      <c r="AT100">
        <v>1.2342996809000001E-2</v>
      </c>
      <c r="AU100" s="116" t="s">
        <v>1108</v>
      </c>
      <c r="AV100">
        <v>50</v>
      </c>
      <c r="AW100" t="str">
        <f t="shared" si="266"/>
        <v>TRUE</v>
      </c>
      <c r="AX100">
        <f>ROUND(MARGIN!$J17,0)</f>
        <v>7</v>
      </c>
      <c r="AY100">
        <f t="shared" si="299"/>
        <v>9</v>
      </c>
      <c r="AZ100">
        <f t="shared" si="300"/>
        <v>7</v>
      </c>
      <c r="BA100" s="138">
        <f>AZ100*10000*MARGIN!$G17/MARGIN!$D17</f>
        <v>52731</v>
      </c>
      <c r="BB100" s="196">
        <f t="shared" si="267"/>
        <v>-650.85856473537899</v>
      </c>
      <c r="BC100" s="196">
        <f t="shared" si="268"/>
        <v>-650.85856473537899</v>
      </c>
      <c r="BE100">
        <v>0</v>
      </c>
      <c r="BF100">
        <v>-1</v>
      </c>
      <c r="BG100">
        <v>1</v>
      </c>
      <c r="BH100">
        <v>1</v>
      </c>
      <c r="BI100">
        <v>0</v>
      </c>
      <c r="BJ100">
        <v>1</v>
      </c>
      <c r="BK100">
        <v>1.93148590284E-3</v>
      </c>
      <c r="BL100" s="116" t="s">
        <v>1108</v>
      </c>
      <c r="BM100">
        <v>50</v>
      </c>
      <c r="BN100" t="s">
        <v>1181</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1181</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1181</v>
      </c>
      <c r="DB100">
        <v>10</v>
      </c>
      <c r="DC100">
        <v>13</v>
      </c>
      <c r="DD100">
        <v>10</v>
      </c>
      <c r="DE100" s="138">
        <v>74299</v>
      </c>
      <c r="DF100" s="196">
        <v>0</v>
      </c>
      <c r="DG100" s="196"/>
      <c r="DH100" s="196">
        <v>0</v>
      </c>
      <c r="DJ100">
        <v>0</v>
      </c>
      <c r="DL100">
        <v>1</v>
      </c>
      <c r="DN100">
        <v>1</v>
      </c>
      <c r="DQ100">
        <v>1</v>
      </c>
      <c r="DS100">
        <v>0</v>
      </c>
      <c r="DV100" s="116" t="s">
        <v>1108</v>
      </c>
      <c r="DW100">
        <v>50</v>
      </c>
      <c r="DX100" t="s">
        <v>1184</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1184</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1184</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1184</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1184</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1184</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1184</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1184</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1184</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1184</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1184</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1184</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1184</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1184</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1184</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1184</v>
      </c>
      <c r="TN100">
        <v>7</v>
      </c>
      <c r="TO100">
        <v>5</v>
      </c>
      <c r="TP100">
        <v>7</v>
      </c>
      <c r="TQ100" s="138">
        <v>52377.5</v>
      </c>
      <c r="TR100" s="138"/>
      <c r="TS100" s="196">
        <v>0</v>
      </c>
      <c r="TT100" s="196"/>
      <c r="TU100" s="196"/>
      <c r="TV100" s="196">
        <v>0</v>
      </c>
      <c r="TW100" s="196">
        <v>0</v>
      </c>
      <c r="TX100" s="196"/>
      <c r="TY100" s="196"/>
      <c r="TZ100" s="196"/>
      <c r="UA100" s="196"/>
      <c r="UB100" s="196"/>
      <c r="UC100" s="196"/>
      <c r="UE100">
        <v>-50</v>
      </c>
      <c r="UI100">
        <v>1</v>
      </c>
      <c r="UK100">
        <v>1</v>
      </c>
      <c r="UN100">
        <v>1</v>
      </c>
      <c r="UP100">
        <v>0</v>
      </c>
      <c r="US100" s="116" t="s">
        <v>1108</v>
      </c>
      <c r="UT100">
        <v>50</v>
      </c>
      <c r="UU100" t="s">
        <v>1184</v>
      </c>
      <c r="UV100">
        <v>7</v>
      </c>
      <c r="UW100">
        <v>5</v>
      </c>
      <c r="UX100">
        <v>7</v>
      </c>
      <c r="UY100" s="138">
        <v>52377.5</v>
      </c>
      <c r="UZ100" s="138"/>
      <c r="VA100" s="196">
        <v>0</v>
      </c>
      <c r="VB100" s="196"/>
      <c r="VC100" s="196"/>
      <c r="VD100" s="196">
        <v>0</v>
      </c>
      <c r="VE100" s="196">
        <v>0</v>
      </c>
      <c r="VF100" s="196"/>
      <c r="VG100" s="196"/>
      <c r="VH100" s="196"/>
      <c r="VI100" s="196"/>
      <c r="VJ100" s="196"/>
      <c r="VK100" s="196"/>
      <c r="VM100">
        <v>-50</v>
      </c>
      <c r="VQ100">
        <v>1</v>
      </c>
      <c r="VS100">
        <v>1</v>
      </c>
      <c r="VV100">
        <v>1</v>
      </c>
      <c r="VX100">
        <v>0</v>
      </c>
      <c r="WA100" s="116" t="s">
        <v>1108</v>
      </c>
      <c r="WB100">
        <v>50</v>
      </c>
      <c r="WC100" t="s">
        <v>1184</v>
      </c>
      <c r="WD100">
        <v>7</v>
      </c>
      <c r="WE100">
        <v>5</v>
      </c>
      <c r="WF100">
        <v>7</v>
      </c>
      <c r="WG100" s="138">
        <v>52332</v>
      </c>
      <c r="WH100" s="138"/>
      <c r="WI100" s="196">
        <v>0</v>
      </c>
      <c r="WJ100" s="196"/>
      <c r="WK100" s="196"/>
      <c r="WL100" s="196">
        <v>0</v>
      </c>
      <c r="WM100" s="196">
        <v>0</v>
      </c>
      <c r="WN100" s="196"/>
      <c r="WO100" s="196"/>
      <c r="WP100" s="196"/>
      <c r="WQ100" s="196"/>
      <c r="WR100" s="196"/>
      <c r="WS100" s="196"/>
      <c r="WU100">
        <v>-50</v>
      </c>
      <c r="WY100">
        <v>1</v>
      </c>
      <c r="XA100">
        <v>1</v>
      </c>
      <c r="XD100">
        <v>1</v>
      </c>
      <c r="XF100">
        <v>0</v>
      </c>
      <c r="XI100" s="116" t="s">
        <v>1108</v>
      </c>
      <c r="XJ100">
        <v>50</v>
      </c>
      <c r="XK100" t="s">
        <v>1184</v>
      </c>
      <c r="XL100">
        <v>7</v>
      </c>
      <c r="XM100">
        <v>5</v>
      </c>
      <c r="XN100">
        <v>7</v>
      </c>
      <c r="XO100" s="138">
        <v>52332</v>
      </c>
      <c r="XP100" s="138"/>
      <c r="XQ100" s="196">
        <v>0</v>
      </c>
      <c r="XR100" s="196"/>
      <c r="XS100" s="196"/>
      <c r="XT100" s="196">
        <v>0</v>
      </c>
      <c r="XU100" s="196">
        <v>0</v>
      </c>
      <c r="XV100" s="196"/>
      <c r="XW100" s="196"/>
      <c r="XX100" s="196"/>
      <c r="XY100" s="196"/>
      <c r="XZ100" s="196"/>
      <c r="YA100" s="196"/>
      <c r="YC100">
        <v>-50</v>
      </c>
      <c r="YG100">
        <v>1</v>
      </c>
      <c r="YI100">
        <v>1</v>
      </c>
      <c r="YL100">
        <v>1</v>
      </c>
      <c r="YN100">
        <v>0</v>
      </c>
      <c r="YQ100" s="116" t="s">
        <v>1108</v>
      </c>
      <c r="YR100">
        <v>50</v>
      </c>
      <c r="YS100" t="s">
        <v>1184</v>
      </c>
      <c r="YT100">
        <v>7</v>
      </c>
      <c r="YU100">
        <v>5</v>
      </c>
      <c r="YV100">
        <v>7</v>
      </c>
      <c r="YW100" s="138">
        <v>52990</v>
      </c>
      <c r="YX100" s="138"/>
      <c r="YY100" s="196">
        <v>0</v>
      </c>
      <c r="YZ100" s="196"/>
      <c r="ZA100" s="196"/>
      <c r="ZB100" s="196">
        <v>0</v>
      </c>
      <c r="ZC100" s="196">
        <v>0</v>
      </c>
      <c r="ZD100" s="196"/>
      <c r="ZE100" s="196"/>
      <c r="ZF100" s="196"/>
      <c r="ZG100" s="196"/>
      <c r="ZH100" s="196"/>
      <c r="ZI100" s="196"/>
      <c r="ZK100">
        <f t="shared" si="269"/>
        <v>-50</v>
      </c>
      <c r="ZO100">
        <v>1</v>
      </c>
      <c r="ZQ100">
        <v>1</v>
      </c>
      <c r="ZT100">
        <f t="shared" si="270"/>
        <v>1</v>
      </c>
      <c r="ZV100">
        <f t="shared" si="271"/>
        <v>0</v>
      </c>
      <c r="ZY100" s="116" t="s">
        <v>1108</v>
      </c>
      <c r="ZZ100">
        <v>50</v>
      </c>
      <c r="AAA100" t="str">
        <f t="shared" si="272"/>
        <v>FALSE</v>
      </c>
      <c r="AAB100">
        <f>ROUND(MARGIN!$J17,0)</f>
        <v>7</v>
      </c>
      <c r="AAC100">
        <f t="shared" si="273"/>
        <v>5</v>
      </c>
      <c r="AAD100">
        <f t="shared" si="274"/>
        <v>7</v>
      </c>
      <c r="AAE100" s="138">
        <f>AAD100*10000*MARGIN!$G17/MARGIN!$D17</f>
        <v>52731</v>
      </c>
      <c r="AAF100" s="138"/>
      <c r="AAG100" s="196">
        <f t="shared" si="275"/>
        <v>0</v>
      </c>
      <c r="AAH100" s="196"/>
      <c r="AAI100" s="196"/>
      <c r="AAJ100" s="196">
        <f t="shared" si="276"/>
        <v>0</v>
      </c>
      <c r="AAK100" s="196">
        <f t="shared" si="277"/>
        <v>0</v>
      </c>
      <c r="AAL100" s="196"/>
      <c r="AAM100" s="196"/>
      <c r="AAN100" s="196"/>
      <c r="AAO100" s="196"/>
      <c r="AAP100" s="196"/>
      <c r="AAQ100" s="196"/>
      <c r="AAS100">
        <f t="shared" si="278"/>
        <v>-50</v>
      </c>
      <c r="AAW100">
        <v>1</v>
      </c>
      <c r="AAY100">
        <v>1</v>
      </c>
      <c r="ABB100">
        <f t="shared" si="279"/>
        <v>1</v>
      </c>
      <c r="ABD100">
        <f t="shared" si="280"/>
        <v>0</v>
      </c>
      <c r="ABG100" s="116" t="s">
        <v>1108</v>
      </c>
      <c r="ABH100">
        <v>50</v>
      </c>
      <c r="ABI100" t="str">
        <f t="shared" si="281"/>
        <v>FALSE</v>
      </c>
      <c r="ABJ100">
        <f>ROUND(MARGIN!$J17,0)</f>
        <v>7</v>
      </c>
      <c r="ABK100">
        <f t="shared" si="282"/>
        <v>5</v>
      </c>
      <c r="ABL100">
        <f t="shared" si="283"/>
        <v>7</v>
      </c>
      <c r="ABM100" s="138">
        <f>ABL100*10000*MARGIN!$G17/MARGIN!$D17</f>
        <v>52731</v>
      </c>
      <c r="ABN100" s="138"/>
      <c r="ABO100" s="196">
        <f t="shared" si="284"/>
        <v>0</v>
      </c>
      <c r="ABP100" s="196"/>
      <c r="ABQ100" s="196"/>
      <c r="ABR100" s="196">
        <f t="shared" si="285"/>
        <v>0</v>
      </c>
      <c r="ABS100" s="196">
        <f t="shared" si="286"/>
        <v>0</v>
      </c>
      <c r="ABT100" s="196"/>
      <c r="ABU100" s="196"/>
      <c r="ABV100" s="196"/>
      <c r="ABW100" s="196"/>
      <c r="ABX100" s="196"/>
      <c r="ABY100" s="196"/>
      <c r="ACA100">
        <f t="shared" si="287"/>
        <v>-50</v>
      </c>
      <c r="ACE100">
        <v>1</v>
      </c>
      <c r="ACG100">
        <v>1</v>
      </c>
      <c r="ACJ100">
        <f t="shared" si="288"/>
        <v>1</v>
      </c>
      <c r="ACL100">
        <f t="shared" si="289"/>
        <v>0</v>
      </c>
      <c r="ACO100" s="116" t="s">
        <v>1108</v>
      </c>
      <c r="ACP100">
        <v>50</v>
      </c>
      <c r="ACQ100" t="str">
        <f t="shared" si="290"/>
        <v>FALSE</v>
      </c>
      <c r="ACR100">
        <f>ROUND(MARGIN!$J17,0)</f>
        <v>7</v>
      </c>
      <c r="ACS100">
        <f t="shared" si="291"/>
        <v>5</v>
      </c>
      <c r="ACT100">
        <f t="shared" si="292"/>
        <v>7</v>
      </c>
      <c r="ACU100" s="138">
        <f>ACT100*10000*MARGIN!$G17/MARGIN!$D17</f>
        <v>52731</v>
      </c>
      <c r="ACV100" s="138"/>
      <c r="ACW100" s="196">
        <f t="shared" si="293"/>
        <v>0</v>
      </c>
      <c r="ACX100" s="196"/>
      <c r="ACY100" s="196"/>
      <c r="ACZ100" s="196">
        <f t="shared" si="294"/>
        <v>0</v>
      </c>
      <c r="ADA100" s="196">
        <f t="shared" si="295"/>
        <v>0</v>
      </c>
      <c r="ADB100" s="196"/>
      <c r="ADC100" s="196"/>
      <c r="ADD100" s="196"/>
      <c r="ADE100" s="196"/>
      <c r="ADF100" s="196"/>
      <c r="ADG100" s="196"/>
    </row>
    <row r="101" spans="1:787" x14ac:dyDescent="0.25">
      <c r="A101" t="s">
        <v>1085</v>
      </c>
      <c r="B101" s="164" t="s">
        <v>20</v>
      </c>
      <c r="F101" t="e">
        <f>-#REF!+G101</f>
        <v>#REF!</v>
      </c>
      <c r="G101">
        <v>-1</v>
      </c>
      <c r="H101">
        <v>1</v>
      </c>
      <c r="I101">
        <v>1</v>
      </c>
      <c r="J101">
        <f t="shared" si="252"/>
        <v>0</v>
      </c>
      <c r="K101">
        <f t="shared" si="253"/>
        <v>1</v>
      </c>
      <c r="L101" s="183">
        <v>5.7684993449700003E-3</v>
      </c>
      <c r="M101" s="116" t="s">
        <v>917</v>
      </c>
      <c r="N101">
        <v>50</v>
      </c>
      <c r="O101" t="str">
        <f t="shared" si="254"/>
        <v>TRUE</v>
      </c>
      <c r="P101">
        <f>ROUND(MARGIN!$J18,0)</f>
        <v>7</v>
      </c>
      <c r="Q101" t="e">
        <f>IF(ABS(G101+I101)=2,ROUND(P101*(1+#REF!),0),IF(I101="",P101,ROUND(P101*(1+-#REF!),0)))</f>
        <v>#REF!</v>
      </c>
      <c r="R101">
        <f t="shared" si="296"/>
        <v>7</v>
      </c>
      <c r="S101" s="138">
        <f>R101*10000*MARGIN!$G18/MARGIN!$D18</f>
        <v>52729.350807680588</v>
      </c>
      <c r="T101" s="144">
        <f t="shared" si="255"/>
        <v>-304.16922559479883</v>
      </c>
      <c r="U101" s="144">
        <f t="shared" si="256"/>
        <v>304.16922559479883</v>
      </c>
      <c r="W101">
        <f t="shared" si="257"/>
        <v>2</v>
      </c>
      <c r="X101">
        <v>1</v>
      </c>
      <c r="Y101">
        <v>1</v>
      </c>
      <c r="Z101">
        <v>-1</v>
      </c>
      <c r="AA101">
        <f t="shared" si="258"/>
        <v>0</v>
      </c>
      <c r="AB101">
        <f t="shared" si="259"/>
        <v>0</v>
      </c>
      <c r="AC101">
        <v>-8.4665644236199995E-3</v>
      </c>
      <c r="AD101" s="116" t="s">
        <v>1108</v>
      </c>
      <c r="AE101">
        <v>50</v>
      </c>
      <c r="AF101" t="str">
        <f t="shared" si="260"/>
        <v>TRUE</v>
      </c>
      <c r="AG101">
        <f>ROUND(MARGIN!$J18,0)</f>
        <v>7</v>
      </c>
      <c r="AH101">
        <f t="shared" si="297"/>
        <v>9</v>
      </c>
      <c r="AI101">
        <f t="shared" si="298"/>
        <v>7</v>
      </c>
      <c r="AJ101" s="138">
        <f>AI101*10000*MARGIN!$G18/MARGIN!$D18</f>
        <v>52729.350807680588</v>
      </c>
      <c r="AK101" s="196">
        <f t="shared" si="261"/>
        <v>-446.43644562888693</v>
      </c>
      <c r="AL101" s="196">
        <f t="shared" si="262"/>
        <v>-446.43644562888693</v>
      </c>
      <c r="AN101">
        <f t="shared" si="263"/>
        <v>0</v>
      </c>
      <c r="AO101">
        <v>1</v>
      </c>
      <c r="AP101">
        <v>1</v>
      </c>
      <c r="AQ101">
        <v>1</v>
      </c>
      <c r="AR101">
        <f t="shared" si="264"/>
        <v>1</v>
      </c>
      <c r="AS101">
        <f t="shared" si="265"/>
        <v>1</v>
      </c>
      <c r="AT101">
        <v>5.9327061615400004E-3</v>
      </c>
      <c r="AU101" s="116" t="s">
        <v>1108</v>
      </c>
      <c r="AV101">
        <v>50</v>
      </c>
      <c r="AW101" t="str">
        <f t="shared" si="266"/>
        <v>TRUE</v>
      </c>
      <c r="AX101">
        <f>ROUND(MARGIN!$J18,0)</f>
        <v>7</v>
      </c>
      <c r="AY101">
        <f t="shared" si="299"/>
        <v>9</v>
      </c>
      <c r="AZ101">
        <f t="shared" si="300"/>
        <v>7</v>
      </c>
      <c r="BA101" s="138">
        <f>AZ101*10000*MARGIN!$G18/MARGIN!$D18</f>
        <v>52729.350807680588</v>
      </c>
      <c r="BB101" s="196">
        <f t="shared" si="267"/>
        <v>312.82774443073083</v>
      </c>
      <c r="BC101" s="196">
        <f t="shared" si="268"/>
        <v>312.82774443073083</v>
      </c>
      <c r="BE101">
        <v>-2</v>
      </c>
      <c r="BF101">
        <v>-1</v>
      </c>
      <c r="BG101">
        <v>1</v>
      </c>
      <c r="BH101">
        <v>-1</v>
      </c>
      <c r="BI101">
        <v>1</v>
      </c>
      <c r="BJ101">
        <v>0</v>
      </c>
      <c r="BK101">
        <v>-1.6850619260299999E-3</v>
      </c>
      <c r="BL101" s="116" t="s">
        <v>1108</v>
      </c>
      <c r="BM101">
        <v>50</v>
      </c>
      <c r="BN101" t="s">
        <v>1181</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1181</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1181</v>
      </c>
      <c r="DB101">
        <v>10</v>
      </c>
      <c r="DC101">
        <v>8</v>
      </c>
      <c r="DD101">
        <v>10</v>
      </c>
      <c r="DE101" s="138">
        <v>74294.966516804474</v>
      </c>
      <c r="DF101" s="196">
        <v>0</v>
      </c>
      <c r="DG101" s="196"/>
      <c r="DH101" s="196">
        <v>0</v>
      </c>
      <c r="DJ101">
        <v>0</v>
      </c>
      <c r="DL101">
        <v>1</v>
      </c>
      <c r="DN101">
        <v>1</v>
      </c>
      <c r="DQ101">
        <v>1</v>
      </c>
      <c r="DS101">
        <v>0</v>
      </c>
      <c r="DV101" s="116" t="s">
        <v>1108</v>
      </c>
      <c r="DW101">
        <v>50</v>
      </c>
      <c r="DX101" t="s">
        <v>1184</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1184</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1184</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1184</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1184</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1184</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1184</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1184</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1184</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1184</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1184</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1184</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1184</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1184</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1184</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1184</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v>-50</v>
      </c>
      <c r="UI101">
        <v>1</v>
      </c>
      <c r="UK101">
        <v>1</v>
      </c>
      <c r="UN101">
        <v>1</v>
      </c>
      <c r="UP101">
        <v>0</v>
      </c>
      <c r="US101" s="116" t="s">
        <v>1108</v>
      </c>
      <c r="UT101">
        <v>50</v>
      </c>
      <c r="UU101" t="s">
        <v>1184</v>
      </c>
      <c r="UV101">
        <v>7</v>
      </c>
      <c r="UW101">
        <v>5</v>
      </c>
      <c r="UX101">
        <v>7</v>
      </c>
      <c r="UY101" s="138">
        <v>52188.433697828426</v>
      </c>
      <c r="UZ101" s="138"/>
      <c r="VA101" s="196">
        <v>0</v>
      </c>
      <c r="VB101" s="196"/>
      <c r="VC101" s="196"/>
      <c r="VD101" s="196">
        <v>0</v>
      </c>
      <c r="VE101" s="196">
        <v>0</v>
      </c>
      <c r="VF101" s="196"/>
      <c r="VG101" s="196"/>
      <c r="VH101" s="196"/>
      <c r="VI101" s="196"/>
      <c r="VJ101" s="196"/>
      <c r="VK101" s="196"/>
      <c r="VM101">
        <v>-50</v>
      </c>
      <c r="VQ101">
        <v>1</v>
      </c>
      <c r="VS101">
        <v>1</v>
      </c>
      <c r="VV101">
        <v>1</v>
      </c>
      <c r="VX101">
        <v>0</v>
      </c>
      <c r="WA101" s="116" t="s">
        <v>1108</v>
      </c>
      <c r="WB101">
        <v>50</v>
      </c>
      <c r="WC101" t="s">
        <v>1184</v>
      </c>
      <c r="WD101">
        <v>7</v>
      </c>
      <c r="WE101">
        <v>5</v>
      </c>
      <c r="WF101">
        <v>7</v>
      </c>
      <c r="WG101" s="138">
        <v>52330.306295213173</v>
      </c>
      <c r="WH101" s="138"/>
      <c r="WI101" s="196">
        <v>0</v>
      </c>
      <c r="WJ101" s="196"/>
      <c r="WK101" s="196"/>
      <c r="WL101" s="196">
        <v>0</v>
      </c>
      <c r="WM101" s="196">
        <v>0</v>
      </c>
      <c r="WN101" s="196"/>
      <c r="WO101" s="196"/>
      <c r="WP101" s="196"/>
      <c r="WQ101" s="196"/>
      <c r="WR101" s="196"/>
      <c r="WS101" s="196"/>
      <c r="WU101">
        <v>-50</v>
      </c>
      <c r="WY101">
        <v>1</v>
      </c>
      <c r="XA101">
        <v>1</v>
      </c>
      <c r="XD101">
        <v>1</v>
      </c>
      <c r="XF101">
        <v>0</v>
      </c>
      <c r="XI101" s="116" t="s">
        <v>1108</v>
      </c>
      <c r="XJ101">
        <v>50</v>
      </c>
      <c r="XK101" t="s">
        <v>1184</v>
      </c>
      <c r="XL101">
        <v>7</v>
      </c>
      <c r="XM101">
        <v>5</v>
      </c>
      <c r="XN101">
        <v>7</v>
      </c>
      <c r="XO101" s="138">
        <v>52330.306295213173</v>
      </c>
      <c r="XP101" s="138"/>
      <c r="XQ101" s="196">
        <v>0</v>
      </c>
      <c r="XR101" s="196"/>
      <c r="XS101" s="196"/>
      <c r="XT101" s="196">
        <v>0</v>
      </c>
      <c r="XU101" s="196">
        <v>0</v>
      </c>
      <c r="XV101" s="196"/>
      <c r="XW101" s="196"/>
      <c r="XX101" s="196"/>
      <c r="XY101" s="196"/>
      <c r="XZ101" s="196"/>
      <c r="YA101" s="196"/>
      <c r="YC101">
        <v>-50</v>
      </c>
      <c r="YG101">
        <v>1</v>
      </c>
      <c r="YI101">
        <v>1</v>
      </c>
      <c r="YL101">
        <v>1</v>
      </c>
      <c r="YN101">
        <v>0</v>
      </c>
      <c r="YQ101" s="116" t="s">
        <v>1108</v>
      </c>
      <c r="YR101">
        <v>50</v>
      </c>
      <c r="YS101" t="s">
        <v>1184</v>
      </c>
      <c r="YT101">
        <v>7</v>
      </c>
      <c r="YU101">
        <v>5</v>
      </c>
      <c r="YV101">
        <v>7</v>
      </c>
      <c r="YW101" s="138">
        <v>52987.192269345804</v>
      </c>
      <c r="YX101" s="138"/>
      <c r="YY101" s="196">
        <v>0</v>
      </c>
      <c r="YZ101" s="196"/>
      <c r="ZA101" s="196"/>
      <c r="ZB101" s="196">
        <v>0</v>
      </c>
      <c r="ZC101" s="196">
        <v>0</v>
      </c>
      <c r="ZD101" s="196"/>
      <c r="ZE101" s="196"/>
      <c r="ZF101" s="196"/>
      <c r="ZG101" s="196"/>
      <c r="ZH101" s="196"/>
      <c r="ZI101" s="196"/>
      <c r="ZK101">
        <f t="shared" si="269"/>
        <v>-50</v>
      </c>
      <c r="ZO101">
        <v>1</v>
      </c>
      <c r="ZQ101">
        <v>1</v>
      </c>
      <c r="ZT101">
        <f t="shared" si="270"/>
        <v>1</v>
      </c>
      <c r="ZV101">
        <f t="shared" si="271"/>
        <v>0</v>
      </c>
      <c r="ZY101" s="116" t="s">
        <v>1108</v>
      </c>
      <c r="ZZ101">
        <v>50</v>
      </c>
      <c r="AAA101" t="str">
        <f t="shared" si="272"/>
        <v>FALSE</v>
      </c>
      <c r="AAB101">
        <f>ROUND(MARGIN!$J18,0)</f>
        <v>7</v>
      </c>
      <c r="AAC101">
        <f t="shared" si="273"/>
        <v>5</v>
      </c>
      <c r="AAD101">
        <f t="shared" si="274"/>
        <v>7</v>
      </c>
      <c r="AAE101" s="138">
        <f>AAD101*10000*MARGIN!$G18/MARGIN!$D18</f>
        <v>52729.350807680588</v>
      </c>
      <c r="AAF101" s="138"/>
      <c r="AAG101" s="196">
        <f t="shared" si="275"/>
        <v>0</v>
      </c>
      <c r="AAH101" s="196"/>
      <c r="AAI101" s="196"/>
      <c r="AAJ101" s="196">
        <f t="shared" si="276"/>
        <v>0</v>
      </c>
      <c r="AAK101" s="196">
        <f t="shared" si="277"/>
        <v>0</v>
      </c>
      <c r="AAL101" s="196"/>
      <c r="AAM101" s="196"/>
      <c r="AAN101" s="196"/>
      <c r="AAO101" s="196"/>
      <c r="AAP101" s="196"/>
      <c r="AAQ101" s="196"/>
      <c r="AAS101">
        <f t="shared" si="278"/>
        <v>-50</v>
      </c>
      <c r="AAW101">
        <v>1</v>
      </c>
      <c r="AAY101">
        <v>1</v>
      </c>
      <c r="ABB101">
        <f t="shared" si="279"/>
        <v>1</v>
      </c>
      <c r="ABD101">
        <f t="shared" si="280"/>
        <v>0</v>
      </c>
      <c r="ABG101" s="116" t="s">
        <v>1108</v>
      </c>
      <c r="ABH101">
        <v>50</v>
      </c>
      <c r="ABI101" t="str">
        <f t="shared" si="281"/>
        <v>FALSE</v>
      </c>
      <c r="ABJ101">
        <f>ROUND(MARGIN!$J18,0)</f>
        <v>7</v>
      </c>
      <c r="ABK101">
        <f t="shared" si="282"/>
        <v>5</v>
      </c>
      <c r="ABL101">
        <f t="shared" si="283"/>
        <v>7</v>
      </c>
      <c r="ABM101" s="138">
        <f>ABL101*10000*MARGIN!$G18/MARGIN!$D18</f>
        <v>52729.350807680588</v>
      </c>
      <c r="ABN101" s="138"/>
      <c r="ABO101" s="196">
        <f t="shared" si="284"/>
        <v>0</v>
      </c>
      <c r="ABP101" s="196"/>
      <c r="ABQ101" s="196"/>
      <c r="ABR101" s="196">
        <f t="shared" si="285"/>
        <v>0</v>
      </c>
      <c r="ABS101" s="196">
        <f t="shared" si="286"/>
        <v>0</v>
      </c>
      <c r="ABT101" s="196"/>
      <c r="ABU101" s="196"/>
      <c r="ABV101" s="196"/>
      <c r="ABW101" s="196"/>
      <c r="ABX101" s="196"/>
      <c r="ABY101" s="196"/>
      <c r="ACA101">
        <f t="shared" si="287"/>
        <v>-50</v>
      </c>
      <c r="ACE101">
        <v>1</v>
      </c>
      <c r="ACG101">
        <v>1</v>
      </c>
      <c r="ACJ101">
        <f t="shared" si="288"/>
        <v>1</v>
      </c>
      <c r="ACL101">
        <f t="shared" si="289"/>
        <v>0</v>
      </c>
      <c r="ACO101" s="116" t="s">
        <v>1108</v>
      </c>
      <c r="ACP101">
        <v>50</v>
      </c>
      <c r="ACQ101" t="str">
        <f t="shared" si="290"/>
        <v>FALSE</v>
      </c>
      <c r="ACR101">
        <f>ROUND(MARGIN!$J18,0)</f>
        <v>7</v>
      </c>
      <c r="ACS101">
        <f t="shared" si="291"/>
        <v>5</v>
      </c>
      <c r="ACT101">
        <f t="shared" si="292"/>
        <v>7</v>
      </c>
      <c r="ACU101" s="138">
        <f>ACT101*10000*MARGIN!$G18/MARGIN!$D18</f>
        <v>52729.350807680588</v>
      </c>
      <c r="ACV101" s="138"/>
      <c r="ACW101" s="196">
        <f t="shared" si="293"/>
        <v>0</v>
      </c>
      <c r="ACX101" s="196"/>
      <c r="ACY101" s="196"/>
      <c r="ACZ101" s="196">
        <f t="shared" si="294"/>
        <v>0</v>
      </c>
      <c r="ADA101" s="196">
        <f t="shared" si="295"/>
        <v>0</v>
      </c>
      <c r="ADB101" s="196"/>
      <c r="ADC101" s="196"/>
      <c r="ADD101" s="196"/>
      <c r="ADE101" s="196"/>
      <c r="ADF101" s="196"/>
      <c r="ADG101" s="196"/>
    </row>
    <row r="102" spans="1:787"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50531.850045717765</v>
      </c>
      <c r="T102" s="144">
        <f>IF(J102=1,ABS(S102*L102),-ABS(S102*L102))</f>
        <v>447.7412435775106</v>
      </c>
      <c r="U102" s="144">
        <f>IF(K102=1,ABS(S102*L102),-ABS(S102*L102))</f>
        <v>-447.7412435775106</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50531.850045717765</v>
      </c>
      <c r="AK102" s="196">
        <f>IF(AA102=1,ABS(AJ102*AC102),-ABS(AJ102*AC102))</f>
        <v>-720.76803086839379</v>
      </c>
      <c r="AL102" s="196">
        <f>IF(AB102=1,ABS(AJ102*AC102),-ABS(AJ102*AC102))</f>
        <v>-720.76803086839379</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50531.850045717765</v>
      </c>
      <c r="BB102" s="196">
        <f>IF(AR102=1,ABS(BA102*AT102),-ABS(BA102*AT102))</f>
        <v>-104.29396339476459</v>
      </c>
      <c r="BC102" s="196">
        <f>IF(AS102=1,ABS(BA102*AT102),-ABS(BA102*AT102))</f>
        <v>-104.29396339476459</v>
      </c>
      <c r="BE102">
        <v>2</v>
      </c>
      <c r="BF102">
        <v>1</v>
      </c>
      <c r="BG102">
        <v>1</v>
      </c>
      <c r="BH102">
        <v>-1</v>
      </c>
      <c r="BI102">
        <v>0</v>
      </c>
      <c r="BJ102">
        <v>0</v>
      </c>
      <c r="BK102">
        <v>-1.9583788225000002E-3</v>
      </c>
      <c r="BL102" s="117" t="s">
        <v>1108</v>
      </c>
      <c r="BM102">
        <v>50</v>
      </c>
      <c r="BN102" t="s">
        <v>1181</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1181</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1181</v>
      </c>
      <c r="DB102">
        <v>11</v>
      </c>
      <c r="DC102">
        <v>8</v>
      </c>
      <c r="DD102">
        <v>11</v>
      </c>
      <c r="DE102" s="138">
        <v>78114.801773194587</v>
      </c>
      <c r="DF102" s="196">
        <v>0</v>
      </c>
      <c r="DG102" s="196"/>
      <c r="DH102" s="196">
        <v>0</v>
      </c>
      <c r="DJ102">
        <v>0</v>
      </c>
      <c r="DL102">
        <v>1</v>
      </c>
      <c r="DN102">
        <v>1</v>
      </c>
      <c r="DQ102">
        <v>1</v>
      </c>
      <c r="DS102">
        <v>0</v>
      </c>
      <c r="DV102" s="117" t="s">
        <v>1108</v>
      </c>
      <c r="DW102">
        <v>50</v>
      </c>
      <c r="DX102" t="s">
        <v>1184</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1184</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1184</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1184</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1184</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1184</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1184</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1184</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1184</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1184</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1184</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1184</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1184</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1184</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1184</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1184</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v>-50</v>
      </c>
      <c r="UI102">
        <v>1</v>
      </c>
      <c r="UK102">
        <v>1</v>
      </c>
      <c r="UN102">
        <v>1</v>
      </c>
      <c r="UP102">
        <v>0</v>
      </c>
      <c r="US102" s="117" t="s">
        <v>1108</v>
      </c>
      <c r="UT102">
        <v>50</v>
      </c>
      <c r="UU102" t="s">
        <v>1184</v>
      </c>
      <c r="UV102">
        <v>7</v>
      </c>
      <c r="UW102">
        <v>5</v>
      </c>
      <c r="UX102">
        <v>7</v>
      </c>
      <c r="UY102" s="138">
        <v>50121.207454181429</v>
      </c>
      <c r="UZ102" s="138"/>
      <c r="VA102" s="196">
        <v>0</v>
      </c>
      <c r="VB102" s="196"/>
      <c r="VC102" s="196"/>
      <c r="VD102" s="196">
        <v>0</v>
      </c>
      <c r="VE102" s="196">
        <v>0</v>
      </c>
      <c r="VF102" s="196"/>
      <c r="VG102" s="196"/>
      <c r="VH102" s="196"/>
      <c r="VI102" s="196"/>
      <c r="VJ102" s="196"/>
      <c r="VK102" s="196"/>
      <c r="VM102">
        <v>-50</v>
      </c>
      <c r="VQ102">
        <v>1</v>
      </c>
      <c r="VS102">
        <v>1</v>
      </c>
      <c r="VV102">
        <v>1</v>
      </c>
      <c r="VX102">
        <v>0</v>
      </c>
      <c r="WA102" s="117" t="s">
        <v>1108</v>
      </c>
      <c r="WB102">
        <v>50</v>
      </c>
      <c r="WC102" t="s">
        <v>1184</v>
      </c>
      <c r="WD102">
        <v>7</v>
      </c>
      <c r="WE102">
        <v>5</v>
      </c>
      <c r="WF102">
        <v>7</v>
      </c>
      <c r="WG102" s="138">
        <v>50601.046636909341</v>
      </c>
      <c r="WH102" s="138"/>
      <c r="WI102" s="196">
        <v>0</v>
      </c>
      <c r="WJ102" s="196"/>
      <c r="WK102" s="196"/>
      <c r="WL102" s="196">
        <v>0</v>
      </c>
      <c r="WM102" s="196">
        <v>0</v>
      </c>
      <c r="WN102" s="196"/>
      <c r="WO102" s="196"/>
      <c r="WP102" s="196"/>
      <c r="WQ102" s="196"/>
      <c r="WR102" s="196"/>
      <c r="WS102" s="196"/>
      <c r="WU102">
        <v>-50</v>
      </c>
      <c r="WY102">
        <v>1</v>
      </c>
      <c r="XA102">
        <v>1</v>
      </c>
      <c r="XD102">
        <v>1</v>
      </c>
      <c r="XF102">
        <v>0</v>
      </c>
      <c r="XI102" s="117" t="s">
        <v>1108</v>
      </c>
      <c r="XJ102">
        <v>50</v>
      </c>
      <c r="XK102" t="s">
        <v>1184</v>
      </c>
      <c r="XL102">
        <v>7</v>
      </c>
      <c r="XM102">
        <v>5</v>
      </c>
      <c r="XN102">
        <v>7</v>
      </c>
      <c r="XO102" s="138">
        <v>50601.046636909341</v>
      </c>
      <c r="XP102" s="138"/>
      <c r="XQ102" s="196">
        <v>0</v>
      </c>
      <c r="XR102" s="196"/>
      <c r="XS102" s="196"/>
      <c r="XT102" s="196">
        <v>0</v>
      </c>
      <c r="XU102" s="196">
        <v>0</v>
      </c>
      <c r="XV102" s="196"/>
      <c r="XW102" s="196"/>
      <c r="XX102" s="196"/>
      <c r="XY102" s="196"/>
      <c r="XZ102" s="196"/>
      <c r="YA102" s="196"/>
      <c r="YC102">
        <v>-50</v>
      </c>
      <c r="YG102">
        <v>1</v>
      </c>
      <c r="YI102">
        <v>1</v>
      </c>
      <c r="YL102">
        <v>1</v>
      </c>
      <c r="YN102">
        <v>0</v>
      </c>
      <c r="YQ102" s="117" t="s">
        <v>1108</v>
      </c>
      <c r="YR102">
        <v>50</v>
      </c>
      <c r="YS102" t="s">
        <v>1184</v>
      </c>
      <c r="YT102">
        <v>7</v>
      </c>
      <c r="YU102">
        <v>5</v>
      </c>
      <c r="YV102">
        <v>7</v>
      </c>
      <c r="YW102" s="138">
        <v>51108.213820078221</v>
      </c>
      <c r="YX102" s="138"/>
      <c r="YY102" s="196">
        <v>0</v>
      </c>
      <c r="YZ102" s="196"/>
      <c r="ZA102" s="196"/>
      <c r="ZB102" s="196">
        <v>0</v>
      </c>
      <c r="ZC102" s="196">
        <v>0</v>
      </c>
      <c r="ZD102" s="196"/>
      <c r="ZE102" s="196"/>
      <c r="ZF102" s="196"/>
      <c r="ZG102" s="196"/>
      <c r="ZH102" s="196"/>
      <c r="ZI102" s="196"/>
      <c r="ZK102">
        <f t="shared" si="269"/>
        <v>-50</v>
      </c>
      <c r="ZO102">
        <v>1</v>
      </c>
      <c r="ZQ102">
        <v>1</v>
      </c>
      <c r="ZT102">
        <f>IF(ZL102=ZS102,1,0)</f>
        <v>1</v>
      </c>
      <c r="ZV102">
        <f t="shared" si="271"/>
        <v>0</v>
      </c>
      <c r="ZY102" s="117" t="s">
        <v>1108</v>
      </c>
      <c r="ZZ102">
        <v>50</v>
      </c>
      <c r="AAA102" t="str">
        <f>IF(ZL102="","FALSE","TRUE")</f>
        <v>FALSE</v>
      </c>
      <c r="AAB102">
        <f>ROUND(MARGIN!$J19,0)</f>
        <v>7</v>
      </c>
      <c r="AAC102">
        <f t="shared" si="273"/>
        <v>5</v>
      </c>
      <c r="AAD102">
        <f t="shared" si="274"/>
        <v>7</v>
      </c>
      <c r="AAE102" s="138">
        <f>AAD102*10000*MARGIN!$G19/MARGIN!$D19</f>
        <v>50531.850045717765</v>
      </c>
      <c r="AAF102" s="138"/>
      <c r="AAG102" s="196">
        <f>IF(ZT102=1,ABS(AAE102*ZX102),-ABS(AAE102*ZX102))</f>
        <v>0</v>
      </c>
      <c r="AAH102" s="196"/>
      <c r="AAI102" s="196"/>
      <c r="AAJ102" s="196">
        <f t="shared" si="276"/>
        <v>0</v>
      </c>
      <c r="AAK102" s="196">
        <f>IF(ZX102=1,ABS(AAG102*ZY102),-ABS(AAG102*ZY102))</f>
        <v>0</v>
      </c>
      <c r="AAL102" s="196"/>
      <c r="AAM102" s="196"/>
      <c r="AAN102" s="196"/>
      <c r="AAO102" s="196"/>
      <c r="AAP102" s="196"/>
      <c r="AAQ102" s="196"/>
      <c r="AAS102">
        <f t="shared" si="278"/>
        <v>-50</v>
      </c>
      <c r="AAW102">
        <v>1</v>
      </c>
      <c r="AAY102">
        <v>1</v>
      </c>
      <c r="ABB102">
        <f>IF(AAT102=ABA102,1,0)</f>
        <v>1</v>
      </c>
      <c r="ABD102">
        <f t="shared" si="280"/>
        <v>0</v>
      </c>
      <c r="ABG102" s="117" t="s">
        <v>1108</v>
      </c>
      <c r="ABH102">
        <v>50</v>
      </c>
      <c r="ABI102" t="str">
        <f>IF(AAT102="","FALSE","TRUE")</f>
        <v>FALSE</v>
      </c>
      <c r="ABJ102">
        <f>ROUND(MARGIN!$J19,0)</f>
        <v>7</v>
      </c>
      <c r="ABK102">
        <f t="shared" si="282"/>
        <v>5</v>
      </c>
      <c r="ABL102">
        <f t="shared" si="283"/>
        <v>7</v>
      </c>
      <c r="ABM102" s="138">
        <f>ABL102*10000*MARGIN!$G19/MARGIN!$D19</f>
        <v>50531.850045717765</v>
      </c>
      <c r="ABN102" s="138"/>
      <c r="ABO102" s="196">
        <f>IF(ABB102=1,ABS(ABM102*ABF102),-ABS(ABM102*ABF102))</f>
        <v>0</v>
      </c>
      <c r="ABP102" s="196"/>
      <c r="ABQ102" s="196"/>
      <c r="ABR102" s="196">
        <f t="shared" si="285"/>
        <v>0</v>
      </c>
      <c r="ABS102" s="196">
        <f>IF(ABF102=1,ABS(ABO102*ABG102),-ABS(ABO102*ABG102))</f>
        <v>0</v>
      </c>
      <c r="ABT102" s="196"/>
      <c r="ABU102" s="196"/>
      <c r="ABV102" s="196"/>
      <c r="ABW102" s="196"/>
      <c r="ABX102" s="196"/>
      <c r="ABY102" s="196"/>
      <c r="ACA102">
        <f t="shared" si="287"/>
        <v>-50</v>
      </c>
      <c r="ACE102">
        <v>1</v>
      </c>
      <c r="ACG102">
        <v>1</v>
      </c>
      <c r="ACJ102">
        <f>IF(ACB102=ACI102,1,0)</f>
        <v>1</v>
      </c>
      <c r="ACL102">
        <f t="shared" si="289"/>
        <v>0</v>
      </c>
      <c r="ACO102" s="117" t="s">
        <v>1108</v>
      </c>
      <c r="ACP102">
        <v>50</v>
      </c>
      <c r="ACQ102" t="str">
        <f>IF(ACB102="","FALSE","TRUE")</f>
        <v>FALSE</v>
      </c>
      <c r="ACR102">
        <f>ROUND(MARGIN!$J19,0)</f>
        <v>7</v>
      </c>
      <c r="ACS102">
        <f t="shared" si="291"/>
        <v>5</v>
      </c>
      <c r="ACT102">
        <f t="shared" si="292"/>
        <v>7</v>
      </c>
      <c r="ACU102" s="138">
        <f>ACT102*10000*MARGIN!$G19/MARGIN!$D19</f>
        <v>50531.850045717765</v>
      </c>
      <c r="ACV102" s="138"/>
      <c r="ACW102" s="196">
        <f>IF(ACJ102=1,ABS(ACU102*ACN102),-ABS(ACU102*ACN102))</f>
        <v>0</v>
      </c>
      <c r="ACX102" s="196"/>
      <c r="ACY102" s="196"/>
      <c r="ACZ102" s="196">
        <f t="shared" si="294"/>
        <v>0</v>
      </c>
      <c r="ADA102" s="196">
        <f>IF(ACN102=1,ABS(ACW102*ACO102),-ABS(ACW102*ACO102))</f>
        <v>0</v>
      </c>
      <c r="ADB102" s="196"/>
      <c r="ADC102" s="196"/>
      <c r="ADD102" s="196"/>
      <c r="ADE102" s="196"/>
      <c r="ADF102" s="196"/>
      <c r="ADG102" s="196"/>
    </row>
    <row r="103" spans="1:787" x14ac:dyDescent="0.25">
      <c r="A103" s="182" t="s">
        <v>1127</v>
      </c>
      <c r="B103" s="164" t="s">
        <v>27</v>
      </c>
      <c r="F103" t="e">
        <f>-#REF!+G103</f>
        <v>#REF!</v>
      </c>
      <c r="G103">
        <v>-1</v>
      </c>
      <c r="H103">
        <v>-1</v>
      </c>
      <c r="I103">
        <v>-1</v>
      </c>
      <c r="J103">
        <f t="shared" si="252"/>
        <v>1</v>
      </c>
      <c r="K103">
        <f t="shared" si="253"/>
        <v>1</v>
      </c>
      <c r="L103" s="183">
        <v>-2.6722758000300001E-3</v>
      </c>
      <c r="M103" s="116" t="s">
        <v>30</v>
      </c>
      <c r="N103">
        <v>50</v>
      </c>
      <c r="O103" t="str">
        <f t="shared" si="254"/>
        <v>TRUE</v>
      </c>
      <c r="P103">
        <f>ROUND(MARGIN!$J20,0)</f>
        <v>7</v>
      </c>
      <c r="Q103" t="e">
        <f>IF(ABS(G103+I103)=2,ROUND(P103*(1+#REF!),0),IF(I103="",P103,ROUND(P103*(1+-#REF!),0)))</f>
        <v>#REF!</v>
      </c>
      <c r="R103">
        <f t="shared" si="296"/>
        <v>7</v>
      </c>
      <c r="S103" s="138">
        <f>R103*10000*MARGIN!$G20/MARGIN!$D20</f>
        <v>53348.116809116815</v>
      </c>
      <c r="T103" s="144">
        <f t="shared" si="255"/>
        <v>142.56088152617653</v>
      </c>
      <c r="U103" s="144">
        <f t="shared" si="256"/>
        <v>142.56088152617653</v>
      </c>
      <c r="W103">
        <f t="shared" si="257"/>
        <v>0</v>
      </c>
      <c r="X103">
        <v>-1</v>
      </c>
      <c r="Y103">
        <v>-1</v>
      </c>
      <c r="Z103">
        <v>1</v>
      </c>
      <c r="AA103">
        <f t="shared" si="258"/>
        <v>0</v>
      </c>
      <c r="AB103">
        <f t="shared" si="259"/>
        <v>0</v>
      </c>
      <c r="AC103">
        <v>4.0058894533699999E-3</v>
      </c>
      <c r="AD103" s="116" t="s">
        <v>1108</v>
      </c>
      <c r="AE103">
        <v>50</v>
      </c>
      <c r="AF103" t="str">
        <f t="shared" si="260"/>
        <v>TRUE</v>
      </c>
      <c r="AG103">
        <f>ROUND(MARGIN!$J20,0)</f>
        <v>7</v>
      </c>
      <c r="AH103">
        <f t="shared" si="297"/>
        <v>9</v>
      </c>
      <c r="AI103">
        <f t="shared" si="298"/>
        <v>7</v>
      </c>
      <c r="AJ103" s="138">
        <f>AI103*10000*MARGIN!$G20/MARGIN!$D20</f>
        <v>53348.116809116815</v>
      </c>
      <c r="AK103" s="196">
        <f t="shared" si="261"/>
        <v>-213.70665848279185</v>
      </c>
      <c r="AL103" s="196">
        <f t="shared" si="262"/>
        <v>-213.70665848279185</v>
      </c>
      <c r="AN103">
        <f t="shared" si="263"/>
        <v>2</v>
      </c>
      <c r="AO103">
        <v>1</v>
      </c>
      <c r="AP103">
        <v>-1</v>
      </c>
      <c r="AQ103">
        <v>1</v>
      </c>
      <c r="AR103">
        <f t="shared" si="264"/>
        <v>1</v>
      </c>
      <c r="AS103">
        <f t="shared" si="265"/>
        <v>0</v>
      </c>
      <c r="AT103">
        <v>8.9838950469699999E-4</v>
      </c>
      <c r="AU103" s="116" t="s">
        <v>1108</v>
      </c>
      <c r="AV103">
        <v>50</v>
      </c>
      <c r="AW103" t="str">
        <f t="shared" si="266"/>
        <v>TRUE</v>
      </c>
      <c r="AX103">
        <f>ROUND(MARGIN!$J20,0)</f>
        <v>7</v>
      </c>
      <c r="AY103">
        <f t="shared" si="299"/>
        <v>5</v>
      </c>
      <c r="AZ103">
        <f t="shared" si="300"/>
        <v>7</v>
      </c>
      <c r="BA103" s="138">
        <f>AZ103*10000*MARGIN!$G20/MARGIN!$D20</f>
        <v>53348.116809116815</v>
      </c>
      <c r="BB103" s="196">
        <f t="shared" si="267"/>
        <v>47.927388236660157</v>
      </c>
      <c r="BC103" s="196">
        <f t="shared" si="268"/>
        <v>-47.927388236660157</v>
      </c>
      <c r="BE103">
        <v>0</v>
      </c>
      <c r="BF103">
        <v>1</v>
      </c>
      <c r="BG103">
        <v>1</v>
      </c>
      <c r="BH103">
        <v>-1</v>
      </c>
      <c r="BI103">
        <v>0</v>
      </c>
      <c r="BJ103">
        <v>0</v>
      </c>
      <c r="BK103">
        <v>-2.8379466466000002E-3</v>
      </c>
      <c r="BL103" s="116" t="s">
        <v>1108</v>
      </c>
      <c r="BM103">
        <v>50</v>
      </c>
      <c r="BN103" t="s">
        <v>1181</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1181</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1181</v>
      </c>
      <c r="DB103">
        <v>10</v>
      </c>
      <c r="DC103">
        <v>8</v>
      </c>
      <c r="DD103">
        <v>10</v>
      </c>
      <c r="DE103" s="138">
        <v>78576.391409401534</v>
      </c>
      <c r="DF103" s="196">
        <v>0</v>
      </c>
      <c r="DG103" s="196"/>
      <c r="DH103" s="196">
        <v>0</v>
      </c>
      <c r="DJ103">
        <v>0</v>
      </c>
      <c r="DL103">
        <v>1</v>
      </c>
      <c r="DN103">
        <v>1</v>
      </c>
      <c r="DQ103">
        <v>1</v>
      </c>
      <c r="DS103">
        <v>0</v>
      </c>
      <c r="DV103" s="116" t="s">
        <v>1108</v>
      </c>
      <c r="DW103">
        <v>50</v>
      </c>
      <c r="DX103" t="s">
        <v>1184</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1184</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1184</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1184</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1184</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1184</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1184</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1184</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1184</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1184</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1184</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1184</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1184</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1184</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1184</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1184</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v>-50</v>
      </c>
      <c r="UI103">
        <v>1</v>
      </c>
      <c r="UK103">
        <v>1</v>
      </c>
      <c r="UN103">
        <v>1</v>
      </c>
      <c r="UP103">
        <v>0</v>
      </c>
      <c r="US103" s="116" t="s">
        <v>1108</v>
      </c>
      <c r="UT103">
        <v>50</v>
      </c>
      <c r="UU103" t="s">
        <v>1184</v>
      </c>
      <c r="UV103">
        <v>6</v>
      </c>
      <c r="UW103">
        <v>5</v>
      </c>
      <c r="UX103">
        <v>6</v>
      </c>
      <c r="UY103" s="138">
        <v>46192.558606351711</v>
      </c>
      <c r="UZ103" s="138"/>
      <c r="VA103" s="196">
        <v>0</v>
      </c>
      <c r="VB103" s="196"/>
      <c r="VC103" s="196"/>
      <c r="VD103" s="196">
        <v>0</v>
      </c>
      <c r="VE103" s="196">
        <v>0</v>
      </c>
      <c r="VF103" s="196"/>
      <c r="VG103" s="196"/>
      <c r="VH103" s="196"/>
      <c r="VI103" s="196"/>
      <c r="VJ103" s="196"/>
      <c r="VK103" s="196"/>
      <c r="VM103">
        <v>-50</v>
      </c>
      <c r="VQ103">
        <v>1</v>
      </c>
      <c r="VS103">
        <v>1</v>
      </c>
      <c r="VV103">
        <v>1</v>
      </c>
      <c r="VX103">
        <v>0</v>
      </c>
      <c r="WA103" s="116" t="s">
        <v>1108</v>
      </c>
      <c r="WB103">
        <v>50</v>
      </c>
      <c r="WC103" t="s">
        <v>1184</v>
      </c>
      <c r="WD103">
        <v>6</v>
      </c>
      <c r="WE103">
        <v>5</v>
      </c>
      <c r="WF103">
        <v>6</v>
      </c>
      <c r="WG103" s="138">
        <v>46169.729668982429</v>
      </c>
      <c r="WH103" s="138"/>
      <c r="WI103" s="196">
        <v>0</v>
      </c>
      <c r="WJ103" s="196"/>
      <c r="WK103" s="196"/>
      <c r="WL103" s="196">
        <v>0</v>
      </c>
      <c r="WM103" s="196">
        <v>0</v>
      </c>
      <c r="WN103" s="196"/>
      <c r="WO103" s="196"/>
      <c r="WP103" s="196"/>
      <c r="WQ103" s="196"/>
      <c r="WR103" s="196"/>
      <c r="WS103" s="196"/>
      <c r="WU103">
        <v>-50</v>
      </c>
      <c r="WY103">
        <v>1</v>
      </c>
      <c r="XA103">
        <v>1</v>
      </c>
      <c r="XD103">
        <v>1</v>
      </c>
      <c r="XF103">
        <v>0</v>
      </c>
      <c r="XI103" s="116" t="s">
        <v>1108</v>
      </c>
      <c r="XJ103">
        <v>50</v>
      </c>
      <c r="XK103" t="s">
        <v>1184</v>
      </c>
      <c r="XL103">
        <v>6</v>
      </c>
      <c r="XM103">
        <v>5</v>
      </c>
      <c r="XN103">
        <v>6</v>
      </c>
      <c r="XO103" s="138">
        <v>46169.729668982429</v>
      </c>
      <c r="XP103" s="138"/>
      <c r="XQ103" s="196">
        <v>0</v>
      </c>
      <c r="XR103" s="196"/>
      <c r="XS103" s="196"/>
      <c r="XT103" s="196">
        <v>0</v>
      </c>
      <c r="XU103" s="196">
        <v>0</v>
      </c>
      <c r="XV103" s="196"/>
      <c r="XW103" s="196"/>
      <c r="XX103" s="196"/>
      <c r="XY103" s="196"/>
      <c r="XZ103" s="196"/>
      <c r="YA103" s="196"/>
      <c r="YC103">
        <v>-50</v>
      </c>
      <c r="YG103">
        <v>1</v>
      </c>
      <c r="YI103">
        <v>1</v>
      </c>
      <c r="YL103">
        <v>1</v>
      </c>
      <c r="YN103">
        <v>0</v>
      </c>
      <c r="YQ103" s="116" t="s">
        <v>1108</v>
      </c>
      <c r="YR103">
        <v>50</v>
      </c>
      <c r="YS103" t="s">
        <v>1184</v>
      </c>
      <c r="YT103">
        <v>7</v>
      </c>
      <c r="YU103">
        <v>5</v>
      </c>
      <c r="YV103">
        <v>7</v>
      </c>
      <c r="YW103" s="138">
        <v>53680.04911032028</v>
      </c>
      <c r="YX103" s="138"/>
      <c r="YY103" s="196">
        <v>0</v>
      </c>
      <c r="YZ103" s="196"/>
      <c r="ZA103" s="196"/>
      <c r="ZB103" s="196">
        <v>0</v>
      </c>
      <c r="ZC103" s="196">
        <v>0</v>
      </c>
      <c r="ZD103" s="196"/>
      <c r="ZE103" s="196"/>
      <c r="ZF103" s="196"/>
      <c r="ZG103" s="196"/>
      <c r="ZH103" s="196"/>
      <c r="ZI103" s="196"/>
      <c r="ZK103">
        <f t="shared" si="269"/>
        <v>-50</v>
      </c>
      <c r="ZO103">
        <v>1</v>
      </c>
      <c r="ZQ103">
        <v>1</v>
      </c>
      <c r="ZT103">
        <f t="shared" ref="ZT103:ZT123" si="301">IF(ZL103=ZS103,1,0)</f>
        <v>1</v>
      </c>
      <c r="ZV103">
        <f t="shared" si="271"/>
        <v>0</v>
      </c>
      <c r="ZY103" s="116" t="s">
        <v>1108</v>
      </c>
      <c r="ZZ103">
        <v>50</v>
      </c>
      <c r="AAA103" t="str">
        <f t="shared" ref="AAA103:AAA123" si="302">IF(ZL103="","FALSE","TRUE")</f>
        <v>FALSE</v>
      </c>
      <c r="AAB103">
        <f>ROUND(MARGIN!$J20,0)</f>
        <v>7</v>
      </c>
      <c r="AAC103">
        <f t="shared" si="273"/>
        <v>5</v>
      </c>
      <c r="AAD103">
        <f t="shared" si="274"/>
        <v>7</v>
      </c>
      <c r="AAE103" s="138">
        <f>AAD103*10000*MARGIN!$G20/MARGIN!$D20</f>
        <v>53348.116809116815</v>
      </c>
      <c r="AAF103" s="138"/>
      <c r="AAG103" s="196">
        <f t="shared" ref="AAG103:AAG123" si="303">IF(ZT103=1,ABS(AAE103*ZX103),-ABS(AAE103*ZX103))</f>
        <v>0</v>
      </c>
      <c r="AAH103" s="196"/>
      <c r="AAI103" s="196"/>
      <c r="AAJ103" s="196">
        <f t="shared" si="276"/>
        <v>0</v>
      </c>
      <c r="AAK103" s="196">
        <f t="shared" ref="AAK103:AAK123" si="304">IF(ZX103=1,ABS(AAG103*ZY103),-ABS(AAG103*ZY103))</f>
        <v>0</v>
      </c>
      <c r="AAL103" s="196"/>
      <c r="AAM103" s="196"/>
      <c r="AAN103" s="196"/>
      <c r="AAO103" s="196"/>
      <c r="AAP103" s="196"/>
      <c r="AAQ103" s="196"/>
      <c r="AAS103">
        <f t="shared" si="278"/>
        <v>-50</v>
      </c>
      <c r="AAW103">
        <v>1</v>
      </c>
      <c r="AAY103">
        <v>1</v>
      </c>
      <c r="ABB103">
        <f t="shared" ref="ABB103:ABB123" si="305">IF(AAT103=ABA103,1,0)</f>
        <v>1</v>
      </c>
      <c r="ABD103">
        <f t="shared" si="280"/>
        <v>0</v>
      </c>
      <c r="ABG103" s="116" t="s">
        <v>1108</v>
      </c>
      <c r="ABH103">
        <v>50</v>
      </c>
      <c r="ABI103" t="str">
        <f t="shared" ref="ABI103:ABI123" si="306">IF(AAT103="","FALSE","TRUE")</f>
        <v>FALSE</v>
      </c>
      <c r="ABJ103">
        <f>ROUND(MARGIN!$J20,0)</f>
        <v>7</v>
      </c>
      <c r="ABK103">
        <f t="shared" si="282"/>
        <v>5</v>
      </c>
      <c r="ABL103">
        <f t="shared" si="283"/>
        <v>7</v>
      </c>
      <c r="ABM103" s="138">
        <f>ABL103*10000*MARGIN!$G20/MARGIN!$D20</f>
        <v>53348.116809116815</v>
      </c>
      <c r="ABN103" s="138"/>
      <c r="ABO103" s="196">
        <f t="shared" ref="ABO103:ABO123" si="307">IF(ABB103=1,ABS(ABM103*ABF103),-ABS(ABM103*ABF103))</f>
        <v>0</v>
      </c>
      <c r="ABP103" s="196"/>
      <c r="ABQ103" s="196"/>
      <c r="ABR103" s="196">
        <f t="shared" si="285"/>
        <v>0</v>
      </c>
      <c r="ABS103" s="196">
        <f t="shared" ref="ABS103:ABS123" si="308">IF(ABF103=1,ABS(ABO103*ABG103),-ABS(ABO103*ABG103))</f>
        <v>0</v>
      </c>
      <c r="ABT103" s="196"/>
      <c r="ABU103" s="196"/>
      <c r="ABV103" s="196"/>
      <c r="ABW103" s="196"/>
      <c r="ABX103" s="196"/>
      <c r="ABY103" s="196"/>
      <c r="ACA103">
        <f t="shared" si="287"/>
        <v>-50</v>
      </c>
      <c r="ACE103">
        <v>1</v>
      </c>
      <c r="ACG103">
        <v>1</v>
      </c>
      <c r="ACJ103">
        <f t="shared" ref="ACJ103:ACJ123" si="309">IF(ACB103=ACI103,1,0)</f>
        <v>1</v>
      </c>
      <c r="ACL103">
        <f t="shared" si="289"/>
        <v>0</v>
      </c>
      <c r="ACO103" s="116" t="s">
        <v>1108</v>
      </c>
      <c r="ACP103">
        <v>50</v>
      </c>
      <c r="ACQ103" t="str">
        <f t="shared" ref="ACQ103:ACQ123" si="310">IF(ACB103="","FALSE","TRUE")</f>
        <v>FALSE</v>
      </c>
      <c r="ACR103">
        <f>ROUND(MARGIN!$J20,0)</f>
        <v>7</v>
      </c>
      <c r="ACS103">
        <f t="shared" si="291"/>
        <v>5</v>
      </c>
      <c r="ACT103">
        <f t="shared" si="292"/>
        <v>7</v>
      </c>
      <c r="ACU103" s="138">
        <f>ACT103*10000*MARGIN!$G20/MARGIN!$D20</f>
        <v>53348.116809116815</v>
      </c>
      <c r="ACV103" s="138"/>
      <c r="ACW103" s="196">
        <f t="shared" ref="ACW103:ACW123" si="311">IF(ACJ103=1,ABS(ACU103*ACN103),-ABS(ACU103*ACN103))</f>
        <v>0</v>
      </c>
      <c r="ACX103" s="196"/>
      <c r="ACY103" s="196"/>
      <c r="ACZ103" s="196">
        <f t="shared" si="294"/>
        <v>0</v>
      </c>
      <c r="ADA103" s="196">
        <f t="shared" ref="ADA103:ADA123" si="312">IF(ACN103=1,ABS(ACW103*ACO103),-ABS(ACW103*ACO103))</f>
        <v>0</v>
      </c>
      <c r="ADB103" s="196"/>
      <c r="ADC103" s="196"/>
      <c r="ADD103" s="196"/>
      <c r="ADE103" s="196"/>
      <c r="ADF103" s="196"/>
      <c r="ADG103" s="196"/>
    </row>
    <row r="104" spans="1:787" x14ac:dyDescent="0.25">
      <c r="A104" s="182" t="s">
        <v>1128</v>
      </c>
      <c r="B104" s="164" t="s">
        <v>28</v>
      </c>
      <c r="F104" t="e">
        <f>-#REF!+G104</f>
        <v>#REF!</v>
      </c>
      <c r="G104">
        <v>1</v>
      </c>
      <c r="H104">
        <v>-1</v>
      </c>
      <c r="I104">
        <v>1</v>
      </c>
      <c r="J104">
        <f t="shared" si="252"/>
        <v>1</v>
      </c>
      <c r="K104">
        <f t="shared" si="253"/>
        <v>0</v>
      </c>
      <c r="L104" s="183">
        <v>7.1067194848700001E-3</v>
      </c>
      <c r="M104" s="117" t="s">
        <v>917</v>
      </c>
      <c r="N104">
        <v>50</v>
      </c>
      <c r="O104" t="str">
        <f t="shared" si="254"/>
        <v>TRUE</v>
      </c>
      <c r="P104">
        <f>ROUND(MARGIN!$J21,0)</f>
        <v>7</v>
      </c>
      <c r="Q104" t="e">
        <f>IF(ABS(G104+I104)=2,ROUND(P104*(1+#REF!),0),IF(I104="",P104,ROUND(P104*(1+-#REF!),0)))</f>
        <v>#REF!</v>
      </c>
      <c r="R104">
        <f t="shared" si="296"/>
        <v>7</v>
      </c>
      <c r="S104" s="138">
        <f>R104*10000*MARGIN!$G21/MARGIN!$D21</f>
        <v>50546.498575498576</v>
      </c>
      <c r="T104" s="144">
        <f t="shared" si="255"/>
        <v>359.21978631844945</v>
      </c>
      <c r="U104" s="144">
        <f t="shared" si="256"/>
        <v>-359.21978631844945</v>
      </c>
      <c r="W104">
        <f t="shared" si="257"/>
        <v>0</v>
      </c>
      <c r="X104">
        <v>1</v>
      </c>
      <c r="Y104">
        <v>-1</v>
      </c>
      <c r="Z104">
        <v>-1</v>
      </c>
      <c r="AA104">
        <f t="shared" si="258"/>
        <v>0</v>
      </c>
      <c r="AB104">
        <f t="shared" si="259"/>
        <v>1</v>
      </c>
      <c r="AC104">
        <v>-1.1078373600499999E-2</v>
      </c>
      <c r="AD104" s="117" t="s">
        <v>1108</v>
      </c>
      <c r="AE104">
        <v>50</v>
      </c>
      <c r="AF104" t="str">
        <f t="shared" si="260"/>
        <v>TRUE</v>
      </c>
      <c r="AG104">
        <f>ROUND(MARGIN!$J21,0)</f>
        <v>7</v>
      </c>
      <c r="AH104">
        <f t="shared" si="297"/>
        <v>5</v>
      </c>
      <c r="AI104">
        <f t="shared" si="298"/>
        <v>7</v>
      </c>
      <c r="AJ104" s="138">
        <f>AI104*10000*MARGIN!$G21/MARGIN!$D21</f>
        <v>50546.498575498576</v>
      </c>
      <c r="AK104" s="196">
        <f t="shared" si="261"/>
        <v>-559.97299541651421</v>
      </c>
      <c r="AL104" s="196">
        <f t="shared" si="262"/>
        <v>559.97299541651421</v>
      </c>
      <c r="AN104">
        <f t="shared" si="263"/>
        <v>-2</v>
      </c>
      <c r="AO104">
        <v>-1</v>
      </c>
      <c r="AP104">
        <v>1</v>
      </c>
      <c r="AQ104">
        <v>1</v>
      </c>
      <c r="AR104">
        <f t="shared" si="264"/>
        <v>0</v>
      </c>
      <c r="AS104">
        <f t="shared" si="265"/>
        <v>1</v>
      </c>
      <c r="AT104">
        <v>2.8751042783900001E-3</v>
      </c>
      <c r="AU104" s="117" t="s">
        <v>1108</v>
      </c>
      <c r="AV104">
        <v>50</v>
      </c>
      <c r="AW104" t="str">
        <f t="shared" si="266"/>
        <v>TRUE</v>
      </c>
      <c r="AX104">
        <f>ROUND(MARGIN!$J21,0)</f>
        <v>7</v>
      </c>
      <c r="AY104">
        <f t="shared" si="299"/>
        <v>5</v>
      </c>
      <c r="AZ104">
        <f t="shared" si="300"/>
        <v>7</v>
      </c>
      <c r="BA104" s="138">
        <f>AZ104*10000*MARGIN!$G21/MARGIN!$D21</f>
        <v>50546.498575498576</v>
      </c>
      <c r="BB104" s="196">
        <f t="shared" si="267"/>
        <v>-145.32645431205</v>
      </c>
      <c r="BC104" s="196">
        <f t="shared" si="268"/>
        <v>145.32645431205</v>
      </c>
      <c r="BE104">
        <v>2</v>
      </c>
      <c r="BF104">
        <v>1</v>
      </c>
      <c r="BG104">
        <v>-1</v>
      </c>
      <c r="BH104">
        <v>-1</v>
      </c>
      <c r="BI104">
        <v>0</v>
      </c>
      <c r="BJ104">
        <v>1</v>
      </c>
      <c r="BK104">
        <v>-2.86686175191E-3</v>
      </c>
      <c r="BL104" s="117" t="s">
        <v>1108</v>
      </c>
      <c r="BM104">
        <v>50</v>
      </c>
      <c r="BN104" t="s">
        <v>1181</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1181</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1181</v>
      </c>
      <c r="DB104">
        <v>11</v>
      </c>
      <c r="DC104">
        <v>8</v>
      </c>
      <c r="DD104">
        <v>11</v>
      </c>
      <c r="DE104" s="138">
        <v>78117.099273055355</v>
      </c>
      <c r="DF104" s="196">
        <v>0</v>
      </c>
      <c r="DG104" s="196"/>
      <c r="DH104" s="196">
        <v>0</v>
      </c>
      <c r="DJ104">
        <v>0</v>
      </c>
      <c r="DL104">
        <v>-1</v>
      </c>
      <c r="DN104">
        <v>-1</v>
      </c>
      <c r="DQ104">
        <v>1</v>
      </c>
      <c r="DS104">
        <v>0</v>
      </c>
      <c r="DV104" s="117" t="s">
        <v>1108</v>
      </c>
      <c r="DW104">
        <v>50</v>
      </c>
      <c r="DX104" t="s">
        <v>1184</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1184</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1184</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1184</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1184</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1184</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1184</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1184</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1184</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1184</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1184</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1184</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1184</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1184</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1184</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1184</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v>-50</v>
      </c>
      <c r="UI104">
        <v>-1</v>
      </c>
      <c r="UK104">
        <v>-1</v>
      </c>
      <c r="UN104">
        <v>1</v>
      </c>
      <c r="UP104">
        <v>0</v>
      </c>
      <c r="US104" s="117" t="s">
        <v>1108</v>
      </c>
      <c r="UT104">
        <v>50</v>
      </c>
      <c r="UU104" t="s">
        <v>1184</v>
      </c>
      <c r="UV104">
        <v>7</v>
      </c>
      <c r="UW104">
        <v>5</v>
      </c>
      <c r="UX104">
        <v>7</v>
      </c>
      <c r="UY104" s="138">
        <v>49853.752957201228</v>
      </c>
      <c r="UZ104" s="138"/>
      <c r="VA104" s="196">
        <v>0</v>
      </c>
      <c r="VB104" s="196"/>
      <c r="VC104" s="196"/>
      <c r="VD104" s="196">
        <v>0</v>
      </c>
      <c r="VE104" s="196">
        <v>0</v>
      </c>
      <c r="VF104" s="196"/>
      <c r="VG104" s="196"/>
      <c r="VH104" s="196"/>
      <c r="VI104" s="196"/>
      <c r="VJ104" s="196"/>
      <c r="VK104" s="196"/>
      <c r="VM104">
        <v>-50</v>
      </c>
      <c r="VQ104">
        <v>-1</v>
      </c>
      <c r="VS104">
        <v>-1</v>
      </c>
      <c r="VV104">
        <v>1</v>
      </c>
      <c r="VX104">
        <v>0</v>
      </c>
      <c r="WA104" s="117" t="s">
        <v>1108</v>
      </c>
      <c r="WB104">
        <v>50</v>
      </c>
      <c r="WC104" t="s">
        <v>1184</v>
      </c>
      <c r="WD104">
        <v>7</v>
      </c>
      <c r="WE104">
        <v>5</v>
      </c>
      <c r="WF104">
        <v>7</v>
      </c>
      <c r="WG104" s="138">
        <v>50580.76420106252</v>
      </c>
      <c r="WH104" s="138"/>
      <c r="WI104" s="196">
        <v>0</v>
      </c>
      <c r="WJ104" s="196"/>
      <c r="WK104" s="196"/>
      <c r="WL104" s="196">
        <v>0</v>
      </c>
      <c r="WM104" s="196">
        <v>0</v>
      </c>
      <c r="WN104" s="196"/>
      <c r="WO104" s="196"/>
      <c r="WP104" s="196"/>
      <c r="WQ104" s="196"/>
      <c r="WR104" s="196"/>
      <c r="WS104" s="196"/>
      <c r="WU104">
        <v>-50</v>
      </c>
      <c r="WY104">
        <v>-1</v>
      </c>
      <c r="XA104">
        <v>-1</v>
      </c>
      <c r="XD104">
        <v>1</v>
      </c>
      <c r="XF104">
        <v>0</v>
      </c>
      <c r="XI104" s="117" t="s">
        <v>1108</v>
      </c>
      <c r="XJ104">
        <v>50</v>
      </c>
      <c r="XK104" t="s">
        <v>1184</v>
      </c>
      <c r="XL104">
        <v>7</v>
      </c>
      <c r="XM104">
        <v>5</v>
      </c>
      <c r="XN104">
        <v>7</v>
      </c>
      <c r="XO104" s="138">
        <v>50580.76420106252</v>
      </c>
      <c r="XP104" s="138"/>
      <c r="XQ104" s="196">
        <v>0</v>
      </c>
      <c r="XR104" s="196"/>
      <c r="XS104" s="196"/>
      <c r="XT104" s="196">
        <v>0</v>
      </c>
      <c r="XU104" s="196">
        <v>0</v>
      </c>
      <c r="XV104" s="196"/>
      <c r="XW104" s="196"/>
      <c r="XX104" s="196"/>
      <c r="XY104" s="196"/>
      <c r="XZ104" s="196"/>
      <c r="YA104" s="196"/>
      <c r="YC104">
        <v>-50</v>
      </c>
      <c r="YG104">
        <v>-1</v>
      </c>
      <c r="YI104">
        <v>-1</v>
      </c>
      <c r="YL104">
        <v>1</v>
      </c>
      <c r="YN104">
        <v>0</v>
      </c>
      <c r="YQ104" s="117" t="s">
        <v>1108</v>
      </c>
      <c r="YR104">
        <v>50</v>
      </c>
      <c r="YS104" t="s">
        <v>1184</v>
      </c>
      <c r="YT104">
        <v>7</v>
      </c>
      <c r="YU104">
        <v>5</v>
      </c>
      <c r="YV104">
        <v>7</v>
      </c>
      <c r="YW104" s="138">
        <v>51046.674021352308</v>
      </c>
      <c r="YX104" s="138"/>
      <c r="YY104" s="196">
        <v>0</v>
      </c>
      <c r="YZ104" s="196"/>
      <c r="ZA104" s="196"/>
      <c r="ZB104" s="196">
        <v>0</v>
      </c>
      <c r="ZC104" s="196">
        <v>0</v>
      </c>
      <c r="ZD104" s="196"/>
      <c r="ZE104" s="196"/>
      <c r="ZF104" s="196"/>
      <c r="ZG104" s="196"/>
      <c r="ZH104" s="196"/>
      <c r="ZI104" s="196"/>
      <c r="ZK104">
        <f t="shared" si="269"/>
        <v>-50</v>
      </c>
      <c r="ZO104">
        <v>-1</v>
      </c>
      <c r="ZQ104">
        <v>-1</v>
      </c>
      <c r="ZT104">
        <f t="shared" si="301"/>
        <v>1</v>
      </c>
      <c r="ZV104">
        <f t="shared" si="271"/>
        <v>0</v>
      </c>
      <c r="ZY104" s="117" t="s">
        <v>1108</v>
      </c>
      <c r="ZZ104">
        <v>50</v>
      </c>
      <c r="AAA104" t="str">
        <f t="shared" si="302"/>
        <v>FALSE</v>
      </c>
      <c r="AAB104">
        <f>ROUND(MARGIN!$J21,0)</f>
        <v>7</v>
      </c>
      <c r="AAC104">
        <f t="shared" si="273"/>
        <v>5</v>
      </c>
      <c r="AAD104">
        <f t="shared" si="274"/>
        <v>7</v>
      </c>
      <c r="AAE104" s="138">
        <f>AAD104*10000*MARGIN!$G21/MARGIN!$D21</f>
        <v>50546.498575498576</v>
      </c>
      <c r="AAF104" s="138"/>
      <c r="AAG104" s="196">
        <f t="shared" si="303"/>
        <v>0</v>
      </c>
      <c r="AAH104" s="196"/>
      <c r="AAI104" s="196"/>
      <c r="AAJ104" s="196">
        <f t="shared" si="276"/>
        <v>0</v>
      </c>
      <c r="AAK104" s="196">
        <f t="shared" si="304"/>
        <v>0</v>
      </c>
      <c r="AAL104" s="196"/>
      <c r="AAM104" s="196"/>
      <c r="AAN104" s="196"/>
      <c r="AAO104" s="196"/>
      <c r="AAP104" s="196"/>
      <c r="AAQ104" s="196"/>
      <c r="AAS104">
        <f t="shared" si="278"/>
        <v>-50</v>
      </c>
      <c r="AAW104">
        <v>-1</v>
      </c>
      <c r="AAY104">
        <v>-1</v>
      </c>
      <c r="ABB104">
        <f t="shared" si="305"/>
        <v>1</v>
      </c>
      <c r="ABD104">
        <f t="shared" si="280"/>
        <v>0</v>
      </c>
      <c r="ABG104" s="117" t="s">
        <v>1108</v>
      </c>
      <c r="ABH104">
        <v>50</v>
      </c>
      <c r="ABI104" t="str">
        <f t="shared" si="306"/>
        <v>FALSE</v>
      </c>
      <c r="ABJ104">
        <f>ROUND(MARGIN!$J21,0)</f>
        <v>7</v>
      </c>
      <c r="ABK104">
        <f t="shared" si="282"/>
        <v>5</v>
      </c>
      <c r="ABL104">
        <f t="shared" si="283"/>
        <v>7</v>
      </c>
      <c r="ABM104" s="138">
        <f>ABL104*10000*MARGIN!$G21/MARGIN!$D21</f>
        <v>50546.498575498576</v>
      </c>
      <c r="ABN104" s="138"/>
      <c r="ABO104" s="196">
        <f t="shared" si="307"/>
        <v>0</v>
      </c>
      <c r="ABP104" s="196"/>
      <c r="ABQ104" s="196"/>
      <c r="ABR104" s="196">
        <f t="shared" si="285"/>
        <v>0</v>
      </c>
      <c r="ABS104" s="196">
        <f t="shared" si="308"/>
        <v>0</v>
      </c>
      <c r="ABT104" s="196"/>
      <c r="ABU104" s="196"/>
      <c r="ABV104" s="196"/>
      <c r="ABW104" s="196"/>
      <c r="ABX104" s="196"/>
      <c r="ABY104" s="196"/>
      <c r="ACA104">
        <f t="shared" si="287"/>
        <v>-50</v>
      </c>
      <c r="ACE104">
        <v>-1</v>
      </c>
      <c r="ACG104">
        <v>-1</v>
      </c>
      <c r="ACJ104">
        <f t="shared" si="309"/>
        <v>1</v>
      </c>
      <c r="ACL104">
        <f t="shared" si="289"/>
        <v>0</v>
      </c>
      <c r="ACO104" s="117" t="s">
        <v>1108</v>
      </c>
      <c r="ACP104">
        <v>50</v>
      </c>
      <c r="ACQ104" t="str">
        <f t="shared" si="310"/>
        <v>FALSE</v>
      </c>
      <c r="ACR104">
        <f>ROUND(MARGIN!$J21,0)</f>
        <v>7</v>
      </c>
      <c r="ACS104">
        <f t="shared" si="291"/>
        <v>5</v>
      </c>
      <c r="ACT104">
        <f t="shared" si="292"/>
        <v>7</v>
      </c>
      <c r="ACU104" s="138">
        <f>ACT104*10000*MARGIN!$G21/MARGIN!$D21</f>
        <v>50546.498575498576</v>
      </c>
      <c r="ACV104" s="138"/>
      <c r="ACW104" s="196">
        <f t="shared" si="311"/>
        <v>0</v>
      </c>
      <c r="ACX104" s="196"/>
      <c r="ACY104" s="196"/>
      <c r="ACZ104" s="196">
        <f t="shared" si="294"/>
        <v>0</v>
      </c>
      <c r="ADA104" s="196">
        <f t="shared" si="312"/>
        <v>0</v>
      </c>
      <c r="ADB104" s="196"/>
      <c r="ADC104" s="196"/>
      <c r="ADD104" s="196"/>
      <c r="ADE104" s="196"/>
      <c r="ADF104" s="196"/>
      <c r="ADG104" s="196"/>
    </row>
    <row r="105" spans="1:787" x14ac:dyDescent="0.25">
      <c r="A105" t="s">
        <v>1100</v>
      </c>
      <c r="B105" s="164" t="s">
        <v>25</v>
      </c>
      <c r="F105" t="e">
        <f>-#REF!+G105</f>
        <v>#REF!</v>
      </c>
      <c r="G105">
        <v>-1</v>
      </c>
      <c r="H105">
        <v>1</v>
      </c>
      <c r="I105">
        <v>-1</v>
      </c>
      <c r="J105">
        <f t="shared" si="252"/>
        <v>1</v>
      </c>
      <c r="K105">
        <f t="shared" si="253"/>
        <v>0</v>
      </c>
      <c r="L105" s="183">
        <v>-1.5133838109499999E-2</v>
      </c>
      <c r="M105" s="117" t="s">
        <v>917</v>
      </c>
      <c r="N105">
        <v>50</v>
      </c>
      <c r="O105" t="str">
        <f t="shared" si="254"/>
        <v>TRUE</v>
      </c>
      <c r="P105">
        <f>ROUND(MARGIN!$J22,0)</f>
        <v>4</v>
      </c>
      <c r="Q105" t="e">
        <f>IF(ABS(G105+I105)=2,ROUND(P105*(1+#REF!),0),IF(I105="",P105,ROUND(P105*(1+-#REF!),0)))</f>
        <v>#REF!</v>
      </c>
      <c r="R105">
        <f t="shared" si="296"/>
        <v>4</v>
      </c>
      <c r="S105" s="138">
        <f>R105*10000*MARGIN!$G22/MARGIN!$D22</f>
        <v>51966.774834680007</v>
      </c>
      <c r="T105" s="144">
        <f t="shared" si="255"/>
        <v>786.45675742088588</v>
      </c>
      <c r="U105" s="144">
        <f t="shared" si="256"/>
        <v>-786.45675742088588</v>
      </c>
      <c r="W105">
        <f t="shared" si="257"/>
        <v>2</v>
      </c>
      <c r="X105">
        <v>1</v>
      </c>
      <c r="Y105">
        <v>1</v>
      </c>
      <c r="Z105">
        <v>-1</v>
      </c>
      <c r="AA105">
        <f t="shared" si="258"/>
        <v>0</v>
      </c>
      <c r="AB105">
        <f t="shared" si="259"/>
        <v>0</v>
      </c>
      <c r="AC105">
        <v>-2.6857611495100002E-4</v>
      </c>
      <c r="AD105" s="117" t="s">
        <v>1108</v>
      </c>
      <c r="AE105">
        <v>50</v>
      </c>
      <c r="AF105" t="str">
        <f t="shared" si="260"/>
        <v>TRUE</v>
      </c>
      <c r="AG105">
        <f>ROUND(MARGIN!$J22,0)</f>
        <v>4</v>
      </c>
      <c r="AH105">
        <f t="shared" si="297"/>
        <v>5</v>
      </c>
      <c r="AI105">
        <f t="shared" si="298"/>
        <v>4</v>
      </c>
      <c r="AJ105" s="138">
        <f>AI105*10000*MARGIN!$G22/MARGIN!$D22</f>
        <v>51966.774834680007</v>
      </c>
      <c r="AK105" s="196">
        <f t="shared" si="261"/>
        <v>-13.957034491631752</v>
      </c>
      <c r="AL105" s="196">
        <f t="shared" si="262"/>
        <v>-13.957034491631752</v>
      </c>
      <c r="AN105">
        <f t="shared" si="263"/>
        <v>0</v>
      </c>
      <c r="AO105">
        <v>1</v>
      </c>
      <c r="AP105">
        <v>1</v>
      </c>
      <c r="AQ105">
        <v>-1</v>
      </c>
      <c r="AR105">
        <f t="shared" si="264"/>
        <v>0</v>
      </c>
      <c r="AS105">
        <f t="shared" si="265"/>
        <v>0</v>
      </c>
      <c r="AT105">
        <v>-6.2364776374300001E-4</v>
      </c>
      <c r="AU105" s="117" t="s">
        <v>1108</v>
      </c>
      <c r="AV105">
        <v>50</v>
      </c>
      <c r="AW105" t="str">
        <f t="shared" si="266"/>
        <v>TRUE</v>
      </c>
      <c r="AX105">
        <f>ROUND(MARGIN!$J22,0)</f>
        <v>4</v>
      </c>
      <c r="AY105">
        <f t="shared" si="299"/>
        <v>5</v>
      </c>
      <c r="AZ105">
        <f t="shared" si="300"/>
        <v>4</v>
      </c>
      <c r="BA105" s="138">
        <f>AZ105*10000*MARGIN!$G22/MARGIN!$D22</f>
        <v>51966.774834680007</v>
      </c>
      <c r="BB105" s="196">
        <f t="shared" si="267"/>
        <v>-32.408962914584194</v>
      </c>
      <c r="BC105" s="196">
        <f t="shared" si="268"/>
        <v>-32.408962914584194</v>
      </c>
      <c r="BE105">
        <v>-2</v>
      </c>
      <c r="BF105">
        <v>-1</v>
      </c>
      <c r="BG105">
        <v>1</v>
      </c>
      <c r="BH105">
        <v>-1</v>
      </c>
      <c r="BI105">
        <v>1</v>
      </c>
      <c r="BJ105">
        <v>0</v>
      </c>
      <c r="BK105">
        <v>-9.7733785840099993E-3</v>
      </c>
      <c r="BL105" s="117" t="s">
        <v>1108</v>
      </c>
      <c r="BM105">
        <v>50</v>
      </c>
      <c r="BN105" t="s">
        <v>1181</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1181</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1181</v>
      </c>
      <c r="DB105">
        <v>5</v>
      </c>
      <c r="DC105">
        <v>4</v>
      </c>
      <c r="DD105">
        <v>5</v>
      </c>
      <c r="DE105" s="138">
        <v>72216.008459999997</v>
      </c>
      <c r="DF105" s="196">
        <v>0</v>
      </c>
      <c r="DG105" s="196"/>
      <c r="DH105" s="196">
        <v>0</v>
      </c>
      <c r="DJ105">
        <v>0</v>
      </c>
      <c r="DL105">
        <v>1</v>
      </c>
      <c r="DN105">
        <v>1</v>
      </c>
      <c r="DQ105">
        <v>1</v>
      </c>
      <c r="DS105">
        <v>0</v>
      </c>
      <c r="DV105" s="117" t="s">
        <v>1108</v>
      </c>
      <c r="DW105">
        <v>50</v>
      </c>
      <c r="DX105" t="s">
        <v>1184</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1184</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1184</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1184</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1184</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1184</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1184</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1184</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1184</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1184</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1184</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1184</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1184</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1184</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1184</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1184</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v>-50</v>
      </c>
      <c r="UI105">
        <v>1</v>
      </c>
      <c r="UK105">
        <v>1</v>
      </c>
      <c r="UN105">
        <v>1</v>
      </c>
      <c r="UP105">
        <v>0</v>
      </c>
      <c r="US105" s="117" t="s">
        <v>1108</v>
      </c>
      <c r="UT105">
        <v>50</v>
      </c>
      <c r="UU105" t="s">
        <v>1184</v>
      </c>
      <c r="UV105">
        <v>4</v>
      </c>
      <c r="UW105">
        <v>3</v>
      </c>
      <c r="UX105">
        <v>4</v>
      </c>
      <c r="UY105" s="138">
        <v>51755.788699999997</v>
      </c>
      <c r="UZ105" s="138"/>
      <c r="VA105" s="196">
        <v>0</v>
      </c>
      <c r="VB105" s="196"/>
      <c r="VC105" s="196"/>
      <c r="VD105" s="196">
        <v>0</v>
      </c>
      <c r="VE105" s="196">
        <v>0</v>
      </c>
      <c r="VF105" s="196"/>
      <c r="VG105" s="196"/>
      <c r="VH105" s="196"/>
      <c r="VI105" s="196"/>
      <c r="VJ105" s="196"/>
      <c r="VK105" s="196"/>
      <c r="VM105">
        <v>-50</v>
      </c>
      <c r="VQ105">
        <v>1</v>
      </c>
      <c r="VS105">
        <v>1</v>
      </c>
      <c r="VV105">
        <v>1</v>
      </c>
      <c r="VX105">
        <v>0</v>
      </c>
      <c r="WA105" s="117" t="s">
        <v>1108</v>
      </c>
      <c r="WB105">
        <v>50</v>
      </c>
      <c r="WC105" t="s">
        <v>1184</v>
      </c>
      <c r="WD105">
        <v>4</v>
      </c>
      <c r="WE105">
        <v>3</v>
      </c>
      <c r="WF105">
        <v>4</v>
      </c>
      <c r="WG105" s="138">
        <v>51651.495169200003</v>
      </c>
      <c r="WH105" s="138"/>
      <c r="WI105" s="196">
        <v>0</v>
      </c>
      <c r="WJ105" s="196"/>
      <c r="WK105" s="196"/>
      <c r="WL105" s="196">
        <v>0</v>
      </c>
      <c r="WM105" s="196">
        <v>0</v>
      </c>
      <c r="WN105" s="196"/>
      <c r="WO105" s="196"/>
      <c r="WP105" s="196"/>
      <c r="WQ105" s="196"/>
      <c r="WR105" s="196"/>
      <c r="WS105" s="196"/>
      <c r="WU105">
        <v>-50</v>
      </c>
      <c r="WY105">
        <v>1</v>
      </c>
      <c r="XA105">
        <v>1</v>
      </c>
      <c r="XD105">
        <v>1</v>
      </c>
      <c r="XF105">
        <v>0</v>
      </c>
      <c r="XI105" s="117" t="s">
        <v>1108</v>
      </c>
      <c r="XJ105">
        <v>50</v>
      </c>
      <c r="XK105" t="s">
        <v>1184</v>
      </c>
      <c r="XL105">
        <v>4</v>
      </c>
      <c r="XM105">
        <v>3</v>
      </c>
      <c r="XN105">
        <v>4</v>
      </c>
      <c r="XO105" s="138">
        <v>51651.495169200003</v>
      </c>
      <c r="XP105" s="138"/>
      <c r="XQ105" s="196">
        <v>0</v>
      </c>
      <c r="XR105" s="196"/>
      <c r="XS105" s="196"/>
      <c r="XT105" s="196">
        <v>0</v>
      </c>
      <c r="XU105" s="196">
        <v>0</v>
      </c>
      <c r="XV105" s="196"/>
      <c r="XW105" s="196"/>
      <c r="XX105" s="196"/>
      <c r="XY105" s="196"/>
      <c r="XZ105" s="196"/>
      <c r="YA105" s="196"/>
      <c r="YC105">
        <v>-50</v>
      </c>
      <c r="YG105">
        <v>1</v>
      </c>
      <c r="YI105">
        <v>1</v>
      </c>
      <c r="YL105">
        <v>1</v>
      </c>
      <c r="YN105">
        <v>0</v>
      </c>
      <c r="YQ105" s="117" t="s">
        <v>1108</v>
      </c>
      <c r="YR105">
        <v>50</v>
      </c>
      <c r="YS105" t="s">
        <v>1184</v>
      </c>
      <c r="YT105">
        <v>4</v>
      </c>
      <c r="YU105">
        <v>3</v>
      </c>
      <c r="YV105">
        <v>4</v>
      </c>
      <c r="YW105" s="138">
        <v>51813.668443160001</v>
      </c>
      <c r="YX105" s="138"/>
      <c r="YY105" s="196">
        <v>0</v>
      </c>
      <c r="YZ105" s="196"/>
      <c r="ZA105" s="196"/>
      <c r="ZB105" s="196">
        <v>0</v>
      </c>
      <c r="ZC105" s="196">
        <v>0</v>
      </c>
      <c r="ZD105" s="196"/>
      <c r="ZE105" s="196"/>
      <c r="ZF105" s="196"/>
      <c r="ZG105" s="196"/>
      <c r="ZH105" s="196"/>
      <c r="ZI105" s="196"/>
      <c r="ZK105">
        <f t="shared" si="269"/>
        <v>-50</v>
      </c>
      <c r="ZO105">
        <v>1</v>
      </c>
      <c r="ZQ105">
        <v>1</v>
      </c>
      <c r="ZT105">
        <f t="shared" si="301"/>
        <v>1</v>
      </c>
      <c r="ZV105">
        <f t="shared" si="271"/>
        <v>0</v>
      </c>
      <c r="ZY105" s="117" t="s">
        <v>1108</v>
      </c>
      <c r="ZZ105">
        <v>50</v>
      </c>
      <c r="AAA105" t="str">
        <f t="shared" si="302"/>
        <v>FALSE</v>
      </c>
      <c r="AAB105">
        <f>ROUND(MARGIN!$J22,0)</f>
        <v>4</v>
      </c>
      <c r="AAC105">
        <f t="shared" si="273"/>
        <v>3</v>
      </c>
      <c r="AAD105">
        <f t="shared" si="274"/>
        <v>4</v>
      </c>
      <c r="AAE105" s="138">
        <f>AAD105*10000*MARGIN!$G22/MARGIN!$D22</f>
        <v>51966.774834680007</v>
      </c>
      <c r="AAF105" s="138"/>
      <c r="AAG105" s="196">
        <f t="shared" si="303"/>
        <v>0</v>
      </c>
      <c r="AAH105" s="196"/>
      <c r="AAI105" s="196"/>
      <c r="AAJ105" s="196">
        <f t="shared" si="276"/>
        <v>0</v>
      </c>
      <c r="AAK105" s="196">
        <f t="shared" si="304"/>
        <v>0</v>
      </c>
      <c r="AAL105" s="196"/>
      <c r="AAM105" s="196"/>
      <c r="AAN105" s="196"/>
      <c r="AAO105" s="196"/>
      <c r="AAP105" s="196"/>
      <c r="AAQ105" s="196"/>
      <c r="AAS105">
        <f t="shared" si="278"/>
        <v>-50</v>
      </c>
      <c r="AAW105">
        <v>1</v>
      </c>
      <c r="AAY105">
        <v>1</v>
      </c>
      <c r="ABB105">
        <f t="shared" si="305"/>
        <v>1</v>
      </c>
      <c r="ABD105">
        <f t="shared" si="280"/>
        <v>0</v>
      </c>
      <c r="ABG105" s="117" t="s">
        <v>1108</v>
      </c>
      <c r="ABH105">
        <v>50</v>
      </c>
      <c r="ABI105" t="str">
        <f t="shared" si="306"/>
        <v>FALSE</v>
      </c>
      <c r="ABJ105">
        <f>ROUND(MARGIN!$J22,0)</f>
        <v>4</v>
      </c>
      <c r="ABK105">
        <f t="shared" si="282"/>
        <v>3</v>
      </c>
      <c r="ABL105">
        <f t="shared" si="283"/>
        <v>4</v>
      </c>
      <c r="ABM105" s="138">
        <f>ABL105*10000*MARGIN!$G22/MARGIN!$D22</f>
        <v>51966.774834680007</v>
      </c>
      <c r="ABN105" s="138"/>
      <c r="ABO105" s="196">
        <f t="shared" si="307"/>
        <v>0</v>
      </c>
      <c r="ABP105" s="196"/>
      <c r="ABQ105" s="196"/>
      <c r="ABR105" s="196">
        <f t="shared" si="285"/>
        <v>0</v>
      </c>
      <c r="ABS105" s="196">
        <f t="shared" si="308"/>
        <v>0</v>
      </c>
      <c r="ABT105" s="196"/>
      <c r="ABU105" s="196"/>
      <c r="ABV105" s="196"/>
      <c r="ABW105" s="196"/>
      <c r="ABX105" s="196"/>
      <c r="ABY105" s="196"/>
      <c r="ACA105">
        <f t="shared" si="287"/>
        <v>-50</v>
      </c>
      <c r="ACE105">
        <v>1</v>
      </c>
      <c r="ACG105">
        <v>1</v>
      </c>
      <c r="ACJ105">
        <f t="shared" si="309"/>
        <v>1</v>
      </c>
      <c r="ACL105">
        <f t="shared" si="289"/>
        <v>0</v>
      </c>
      <c r="ACO105" s="117" t="s">
        <v>1108</v>
      </c>
      <c r="ACP105">
        <v>50</v>
      </c>
      <c r="ACQ105" t="str">
        <f t="shared" si="310"/>
        <v>FALSE</v>
      </c>
      <c r="ACR105">
        <f>ROUND(MARGIN!$J22,0)</f>
        <v>4</v>
      </c>
      <c r="ACS105">
        <f t="shared" si="291"/>
        <v>3</v>
      </c>
      <c r="ACT105">
        <f t="shared" si="292"/>
        <v>4</v>
      </c>
      <c r="ACU105" s="138">
        <f>ACT105*10000*MARGIN!$G22/MARGIN!$D22</f>
        <v>51966.774834680007</v>
      </c>
      <c r="ACV105" s="138"/>
      <c r="ACW105" s="196">
        <f t="shared" si="311"/>
        <v>0</v>
      </c>
      <c r="ACX105" s="196"/>
      <c r="ACY105" s="196"/>
      <c r="ACZ105" s="196">
        <f t="shared" si="294"/>
        <v>0</v>
      </c>
      <c r="ADA105" s="196">
        <f t="shared" si="312"/>
        <v>0</v>
      </c>
      <c r="ADB105" s="196"/>
      <c r="ADC105" s="196"/>
      <c r="ADD105" s="196"/>
      <c r="ADE105" s="196"/>
      <c r="ADF105" s="196"/>
      <c r="ADG105" s="196"/>
    </row>
    <row r="106" spans="1:787" x14ac:dyDescent="0.25">
      <c r="A106" t="s">
        <v>1098</v>
      </c>
      <c r="B106" s="164" t="s">
        <v>26</v>
      </c>
      <c r="F106" t="e">
        <f>-#REF!+G106</f>
        <v>#REF!</v>
      </c>
      <c r="G106">
        <v>1</v>
      </c>
      <c r="H106">
        <v>1</v>
      </c>
      <c r="I106">
        <v>-1</v>
      </c>
      <c r="J106">
        <f t="shared" si="252"/>
        <v>0</v>
      </c>
      <c r="K106">
        <f t="shared" si="253"/>
        <v>0</v>
      </c>
      <c r="L106" s="183">
        <v>-7.7945543167700004E-3</v>
      </c>
      <c r="M106" s="117" t="s">
        <v>917</v>
      </c>
      <c r="N106">
        <v>50</v>
      </c>
      <c r="O106" t="str">
        <f t="shared" si="254"/>
        <v>TRUE</v>
      </c>
      <c r="P106">
        <f>ROUND(MARGIN!$J23,0)</f>
        <v>4</v>
      </c>
      <c r="Q106" t="e">
        <f>IF(ABS(G106+I106)=2,ROUND(P106*(1+#REF!),0),IF(I106="",P106,ROUND(P106*(1+-#REF!),0)))</f>
        <v>#REF!</v>
      </c>
      <c r="R106">
        <f t="shared" si="296"/>
        <v>4</v>
      </c>
      <c r="S106" s="138">
        <f>R106*10000*MARGIN!$G23/MARGIN!$D23</f>
        <v>51973.951973951975</v>
      </c>
      <c r="T106" s="144">
        <f t="shared" si="255"/>
        <v>-405.11379171816407</v>
      </c>
      <c r="U106" s="144">
        <f t="shared" si="256"/>
        <v>-405.11379171816407</v>
      </c>
      <c r="W106">
        <f t="shared" si="257"/>
        <v>-2</v>
      </c>
      <c r="X106">
        <v>-1</v>
      </c>
      <c r="Y106">
        <v>1</v>
      </c>
      <c r="Z106">
        <v>-1</v>
      </c>
      <c r="AA106">
        <f t="shared" si="258"/>
        <v>1</v>
      </c>
      <c r="AB106">
        <f t="shared" si="259"/>
        <v>0</v>
      </c>
      <c r="AC106">
        <v>-1.114491209E-2</v>
      </c>
      <c r="AD106" s="117" t="s">
        <v>1108</v>
      </c>
      <c r="AE106">
        <v>50</v>
      </c>
      <c r="AF106" t="str">
        <f t="shared" si="260"/>
        <v>TRUE</v>
      </c>
      <c r="AG106">
        <f>ROUND(MARGIN!$J23,0)</f>
        <v>4</v>
      </c>
      <c r="AH106">
        <f t="shared" si="297"/>
        <v>3</v>
      </c>
      <c r="AI106">
        <f t="shared" si="298"/>
        <v>4</v>
      </c>
      <c r="AJ106" s="138">
        <f>AI106*10000*MARGIN!$G23/MARGIN!$D23</f>
        <v>51973.951973951975</v>
      </c>
      <c r="AK106" s="196">
        <f t="shared" si="261"/>
        <v>579.24512571957678</v>
      </c>
      <c r="AL106" s="196">
        <f t="shared" si="262"/>
        <v>-579.24512571957678</v>
      </c>
      <c r="AN106">
        <f t="shared" si="263"/>
        <v>0</v>
      </c>
      <c r="AO106">
        <v>-1</v>
      </c>
      <c r="AP106">
        <v>1</v>
      </c>
      <c r="AQ106">
        <v>1</v>
      </c>
      <c r="AR106">
        <f t="shared" si="264"/>
        <v>0</v>
      </c>
      <c r="AS106">
        <f t="shared" si="265"/>
        <v>1</v>
      </c>
      <c r="AT106">
        <v>1.7130620985E-3</v>
      </c>
      <c r="AU106" s="117" t="s">
        <v>1108</v>
      </c>
      <c r="AV106">
        <v>50</v>
      </c>
      <c r="AW106" t="str">
        <f t="shared" si="266"/>
        <v>TRUE</v>
      </c>
      <c r="AX106">
        <f>ROUND(MARGIN!$J23,0)</f>
        <v>4</v>
      </c>
      <c r="AY106">
        <f t="shared" si="299"/>
        <v>3</v>
      </c>
      <c r="AZ106">
        <f t="shared" si="300"/>
        <v>4</v>
      </c>
      <c r="BA106" s="138">
        <f>AZ106*10000*MARGIN!$G23/MARGIN!$D23</f>
        <v>51973.951973951975</v>
      </c>
      <c r="BB106" s="196">
        <f t="shared" si="267"/>
        <v>-89.03460723583639</v>
      </c>
      <c r="BC106" s="196">
        <f t="shared" si="268"/>
        <v>89.03460723583639</v>
      </c>
      <c r="BE106">
        <v>2</v>
      </c>
      <c r="BF106">
        <v>1</v>
      </c>
      <c r="BG106">
        <v>1</v>
      </c>
      <c r="BH106">
        <v>-1</v>
      </c>
      <c r="BI106">
        <v>0</v>
      </c>
      <c r="BJ106">
        <v>0</v>
      </c>
      <c r="BK106">
        <v>-8.87843807895E-3</v>
      </c>
      <c r="BL106" s="117" t="s">
        <v>1108</v>
      </c>
      <c r="BM106">
        <v>50</v>
      </c>
      <c r="BN106" t="s">
        <v>1181</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1181</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1181</v>
      </c>
      <c r="DB106">
        <v>5</v>
      </c>
      <c r="DC106">
        <v>4</v>
      </c>
      <c r="DD106">
        <v>5</v>
      </c>
      <c r="DE106" s="138">
        <v>72278.624093911712</v>
      </c>
      <c r="DF106" s="196">
        <v>0</v>
      </c>
      <c r="DG106" s="196"/>
      <c r="DH106" s="196">
        <v>0</v>
      </c>
      <c r="DJ106">
        <v>0</v>
      </c>
      <c r="DL106">
        <v>1</v>
      </c>
      <c r="DN106">
        <v>1</v>
      </c>
      <c r="DQ106">
        <v>1</v>
      </c>
      <c r="DS106">
        <v>0</v>
      </c>
      <c r="DV106" s="117" t="s">
        <v>1108</v>
      </c>
      <c r="DW106">
        <v>50</v>
      </c>
      <c r="DX106" t="s">
        <v>1184</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1184</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1184</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1184</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1184</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1184</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1184</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1184</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1184</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1184</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1184</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1184</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1184</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1184</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1184</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1184</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v>-50</v>
      </c>
      <c r="UI106">
        <v>1</v>
      </c>
      <c r="UK106">
        <v>1</v>
      </c>
      <c r="UN106">
        <v>1</v>
      </c>
      <c r="UP106">
        <v>0</v>
      </c>
      <c r="US106" s="117" t="s">
        <v>1108</v>
      </c>
      <c r="UT106">
        <v>50</v>
      </c>
      <c r="UU106" t="s">
        <v>1184</v>
      </c>
      <c r="UV106">
        <v>4</v>
      </c>
      <c r="UW106">
        <v>3</v>
      </c>
      <c r="UX106">
        <v>4</v>
      </c>
      <c r="UY106" s="138">
        <v>51772.272461927634</v>
      </c>
      <c r="UZ106" s="138"/>
      <c r="VA106" s="196">
        <v>0</v>
      </c>
      <c r="VB106" s="196"/>
      <c r="VC106" s="196"/>
      <c r="VD106" s="196">
        <v>0</v>
      </c>
      <c r="VE106" s="196">
        <v>0</v>
      </c>
      <c r="VF106" s="196"/>
      <c r="VG106" s="196"/>
      <c r="VH106" s="196"/>
      <c r="VI106" s="196"/>
      <c r="VJ106" s="196"/>
      <c r="VK106" s="196"/>
      <c r="VM106">
        <v>-50</v>
      </c>
      <c r="VQ106">
        <v>1</v>
      </c>
      <c r="VS106">
        <v>1</v>
      </c>
      <c r="VV106">
        <v>1</v>
      </c>
      <c r="VX106">
        <v>0</v>
      </c>
      <c r="WA106" s="117" t="s">
        <v>1108</v>
      </c>
      <c r="WB106">
        <v>50</v>
      </c>
      <c r="WC106" t="s">
        <v>1184</v>
      </c>
      <c r="WD106">
        <v>4</v>
      </c>
      <c r="WE106">
        <v>3</v>
      </c>
      <c r="WF106">
        <v>4</v>
      </c>
      <c r="WG106" s="138">
        <v>51651.001225991007</v>
      </c>
      <c r="WH106" s="138"/>
      <c r="WI106" s="196">
        <v>0</v>
      </c>
      <c r="WJ106" s="196"/>
      <c r="WK106" s="196"/>
      <c r="WL106" s="196">
        <v>0</v>
      </c>
      <c r="WM106" s="196">
        <v>0</v>
      </c>
      <c r="WN106" s="196"/>
      <c r="WO106" s="196"/>
      <c r="WP106" s="196"/>
      <c r="WQ106" s="196"/>
      <c r="WR106" s="196"/>
      <c r="WS106" s="196"/>
      <c r="WU106">
        <v>-50</v>
      </c>
      <c r="WY106">
        <v>1</v>
      </c>
      <c r="XA106">
        <v>1</v>
      </c>
      <c r="XD106">
        <v>1</v>
      </c>
      <c r="XF106">
        <v>0</v>
      </c>
      <c r="XI106" s="117" t="s">
        <v>1108</v>
      </c>
      <c r="XJ106">
        <v>50</v>
      </c>
      <c r="XK106" t="s">
        <v>1184</v>
      </c>
      <c r="XL106">
        <v>4</v>
      </c>
      <c r="XM106">
        <v>3</v>
      </c>
      <c r="XN106">
        <v>4</v>
      </c>
      <c r="XO106" s="138">
        <v>51651.001225991007</v>
      </c>
      <c r="XP106" s="138"/>
      <c r="XQ106" s="196">
        <v>0</v>
      </c>
      <c r="XR106" s="196"/>
      <c r="XS106" s="196"/>
      <c r="XT106" s="196">
        <v>0</v>
      </c>
      <c r="XU106" s="196">
        <v>0</v>
      </c>
      <c r="XV106" s="196"/>
      <c r="XW106" s="196"/>
      <c r="XX106" s="196"/>
      <c r="XY106" s="196"/>
      <c r="XZ106" s="196"/>
      <c r="YA106" s="196"/>
      <c r="YC106">
        <v>-50</v>
      </c>
      <c r="YG106">
        <v>1</v>
      </c>
      <c r="YI106">
        <v>1</v>
      </c>
      <c r="YL106">
        <v>1</v>
      </c>
      <c r="YN106">
        <v>0</v>
      </c>
      <c r="YQ106" s="117" t="s">
        <v>1108</v>
      </c>
      <c r="YR106">
        <v>50</v>
      </c>
      <c r="YS106" t="s">
        <v>1184</v>
      </c>
      <c r="YT106">
        <v>4</v>
      </c>
      <c r="YU106">
        <v>3</v>
      </c>
      <c r="YV106">
        <v>4</v>
      </c>
      <c r="YW106" s="138">
        <v>51810.879511947125</v>
      </c>
      <c r="YX106" s="138"/>
      <c r="YY106" s="196">
        <v>0</v>
      </c>
      <c r="YZ106" s="196"/>
      <c r="ZA106" s="196"/>
      <c r="ZB106" s="196">
        <v>0</v>
      </c>
      <c r="ZC106" s="196">
        <v>0</v>
      </c>
      <c r="ZD106" s="196"/>
      <c r="ZE106" s="196"/>
      <c r="ZF106" s="196"/>
      <c r="ZG106" s="196"/>
      <c r="ZH106" s="196"/>
      <c r="ZI106" s="196"/>
      <c r="ZK106">
        <f t="shared" si="269"/>
        <v>-50</v>
      </c>
      <c r="ZO106">
        <v>1</v>
      </c>
      <c r="ZQ106">
        <v>1</v>
      </c>
      <c r="ZT106">
        <f t="shared" si="301"/>
        <v>1</v>
      </c>
      <c r="ZV106">
        <f t="shared" si="271"/>
        <v>0</v>
      </c>
      <c r="ZY106" s="117" t="s">
        <v>1108</v>
      </c>
      <c r="ZZ106">
        <v>50</v>
      </c>
      <c r="AAA106" t="str">
        <f t="shared" si="302"/>
        <v>FALSE</v>
      </c>
      <c r="AAB106">
        <f>ROUND(MARGIN!$J23,0)</f>
        <v>4</v>
      </c>
      <c r="AAC106">
        <f t="shared" si="273"/>
        <v>3</v>
      </c>
      <c r="AAD106">
        <f t="shared" si="274"/>
        <v>4</v>
      </c>
      <c r="AAE106" s="138">
        <f>AAD106*10000*MARGIN!$G23/MARGIN!$D23</f>
        <v>51973.951973951975</v>
      </c>
      <c r="AAF106" s="138"/>
      <c r="AAG106" s="196">
        <f t="shared" si="303"/>
        <v>0</v>
      </c>
      <c r="AAH106" s="196"/>
      <c r="AAI106" s="196"/>
      <c r="AAJ106" s="196">
        <f t="shared" si="276"/>
        <v>0</v>
      </c>
      <c r="AAK106" s="196">
        <f t="shared" si="304"/>
        <v>0</v>
      </c>
      <c r="AAL106" s="196"/>
      <c r="AAM106" s="196"/>
      <c r="AAN106" s="196"/>
      <c r="AAO106" s="196"/>
      <c r="AAP106" s="196"/>
      <c r="AAQ106" s="196"/>
      <c r="AAS106">
        <f t="shared" si="278"/>
        <v>-50</v>
      </c>
      <c r="AAW106">
        <v>1</v>
      </c>
      <c r="AAY106">
        <v>1</v>
      </c>
      <c r="ABB106">
        <f t="shared" si="305"/>
        <v>1</v>
      </c>
      <c r="ABD106">
        <f t="shared" si="280"/>
        <v>0</v>
      </c>
      <c r="ABG106" s="117" t="s">
        <v>1108</v>
      </c>
      <c r="ABH106">
        <v>50</v>
      </c>
      <c r="ABI106" t="str">
        <f t="shared" si="306"/>
        <v>FALSE</v>
      </c>
      <c r="ABJ106">
        <f>ROUND(MARGIN!$J23,0)</f>
        <v>4</v>
      </c>
      <c r="ABK106">
        <f t="shared" si="282"/>
        <v>3</v>
      </c>
      <c r="ABL106">
        <f t="shared" si="283"/>
        <v>4</v>
      </c>
      <c r="ABM106" s="138">
        <f>ABL106*10000*MARGIN!$G23/MARGIN!$D23</f>
        <v>51973.951973951975</v>
      </c>
      <c r="ABN106" s="138"/>
      <c r="ABO106" s="196">
        <f t="shared" si="307"/>
        <v>0</v>
      </c>
      <c r="ABP106" s="196"/>
      <c r="ABQ106" s="196"/>
      <c r="ABR106" s="196">
        <f t="shared" si="285"/>
        <v>0</v>
      </c>
      <c r="ABS106" s="196">
        <f t="shared" si="308"/>
        <v>0</v>
      </c>
      <c r="ABT106" s="196"/>
      <c r="ABU106" s="196"/>
      <c r="ABV106" s="196"/>
      <c r="ABW106" s="196"/>
      <c r="ABX106" s="196"/>
      <c r="ABY106" s="196"/>
      <c r="ACA106">
        <f t="shared" si="287"/>
        <v>-50</v>
      </c>
      <c r="ACE106">
        <v>1</v>
      </c>
      <c r="ACG106">
        <v>1</v>
      </c>
      <c r="ACJ106">
        <f t="shared" si="309"/>
        <v>1</v>
      </c>
      <c r="ACL106">
        <f t="shared" si="289"/>
        <v>0</v>
      </c>
      <c r="ACO106" s="117" t="s">
        <v>1108</v>
      </c>
      <c r="ACP106">
        <v>50</v>
      </c>
      <c r="ACQ106" t="str">
        <f t="shared" si="310"/>
        <v>FALSE</v>
      </c>
      <c r="ACR106">
        <f>ROUND(MARGIN!$J23,0)</f>
        <v>4</v>
      </c>
      <c r="ACS106">
        <f t="shared" si="291"/>
        <v>3</v>
      </c>
      <c r="ACT106">
        <f t="shared" si="292"/>
        <v>4</v>
      </c>
      <c r="ACU106" s="138">
        <f>ACT106*10000*MARGIN!$G23/MARGIN!$D23</f>
        <v>51973.951973951975</v>
      </c>
      <c r="ACV106" s="138"/>
      <c r="ACW106" s="196">
        <f t="shared" si="311"/>
        <v>0</v>
      </c>
      <c r="ACX106" s="196"/>
      <c r="ACY106" s="196"/>
      <c r="ACZ106" s="196">
        <f t="shared" si="294"/>
        <v>0</v>
      </c>
      <c r="ADA106" s="196">
        <f t="shared" si="312"/>
        <v>0</v>
      </c>
      <c r="ADB106" s="196"/>
      <c r="ADC106" s="196"/>
      <c r="ADD106" s="196"/>
      <c r="ADE106" s="196"/>
      <c r="ADF106" s="196"/>
      <c r="ADG106" s="196"/>
    </row>
    <row r="107" spans="1:787" x14ac:dyDescent="0.25">
      <c r="A107" t="s">
        <v>1101</v>
      </c>
      <c r="B107" s="164" t="s">
        <v>14</v>
      </c>
      <c r="F107" t="e">
        <f>-#REF!+G107</f>
        <v>#REF!</v>
      </c>
      <c r="G107">
        <v>-1</v>
      </c>
      <c r="H107">
        <v>1</v>
      </c>
      <c r="I107">
        <v>1</v>
      </c>
      <c r="J107">
        <f t="shared" si="252"/>
        <v>0</v>
      </c>
      <c r="K107">
        <f t="shared" si="253"/>
        <v>1</v>
      </c>
      <c r="L107" s="183">
        <v>7.40586644477E-3</v>
      </c>
      <c r="M107" s="116" t="s">
        <v>917</v>
      </c>
      <c r="N107">
        <v>50</v>
      </c>
      <c r="O107" t="str">
        <f t="shared" si="254"/>
        <v>TRUE</v>
      </c>
      <c r="P107">
        <f>ROUND(MARGIN!$J24,0)</f>
        <v>4</v>
      </c>
      <c r="Q107" t="e">
        <f>IF(ABS(G107+I107)=2,ROUND(P107*(1+#REF!),0),IF(I107="",P107,ROUND(P107*(1+-#REF!),0)))</f>
        <v>#REF!</v>
      </c>
      <c r="R107">
        <f t="shared" si="296"/>
        <v>4</v>
      </c>
      <c r="S107" s="138">
        <f>R107*10000*MARGIN!$G24/MARGIN!$D24</f>
        <v>51964</v>
      </c>
      <c r="T107" s="144">
        <f t="shared" si="255"/>
        <v>-384.83844393602828</v>
      </c>
      <c r="U107" s="144">
        <f t="shared" si="256"/>
        <v>384.83844393602828</v>
      </c>
      <c r="W107">
        <f t="shared" si="257"/>
        <v>2</v>
      </c>
      <c r="X107">
        <v>1</v>
      </c>
      <c r="Y107">
        <v>1</v>
      </c>
      <c r="Z107">
        <v>-1</v>
      </c>
      <c r="AA107">
        <f t="shared" si="258"/>
        <v>0</v>
      </c>
      <c r="AB107">
        <f t="shared" si="259"/>
        <v>0</v>
      </c>
      <c r="AC107">
        <v>-6.1468357218600004E-3</v>
      </c>
      <c r="AD107" s="116" t="s">
        <v>1108</v>
      </c>
      <c r="AE107">
        <v>50</v>
      </c>
      <c r="AF107" t="str">
        <f t="shared" si="260"/>
        <v>TRUE</v>
      </c>
      <c r="AG107">
        <f>ROUND(MARGIN!$J24,0)</f>
        <v>4</v>
      </c>
      <c r="AH107">
        <f t="shared" si="297"/>
        <v>5</v>
      </c>
      <c r="AI107">
        <f t="shared" si="298"/>
        <v>4</v>
      </c>
      <c r="AJ107" s="138">
        <f>AI107*10000*MARGIN!$G24/MARGIN!$D24</f>
        <v>51964</v>
      </c>
      <c r="AK107" s="196">
        <f t="shared" si="261"/>
        <v>-319.41417145073308</v>
      </c>
      <c r="AL107" s="196">
        <f t="shared" si="262"/>
        <v>-319.41417145073308</v>
      </c>
      <c r="AN107">
        <f t="shared" si="263"/>
        <v>-2</v>
      </c>
      <c r="AO107">
        <v>-1</v>
      </c>
      <c r="AP107">
        <v>-1</v>
      </c>
      <c r="AQ107">
        <v>1</v>
      </c>
      <c r="AR107">
        <f t="shared" si="264"/>
        <v>0</v>
      </c>
      <c r="AS107">
        <f t="shared" si="265"/>
        <v>0</v>
      </c>
      <c r="AT107">
        <v>7.2168161512600002E-3</v>
      </c>
      <c r="AU107" s="116" t="s">
        <v>1108</v>
      </c>
      <c r="AV107">
        <v>50</v>
      </c>
      <c r="AW107" t="str">
        <f t="shared" si="266"/>
        <v>TRUE</v>
      </c>
      <c r="AX107">
        <f>ROUND(MARGIN!$J24,0)</f>
        <v>4</v>
      </c>
      <c r="AY107">
        <f t="shared" si="299"/>
        <v>5</v>
      </c>
      <c r="AZ107">
        <f t="shared" si="300"/>
        <v>4</v>
      </c>
      <c r="BA107" s="138">
        <f>AZ107*10000*MARGIN!$G24/MARGIN!$D24</f>
        <v>51964</v>
      </c>
      <c r="BB107" s="196">
        <f t="shared" si="267"/>
        <v>-375.01463448407463</v>
      </c>
      <c r="BC107" s="196">
        <f t="shared" si="268"/>
        <v>-375.01463448407463</v>
      </c>
      <c r="BE107">
        <v>2</v>
      </c>
      <c r="BF107">
        <v>1</v>
      </c>
      <c r="BG107">
        <v>1</v>
      </c>
      <c r="BH107">
        <v>-1</v>
      </c>
      <c r="BI107">
        <v>0</v>
      </c>
      <c r="BJ107">
        <v>0</v>
      </c>
      <c r="BK107">
        <v>-2.7436445776899999E-3</v>
      </c>
      <c r="BL107" s="116" t="s">
        <v>1108</v>
      </c>
      <c r="BM107">
        <v>50</v>
      </c>
      <c r="BN107" t="s">
        <v>1181</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1181</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1181</v>
      </c>
      <c r="DB107">
        <v>5</v>
      </c>
      <c r="DC107">
        <v>6</v>
      </c>
      <c r="DD107">
        <v>5</v>
      </c>
      <c r="DE107" s="138">
        <v>72277</v>
      </c>
      <c r="DF107" s="196">
        <v>0</v>
      </c>
      <c r="DG107" s="196"/>
      <c r="DH107" s="196">
        <v>0</v>
      </c>
      <c r="DJ107">
        <v>0</v>
      </c>
      <c r="DL107">
        <v>1</v>
      </c>
      <c r="DN107">
        <v>1</v>
      </c>
      <c r="DQ107">
        <v>1</v>
      </c>
      <c r="DS107">
        <v>0</v>
      </c>
      <c r="DV107" s="116" t="s">
        <v>1108</v>
      </c>
      <c r="DW107">
        <v>50</v>
      </c>
      <c r="DX107" t="s">
        <v>1184</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1184</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1184</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1184</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1184</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1184</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1184</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1184</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1184</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1184</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1184</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1184</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1184</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1184</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1184</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1184</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v>-50</v>
      </c>
      <c r="UI107">
        <v>1</v>
      </c>
      <c r="UK107">
        <v>1</v>
      </c>
      <c r="UN107">
        <v>1</v>
      </c>
      <c r="UP107">
        <v>0</v>
      </c>
      <c r="US107" s="116" t="s">
        <v>1108</v>
      </c>
      <c r="UT107">
        <v>50</v>
      </c>
      <c r="UU107" t="s">
        <v>1184</v>
      </c>
      <c r="UV107">
        <v>4</v>
      </c>
      <c r="UW107">
        <v>3</v>
      </c>
      <c r="UX107">
        <v>4</v>
      </c>
      <c r="UY107" s="138">
        <v>51775.200000000004</v>
      </c>
      <c r="UZ107" s="138"/>
      <c r="VA107" s="196">
        <v>0</v>
      </c>
      <c r="VB107" s="196"/>
      <c r="VC107" s="196"/>
      <c r="VD107" s="196">
        <v>0</v>
      </c>
      <c r="VE107" s="196">
        <v>0</v>
      </c>
      <c r="VF107" s="196"/>
      <c r="VG107" s="196"/>
      <c r="VH107" s="196"/>
      <c r="VI107" s="196"/>
      <c r="VJ107" s="196"/>
      <c r="VK107" s="196"/>
      <c r="VM107">
        <v>-50</v>
      </c>
      <c r="VQ107">
        <v>1</v>
      </c>
      <c r="VS107">
        <v>1</v>
      </c>
      <c r="VV107">
        <v>1</v>
      </c>
      <c r="VX107">
        <v>0</v>
      </c>
      <c r="WA107" s="116" t="s">
        <v>1108</v>
      </c>
      <c r="WB107">
        <v>50</v>
      </c>
      <c r="WC107" t="s">
        <v>1184</v>
      </c>
      <c r="WD107">
        <v>4</v>
      </c>
      <c r="WE107">
        <v>3</v>
      </c>
      <c r="WF107">
        <v>4</v>
      </c>
      <c r="WG107" s="138">
        <v>51660.000000000007</v>
      </c>
      <c r="WH107" s="138"/>
      <c r="WI107" s="196">
        <v>0</v>
      </c>
      <c r="WJ107" s="196"/>
      <c r="WK107" s="196"/>
      <c r="WL107" s="196">
        <v>0</v>
      </c>
      <c r="WM107" s="196">
        <v>0</v>
      </c>
      <c r="WN107" s="196"/>
      <c r="WO107" s="196"/>
      <c r="WP107" s="196"/>
      <c r="WQ107" s="196"/>
      <c r="WR107" s="196"/>
      <c r="WS107" s="196"/>
      <c r="WU107">
        <v>-50</v>
      </c>
      <c r="WY107">
        <v>1</v>
      </c>
      <c r="XA107">
        <v>1</v>
      </c>
      <c r="XD107">
        <v>1</v>
      </c>
      <c r="XF107">
        <v>0</v>
      </c>
      <c r="XI107" s="116" t="s">
        <v>1108</v>
      </c>
      <c r="XJ107">
        <v>50</v>
      </c>
      <c r="XK107" t="s">
        <v>1184</v>
      </c>
      <c r="XL107">
        <v>4</v>
      </c>
      <c r="XM107">
        <v>3</v>
      </c>
      <c r="XN107">
        <v>4</v>
      </c>
      <c r="XO107" s="138">
        <v>51660.000000000007</v>
      </c>
      <c r="XP107" s="138"/>
      <c r="XQ107" s="196">
        <v>0</v>
      </c>
      <c r="XR107" s="196"/>
      <c r="XS107" s="196"/>
      <c r="XT107" s="196">
        <v>0</v>
      </c>
      <c r="XU107" s="196">
        <v>0</v>
      </c>
      <c r="XV107" s="196"/>
      <c r="XW107" s="196"/>
      <c r="XX107" s="196"/>
      <c r="XY107" s="196"/>
      <c r="XZ107" s="196"/>
      <c r="YA107" s="196"/>
      <c r="YC107">
        <v>-50</v>
      </c>
      <c r="YG107">
        <v>1</v>
      </c>
      <c r="YI107">
        <v>1</v>
      </c>
      <c r="YL107">
        <v>1</v>
      </c>
      <c r="YN107">
        <v>0</v>
      </c>
      <c r="YQ107" s="116" t="s">
        <v>1108</v>
      </c>
      <c r="YR107">
        <v>50</v>
      </c>
      <c r="YS107" t="s">
        <v>1184</v>
      </c>
      <c r="YT107">
        <v>4</v>
      </c>
      <c r="YU107">
        <v>3</v>
      </c>
      <c r="YV107">
        <v>4</v>
      </c>
      <c r="YW107" s="138">
        <v>51811.999999999993</v>
      </c>
      <c r="YX107" s="138"/>
      <c r="YY107" s="196">
        <v>0</v>
      </c>
      <c r="YZ107" s="196"/>
      <c r="ZA107" s="196"/>
      <c r="ZB107" s="196">
        <v>0</v>
      </c>
      <c r="ZC107" s="196">
        <v>0</v>
      </c>
      <c r="ZD107" s="196"/>
      <c r="ZE107" s="196"/>
      <c r="ZF107" s="196"/>
      <c r="ZG107" s="196"/>
      <c r="ZH107" s="196"/>
      <c r="ZI107" s="196"/>
      <c r="ZK107">
        <f t="shared" si="269"/>
        <v>-50</v>
      </c>
      <c r="ZO107">
        <v>1</v>
      </c>
      <c r="ZQ107">
        <v>1</v>
      </c>
      <c r="ZT107">
        <f t="shared" si="301"/>
        <v>1</v>
      </c>
      <c r="ZV107">
        <f t="shared" si="271"/>
        <v>0</v>
      </c>
      <c r="ZY107" s="116" t="s">
        <v>1108</v>
      </c>
      <c r="ZZ107">
        <v>50</v>
      </c>
      <c r="AAA107" t="str">
        <f t="shared" si="302"/>
        <v>FALSE</v>
      </c>
      <c r="AAB107">
        <f>ROUND(MARGIN!$J24,0)</f>
        <v>4</v>
      </c>
      <c r="AAC107">
        <f t="shared" si="273"/>
        <v>3</v>
      </c>
      <c r="AAD107">
        <f t="shared" si="274"/>
        <v>4</v>
      </c>
      <c r="AAE107" s="138">
        <f>AAD107*10000*MARGIN!$G24/MARGIN!$D24</f>
        <v>51964</v>
      </c>
      <c r="AAF107" s="138"/>
      <c r="AAG107" s="196">
        <f t="shared" si="303"/>
        <v>0</v>
      </c>
      <c r="AAH107" s="196"/>
      <c r="AAI107" s="196"/>
      <c r="AAJ107" s="196">
        <f t="shared" si="276"/>
        <v>0</v>
      </c>
      <c r="AAK107" s="196">
        <f t="shared" si="304"/>
        <v>0</v>
      </c>
      <c r="AAL107" s="196"/>
      <c r="AAM107" s="196"/>
      <c r="AAN107" s="196"/>
      <c r="AAO107" s="196"/>
      <c r="AAP107" s="196"/>
      <c r="AAQ107" s="196"/>
      <c r="AAS107">
        <f t="shared" si="278"/>
        <v>-50</v>
      </c>
      <c r="AAW107">
        <v>1</v>
      </c>
      <c r="AAY107">
        <v>1</v>
      </c>
      <c r="ABB107">
        <f t="shared" si="305"/>
        <v>1</v>
      </c>
      <c r="ABD107">
        <f t="shared" si="280"/>
        <v>0</v>
      </c>
      <c r="ABG107" s="116" t="s">
        <v>1108</v>
      </c>
      <c r="ABH107">
        <v>50</v>
      </c>
      <c r="ABI107" t="str">
        <f t="shared" si="306"/>
        <v>FALSE</v>
      </c>
      <c r="ABJ107">
        <f>ROUND(MARGIN!$J24,0)</f>
        <v>4</v>
      </c>
      <c r="ABK107">
        <f t="shared" si="282"/>
        <v>3</v>
      </c>
      <c r="ABL107">
        <f t="shared" si="283"/>
        <v>4</v>
      </c>
      <c r="ABM107" s="138">
        <f>ABL107*10000*MARGIN!$G24/MARGIN!$D24</f>
        <v>51964</v>
      </c>
      <c r="ABN107" s="138"/>
      <c r="ABO107" s="196">
        <f t="shared" si="307"/>
        <v>0</v>
      </c>
      <c r="ABP107" s="196"/>
      <c r="ABQ107" s="196"/>
      <c r="ABR107" s="196">
        <f t="shared" si="285"/>
        <v>0</v>
      </c>
      <c r="ABS107" s="196">
        <f t="shared" si="308"/>
        <v>0</v>
      </c>
      <c r="ABT107" s="196"/>
      <c r="ABU107" s="196"/>
      <c r="ABV107" s="196"/>
      <c r="ABW107" s="196"/>
      <c r="ABX107" s="196"/>
      <c r="ABY107" s="196"/>
      <c r="ACA107">
        <f t="shared" si="287"/>
        <v>-50</v>
      </c>
      <c r="ACE107">
        <v>1</v>
      </c>
      <c r="ACG107">
        <v>1</v>
      </c>
      <c r="ACJ107">
        <f t="shared" si="309"/>
        <v>1</v>
      </c>
      <c r="ACL107">
        <f t="shared" si="289"/>
        <v>0</v>
      </c>
      <c r="ACO107" s="116" t="s">
        <v>1108</v>
      </c>
      <c r="ACP107">
        <v>50</v>
      </c>
      <c r="ACQ107" t="str">
        <f t="shared" si="310"/>
        <v>FALSE</v>
      </c>
      <c r="ACR107">
        <f>ROUND(MARGIN!$J24,0)</f>
        <v>4</v>
      </c>
      <c r="ACS107">
        <f t="shared" si="291"/>
        <v>3</v>
      </c>
      <c r="ACT107">
        <f t="shared" si="292"/>
        <v>4</v>
      </c>
      <c r="ACU107" s="138">
        <f>ACT107*10000*MARGIN!$G24/MARGIN!$D24</f>
        <v>51964</v>
      </c>
      <c r="ACV107" s="138"/>
      <c r="ACW107" s="196">
        <f t="shared" si="311"/>
        <v>0</v>
      </c>
      <c r="ACX107" s="196"/>
      <c r="ACY107" s="196"/>
      <c r="ACZ107" s="196">
        <f t="shared" si="294"/>
        <v>0</v>
      </c>
      <c r="ADA107" s="196">
        <f t="shared" si="312"/>
        <v>0</v>
      </c>
      <c r="ADB107" s="196"/>
      <c r="ADC107" s="196"/>
      <c r="ADD107" s="196"/>
      <c r="ADE107" s="196"/>
      <c r="ADF107" s="196"/>
      <c r="ADG107" s="196"/>
    </row>
    <row r="108" spans="1:787" x14ac:dyDescent="0.25">
      <c r="A108" t="s">
        <v>1099</v>
      </c>
      <c r="B108" s="164" t="s">
        <v>6</v>
      </c>
      <c r="F108" t="e">
        <f>-#REF!+G108</f>
        <v>#REF!</v>
      </c>
      <c r="G108">
        <v>-1</v>
      </c>
      <c r="H108">
        <v>-1</v>
      </c>
      <c r="I108">
        <v>-1</v>
      </c>
      <c r="J108">
        <f t="shared" si="252"/>
        <v>1</v>
      </c>
      <c r="K108">
        <f t="shared" si="253"/>
        <v>1</v>
      </c>
      <c r="L108" s="183">
        <v>-1.50379292115E-2</v>
      </c>
      <c r="M108" s="117" t="s">
        <v>917</v>
      </c>
      <c r="N108">
        <v>50</v>
      </c>
      <c r="O108" t="str">
        <f t="shared" si="254"/>
        <v>TRUE</v>
      </c>
      <c r="P108">
        <f>ROUND(MARGIN!$J25,0)</f>
        <v>4</v>
      </c>
      <c r="Q108" t="e">
        <f>IF(ABS(G108+I108)=2,ROUND(P108*(1+#REF!),0),IF(I108="",P108,ROUND(P108*(1+-#REF!),0)))</f>
        <v>#REF!</v>
      </c>
      <c r="R108">
        <f t="shared" si="296"/>
        <v>4</v>
      </c>
      <c r="S108" s="138">
        <f>R108*10000*MARGIN!$G25/MARGIN!$D25</f>
        <v>51957.599922201691</v>
      </c>
      <c r="T108" s="144">
        <f t="shared" si="255"/>
        <v>781.33470962950696</v>
      </c>
      <c r="U108" s="144">
        <f t="shared" si="256"/>
        <v>781.33470962950696</v>
      </c>
      <c r="W108">
        <f t="shared" si="257"/>
        <v>0</v>
      </c>
      <c r="X108">
        <v>-1</v>
      </c>
      <c r="Y108">
        <v>-1</v>
      </c>
      <c r="Z108">
        <v>1</v>
      </c>
      <c r="AA108">
        <f t="shared" si="258"/>
        <v>0</v>
      </c>
      <c r="AB108">
        <f t="shared" si="259"/>
        <v>0</v>
      </c>
      <c r="AC108">
        <v>4.0739255829599997E-3</v>
      </c>
      <c r="AD108" s="117" t="s">
        <v>1108</v>
      </c>
      <c r="AE108">
        <v>50</v>
      </c>
      <c r="AF108" t="str">
        <f t="shared" si="260"/>
        <v>TRUE</v>
      </c>
      <c r="AG108">
        <f>ROUND(MARGIN!$J25,0)</f>
        <v>4</v>
      </c>
      <c r="AH108">
        <f t="shared" si="297"/>
        <v>5</v>
      </c>
      <c r="AI108">
        <f t="shared" si="298"/>
        <v>4</v>
      </c>
      <c r="AJ108" s="138">
        <f>AI108*10000*MARGIN!$G25/MARGIN!$D25</f>
        <v>51957.599922201691</v>
      </c>
      <c r="AK108" s="196">
        <f t="shared" si="261"/>
        <v>-211.67139555225796</v>
      </c>
      <c r="AL108" s="196">
        <f t="shared" si="262"/>
        <v>-211.67139555225796</v>
      </c>
      <c r="AN108">
        <f t="shared" si="263"/>
        <v>0</v>
      </c>
      <c r="AO108">
        <v>-1</v>
      </c>
      <c r="AP108">
        <v>-1</v>
      </c>
      <c r="AQ108">
        <v>1</v>
      </c>
      <c r="AR108">
        <f t="shared" si="264"/>
        <v>0</v>
      </c>
      <c r="AS108">
        <f t="shared" si="265"/>
        <v>0</v>
      </c>
      <c r="AT108">
        <v>5.3261373589599996E-3</v>
      </c>
      <c r="AU108" s="117" t="s">
        <v>1108</v>
      </c>
      <c r="AV108">
        <v>50</v>
      </c>
      <c r="AW108" t="str">
        <f t="shared" si="266"/>
        <v>TRUE</v>
      </c>
      <c r="AX108">
        <f>ROUND(MARGIN!$J25,0)</f>
        <v>4</v>
      </c>
      <c r="AY108">
        <f t="shared" si="299"/>
        <v>5</v>
      </c>
      <c r="AZ108">
        <f t="shared" si="300"/>
        <v>4</v>
      </c>
      <c r="BA108" s="138">
        <f>AZ108*10000*MARGIN!$G25/MARGIN!$D25</f>
        <v>51957.599922201691</v>
      </c>
      <c r="BB108" s="196">
        <f t="shared" si="267"/>
        <v>-276.73331402753558</v>
      </c>
      <c r="BC108" s="196">
        <f t="shared" si="268"/>
        <v>-276.73331402753558</v>
      </c>
      <c r="BE108">
        <v>0</v>
      </c>
      <c r="BF108">
        <v>-1</v>
      </c>
      <c r="BG108">
        <v>1</v>
      </c>
      <c r="BH108">
        <v>-1</v>
      </c>
      <c r="BI108">
        <v>1</v>
      </c>
      <c r="BJ108">
        <v>0</v>
      </c>
      <c r="BK108">
        <v>-6.0602566320099999E-3</v>
      </c>
      <c r="BL108" s="117" t="s">
        <v>1108</v>
      </c>
      <c r="BM108">
        <v>50</v>
      </c>
      <c r="BN108" t="s">
        <v>1181</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1181</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1181</v>
      </c>
      <c r="DB108">
        <v>5</v>
      </c>
      <c r="DC108">
        <v>4</v>
      </c>
      <c r="DD108">
        <v>5</v>
      </c>
      <c r="DE108" s="138">
        <v>72267.4635786328</v>
      </c>
      <c r="DF108" s="196">
        <v>0</v>
      </c>
      <c r="DG108" s="196"/>
      <c r="DH108" s="196">
        <v>0</v>
      </c>
      <c r="DJ108">
        <v>0</v>
      </c>
      <c r="DL108">
        <v>1</v>
      </c>
      <c r="DN108">
        <v>1</v>
      </c>
      <c r="DQ108">
        <v>1</v>
      </c>
      <c r="DS108">
        <v>0</v>
      </c>
      <c r="DV108" s="117" t="s">
        <v>1108</v>
      </c>
      <c r="DW108">
        <v>50</v>
      </c>
      <c r="DX108" t="s">
        <v>1184</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1184</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1184</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1184</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1184</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1184</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1184</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1184</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1184</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1184</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1184</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1184</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1184</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1184</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1184</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1184</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v>-50</v>
      </c>
      <c r="UI108">
        <v>1</v>
      </c>
      <c r="UK108">
        <v>1</v>
      </c>
      <c r="UN108">
        <v>1</v>
      </c>
      <c r="UP108">
        <v>0</v>
      </c>
      <c r="US108" s="117" t="s">
        <v>1108</v>
      </c>
      <c r="UT108">
        <v>50</v>
      </c>
      <c r="UU108" t="s">
        <v>1184</v>
      </c>
      <c r="UV108">
        <v>4</v>
      </c>
      <c r="UW108">
        <v>3</v>
      </c>
      <c r="UX108">
        <v>4</v>
      </c>
      <c r="UY108" s="138">
        <v>52317.794604827257</v>
      </c>
      <c r="UZ108" s="138"/>
      <c r="VA108" s="196">
        <v>0</v>
      </c>
      <c r="VB108" s="196"/>
      <c r="VC108" s="196"/>
      <c r="VD108" s="196">
        <v>0</v>
      </c>
      <c r="VE108" s="196">
        <v>0</v>
      </c>
      <c r="VF108" s="196"/>
      <c r="VG108" s="196"/>
      <c r="VH108" s="196"/>
      <c r="VI108" s="196"/>
      <c r="VJ108" s="196"/>
      <c r="VK108" s="196"/>
      <c r="VM108">
        <v>-50</v>
      </c>
      <c r="VQ108">
        <v>1</v>
      </c>
      <c r="VS108">
        <v>1</v>
      </c>
      <c r="VV108">
        <v>1</v>
      </c>
      <c r="VX108">
        <v>0</v>
      </c>
      <c r="WA108" s="117" t="s">
        <v>1108</v>
      </c>
      <c r="WB108">
        <v>50</v>
      </c>
      <c r="WC108" t="s">
        <v>1184</v>
      </c>
      <c r="WD108">
        <v>4</v>
      </c>
      <c r="WE108">
        <v>3</v>
      </c>
      <c r="WF108">
        <v>4</v>
      </c>
      <c r="WG108" s="138">
        <v>51659.388646288207</v>
      </c>
      <c r="WH108" s="138"/>
      <c r="WI108" s="196">
        <v>0</v>
      </c>
      <c r="WJ108" s="196"/>
      <c r="WK108" s="196"/>
      <c r="WL108" s="196">
        <v>0</v>
      </c>
      <c r="WM108" s="196">
        <v>0</v>
      </c>
      <c r="WN108" s="196"/>
      <c r="WO108" s="196"/>
      <c r="WP108" s="196"/>
      <c r="WQ108" s="196"/>
      <c r="WR108" s="196"/>
      <c r="WS108" s="196"/>
      <c r="WU108">
        <v>-50</v>
      </c>
      <c r="WY108">
        <v>1</v>
      </c>
      <c r="XA108">
        <v>1</v>
      </c>
      <c r="XD108">
        <v>1</v>
      </c>
      <c r="XF108">
        <v>0</v>
      </c>
      <c r="XI108" s="117" t="s">
        <v>1108</v>
      </c>
      <c r="XJ108">
        <v>50</v>
      </c>
      <c r="XK108" t="s">
        <v>1184</v>
      </c>
      <c r="XL108">
        <v>4</v>
      </c>
      <c r="XM108">
        <v>3</v>
      </c>
      <c r="XN108">
        <v>4</v>
      </c>
      <c r="XO108" s="138">
        <v>51659.388646288207</v>
      </c>
      <c r="XP108" s="138"/>
      <c r="XQ108" s="196">
        <v>0</v>
      </c>
      <c r="XR108" s="196"/>
      <c r="XS108" s="196"/>
      <c r="XT108" s="196">
        <v>0</v>
      </c>
      <c r="XU108" s="196">
        <v>0</v>
      </c>
      <c r="XV108" s="196"/>
      <c r="XW108" s="196"/>
      <c r="XX108" s="196"/>
      <c r="XY108" s="196"/>
      <c r="XZ108" s="196"/>
      <c r="YA108" s="196"/>
      <c r="YC108">
        <v>-50</v>
      </c>
      <c r="YG108">
        <v>1</v>
      </c>
      <c r="YI108">
        <v>1</v>
      </c>
      <c r="YL108">
        <v>1</v>
      </c>
      <c r="YN108">
        <v>0</v>
      </c>
      <c r="YQ108" s="117" t="s">
        <v>1108</v>
      </c>
      <c r="YR108">
        <v>50</v>
      </c>
      <c r="YS108" t="s">
        <v>1184</v>
      </c>
      <c r="YT108">
        <v>4</v>
      </c>
      <c r="YU108">
        <v>3</v>
      </c>
      <c r="YV108">
        <v>4</v>
      </c>
      <c r="YW108" s="138">
        <v>51814.055345411114</v>
      </c>
      <c r="YX108" s="138"/>
      <c r="YY108" s="196">
        <v>0</v>
      </c>
      <c r="YZ108" s="196"/>
      <c r="ZA108" s="196"/>
      <c r="ZB108" s="196">
        <v>0</v>
      </c>
      <c r="ZC108" s="196">
        <v>0</v>
      </c>
      <c r="ZD108" s="196"/>
      <c r="ZE108" s="196"/>
      <c r="ZF108" s="196"/>
      <c r="ZG108" s="196"/>
      <c r="ZH108" s="196"/>
      <c r="ZI108" s="196"/>
      <c r="ZK108">
        <f t="shared" si="269"/>
        <v>-50</v>
      </c>
      <c r="ZO108">
        <v>1</v>
      </c>
      <c r="ZQ108">
        <v>1</v>
      </c>
      <c r="ZT108">
        <f t="shared" si="301"/>
        <v>1</v>
      </c>
      <c r="ZV108">
        <f t="shared" si="271"/>
        <v>0</v>
      </c>
      <c r="ZY108" s="117" t="s">
        <v>1108</v>
      </c>
      <c r="ZZ108">
        <v>50</v>
      </c>
      <c r="AAA108" t="str">
        <f t="shared" si="302"/>
        <v>FALSE</v>
      </c>
      <c r="AAB108">
        <f>ROUND(MARGIN!$J25,0)</f>
        <v>4</v>
      </c>
      <c r="AAC108">
        <f t="shared" si="273"/>
        <v>3</v>
      </c>
      <c r="AAD108">
        <f t="shared" si="274"/>
        <v>4</v>
      </c>
      <c r="AAE108" s="138">
        <f>AAD108*10000*MARGIN!$G25/MARGIN!$D25</f>
        <v>51957.599922201691</v>
      </c>
      <c r="AAF108" s="138"/>
      <c r="AAG108" s="196">
        <f t="shared" si="303"/>
        <v>0</v>
      </c>
      <c r="AAH108" s="196"/>
      <c r="AAI108" s="196"/>
      <c r="AAJ108" s="196">
        <f t="shared" si="276"/>
        <v>0</v>
      </c>
      <c r="AAK108" s="196">
        <f t="shared" si="304"/>
        <v>0</v>
      </c>
      <c r="AAL108" s="196"/>
      <c r="AAM108" s="196"/>
      <c r="AAN108" s="196"/>
      <c r="AAO108" s="196"/>
      <c r="AAP108" s="196"/>
      <c r="AAQ108" s="196"/>
      <c r="AAS108">
        <f t="shared" si="278"/>
        <v>-50</v>
      </c>
      <c r="AAW108">
        <v>1</v>
      </c>
      <c r="AAY108">
        <v>1</v>
      </c>
      <c r="ABB108">
        <f t="shared" si="305"/>
        <v>1</v>
      </c>
      <c r="ABD108">
        <f t="shared" si="280"/>
        <v>0</v>
      </c>
      <c r="ABG108" s="117" t="s">
        <v>1108</v>
      </c>
      <c r="ABH108">
        <v>50</v>
      </c>
      <c r="ABI108" t="str">
        <f t="shared" si="306"/>
        <v>FALSE</v>
      </c>
      <c r="ABJ108">
        <f>ROUND(MARGIN!$J25,0)</f>
        <v>4</v>
      </c>
      <c r="ABK108">
        <f t="shared" si="282"/>
        <v>3</v>
      </c>
      <c r="ABL108">
        <f t="shared" si="283"/>
        <v>4</v>
      </c>
      <c r="ABM108" s="138">
        <f>ABL108*10000*MARGIN!$G25/MARGIN!$D25</f>
        <v>51957.599922201691</v>
      </c>
      <c r="ABN108" s="138"/>
      <c r="ABO108" s="196">
        <f t="shared" si="307"/>
        <v>0</v>
      </c>
      <c r="ABP108" s="196"/>
      <c r="ABQ108" s="196"/>
      <c r="ABR108" s="196">
        <f t="shared" si="285"/>
        <v>0</v>
      </c>
      <c r="ABS108" s="196">
        <f t="shared" si="308"/>
        <v>0</v>
      </c>
      <c r="ABT108" s="196"/>
      <c r="ABU108" s="196"/>
      <c r="ABV108" s="196"/>
      <c r="ABW108" s="196"/>
      <c r="ABX108" s="196"/>
      <c r="ABY108" s="196"/>
      <c r="ACA108">
        <f t="shared" si="287"/>
        <v>-50</v>
      </c>
      <c r="ACE108">
        <v>1</v>
      </c>
      <c r="ACG108">
        <v>1</v>
      </c>
      <c r="ACJ108">
        <f t="shared" si="309"/>
        <v>1</v>
      </c>
      <c r="ACL108">
        <f t="shared" si="289"/>
        <v>0</v>
      </c>
      <c r="ACO108" s="117" t="s">
        <v>1108</v>
      </c>
      <c r="ACP108">
        <v>50</v>
      </c>
      <c r="ACQ108" t="str">
        <f t="shared" si="310"/>
        <v>FALSE</v>
      </c>
      <c r="ACR108">
        <f>ROUND(MARGIN!$J25,0)</f>
        <v>4</v>
      </c>
      <c r="ACS108">
        <f t="shared" si="291"/>
        <v>3</v>
      </c>
      <c r="ACT108">
        <f t="shared" si="292"/>
        <v>4</v>
      </c>
      <c r="ACU108" s="138">
        <f>ACT108*10000*MARGIN!$G25/MARGIN!$D25</f>
        <v>51957.599922201691</v>
      </c>
      <c r="ACV108" s="138"/>
      <c r="ACW108" s="196">
        <f t="shared" si="311"/>
        <v>0</v>
      </c>
      <c r="ACX108" s="196"/>
      <c r="ACY108" s="196"/>
      <c r="ACZ108" s="196">
        <f t="shared" si="294"/>
        <v>0</v>
      </c>
      <c r="ADA108" s="196">
        <f t="shared" si="312"/>
        <v>0</v>
      </c>
      <c r="ADB108" s="196"/>
      <c r="ADC108" s="196"/>
      <c r="ADD108" s="196"/>
      <c r="ADE108" s="196"/>
      <c r="ADF108" s="196"/>
      <c r="ADG108" s="196"/>
    </row>
    <row r="109" spans="1:787" x14ac:dyDescent="0.25">
      <c r="A109" t="s">
        <v>1097</v>
      </c>
      <c r="B109" s="164" t="s">
        <v>24</v>
      </c>
      <c r="F109" t="e">
        <f>-#REF!+G109</f>
        <v>#REF!</v>
      </c>
      <c r="G109">
        <v>1</v>
      </c>
      <c r="H109">
        <v>1</v>
      </c>
      <c r="I109">
        <v>-1</v>
      </c>
      <c r="J109">
        <f t="shared" si="252"/>
        <v>0</v>
      </c>
      <c r="K109">
        <f t="shared" si="253"/>
        <v>0</v>
      </c>
      <c r="L109" s="183">
        <v>-4.7720182830299999E-3</v>
      </c>
      <c r="M109" s="116" t="s">
        <v>917</v>
      </c>
      <c r="N109">
        <v>50</v>
      </c>
      <c r="O109" t="str">
        <f t="shared" si="254"/>
        <v>TRUE</v>
      </c>
      <c r="P109">
        <f>ROUND(MARGIN!$J26,0)</f>
        <v>4</v>
      </c>
      <c r="Q109" t="e">
        <f>IF(ABS(G109+I109)=2,ROUND(P109*(1+#REF!),0),IF(I109="",P109,ROUND(P109*(1+-#REF!),0)))</f>
        <v>#REF!</v>
      </c>
      <c r="R109">
        <f t="shared" si="296"/>
        <v>4</v>
      </c>
      <c r="S109" s="138">
        <f>R109*10000*MARGIN!$G26/MARGIN!$D26</f>
        <v>51968.911917098449</v>
      </c>
      <c r="T109" s="144">
        <f t="shared" si="255"/>
        <v>-247.99659781756944</v>
      </c>
      <c r="U109" s="144">
        <f t="shared" si="256"/>
        <v>-247.99659781756944</v>
      </c>
      <c r="W109">
        <f t="shared" si="257"/>
        <v>0</v>
      </c>
      <c r="X109">
        <v>1</v>
      </c>
      <c r="Y109">
        <v>1</v>
      </c>
      <c r="Z109">
        <v>-1</v>
      </c>
      <c r="AA109">
        <f t="shared" si="258"/>
        <v>0</v>
      </c>
      <c r="AB109">
        <f t="shared" si="259"/>
        <v>0</v>
      </c>
      <c r="AC109">
        <v>-1.54596930413E-2</v>
      </c>
      <c r="AD109" s="116" t="s">
        <v>1108</v>
      </c>
      <c r="AE109">
        <v>50</v>
      </c>
      <c r="AF109" t="str">
        <f t="shared" si="260"/>
        <v>TRUE</v>
      </c>
      <c r="AG109">
        <f>ROUND(MARGIN!$J26,0)</f>
        <v>4</v>
      </c>
      <c r="AH109">
        <f t="shared" si="297"/>
        <v>5</v>
      </c>
      <c r="AI109">
        <f t="shared" si="298"/>
        <v>4</v>
      </c>
      <c r="AJ109" s="138">
        <f>AI109*10000*MARGIN!$G26/MARGIN!$D26</f>
        <v>51968.911917098449</v>
      </c>
      <c r="AK109" s="196">
        <f t="shared" si="261"/>
        <v>-803.42342592869954</v>
      </c>
      <c r="AL109" s="196">
        <f t="shared" si="262"/>
        <v>-803.42342592869954</v>
      </c>
      <c r="AN109">
        <f t="shared" si="263"/>
        <v>0</v>
      </c>
      <c r="AO109">
        <v>1</v>
      </c>
      <c r="AP109">
        <v>1</v>
      </c>
      <c r="AQ109">
        <v>1</v>
      </c>
      <c r="AR109">
        <f t="shared" si="264"/>
        <v>1</v>
      </c>
      <c r="AS109">
        <f t="shared" si="265"/>
        <v>1</v>
      </c>
      <c r="AT109">
        <v>9.5133592428199999E-4</v>
      </c>
      <c r="AU109" s="116" t="s">
        <v>1108</v>
      </c>
      <c r="AV109">
        <v>50</v>
      </c>
      <c r="AW109" t="str">
        <f t="shared" si="266"/>
        <v>TRUE</v>
      </c>
      <c r="AX109">
        <f>ROUND(MARGIN!$J26,0)</f>
        <v>4</v>
      </c>
      <c r="AY109">
        <f t="shared" si="299"/>
        <v>5</v>
      </c>
      <c r="AZ109">
        <f t="shared" si="300"/>
        <v>4</v>
      </c>
      <c r="BA109" s="138">
        <f>AZ109*10000*MARGIN!$G26/MARGIN!$D26</f>
        <v>51968.911917098449</v>
      </c>
      <c r="BB109" s="196">
        <f t="shared" si="267"/>
        <v>49.439892852582695</v>
      </c>
      <c r="BC109" s="196">
        <f t="shared" si="268"/>
        <v>49.439892852582695</v>
      </c>
      <c r="BE109">
        <v>0</v>
      </c>
      <c r="BF109">
        <v>1</v>
      </c>
      <c r="BG109">
        <v>1</v>
      </c>
      <c r="BH109">
        <v>-1</v>
      </c>
      <c r="BI109">
        <v>0</v>
      </c>
      <c r="BJ109">
        <v>0</v>
      </c>
      <c r="BK109">
        <v>-6.08060309214E-3</v>
      </c>
      <c r="BL109" s="116" t="s">
        <v>1108</v>
      </c>
      <c r="BM109">
        <v>50</v>
      </c>
      <c r="BN109" t="s">
        <v>1181</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1181</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1181</v>
      </c>
      <c r="DB109">
        <v>5</v>
      </c>
      <c r="DC109">
        <v>4</v>
      </c>
      <c r="DD109">
        <v>5</v>
      </c>
      <c r="DE109" s="138">
        <v>72263.574056025405</v>
      </c>
      <c r="DF109" s="196">
        <v>0</v>
      </c>
      <c r="DG109" s="196"/>
      <c r="DH109" s="196">
        <v>0</v>
      </c>
      <c r="DJ109">
        <v>0</v>
      </c>
      <c r="DL109">
        <v>1</v>
      </c>
      <c r="DN109">
        <v>1</v>
      </c>
      <c r="DQ109">
        <v>1</v>
      </c>
      <c r="DS109">
        <v>0</v>
      </c>
      <c r="DV109" s="116" t="s">
        <v>1108</v>
      </c>
      <c r="DW109">
        <v>50</v>
      </c>
      <c r="DX109" t="s">
        <v>1184</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1184</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1184</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1184</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1184</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1184</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1184</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1184</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1184</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1184</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1184</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1184</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1184</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1184</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1184</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1184</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v>-50</v>
      </c>
      <c r="UI109">
        <v>1</v>
      </c>
      <c r="UK109">
        <v>1</v>
      </c>
      <c r="UN109">
        <v>1</v>
      </c>
      <c r="UP109">
        <v>0</v>
      </c>
      <c r="US109" s="116" t="s">
        <v>1108</v>
      </c>
      <c r="UT109">
        <v>50</v>
      </c>
      <c r="UU109" t="s">
        <v>1184</v>
      </c>
      <c r="UV109">
        <v>4</v>
      </c>
      <c r="UW109">
        <v>3</v>
      </c>
      <c r="UX109">
        <v>4</v>
      </c>
      <c r="UY109" s="138">
        <v>51774.218389034344</v>
      </c>
      <c r="UZ109" s="138"/>
      <c r="VA109" s="196">
        <v>0</v>
      </c>
      <c r="VB109" s="196"/>
      <c r="VC109" s="196"/>
      <c r="VD109" s="196">
        <v>0</v>
      </c>
      <c r="VE109" s="196">
        <v>0</v>
      </c>
      <c r="VF109" s="196"/>
      <c r="VG109" s="196"/>
      <c r="VH109" s="196"/>
      <c r="VI109" s="196"/>
      <c r="VJ109" s="196"/>
      <c r="VK109" s="196"/>
      <c r="VM109">
        <v>-50</v>
      </c>
      <c r="VQ109">
        <v>1</v>
      </c>
      <c r="VS109">
        <v>1</v>
      </c>
      <c r="VV109">
        <v>1</v>
      </c>
      <c r="VX109">
        <v>0</v>
      </c>
      <c r="WA109" s="116" t="s">
        <v>1108</v>
      </c>
      <c r="WB109">
        <v>50</v>
      </c>
      <c r="WC109" t="s">
        <v>1184</v>
      </c>
      <c r="WD109">
        <v>4</v>
      </c>
      <c r="WE109">
        <v>3</v>
      </c>
      <c r="WF109">
        <v>4</v>
      </c>
      <c r="WG109" s="138">
        <v>51670.001539171921</v>
      </c>
      <c r="WH109" s="138"/>
      <c r="WI109" s="196">
        <v>0</v>
      </c>
      <c r="WJ109" s="196"/>
      <c r="WK109" s="196"/>
      <c r="WL109" s="196">
        <v>0</v>
      </c>
      <c r="WM109" s="196">
        <v>0</v>
      </c>
      <c r="WN109" s="196"/>
      <c r="WO109" s="196"/>
      <c r="WP109" s="196"/>
      <c r="WQ109" s="196"/>
      <c r="WR109" s="196"/>
      <c r="WS109" s="196"/>
      <c r="WU109">
        <v>-50</v>
      </c>
      <c r="WY109">
        <v>1</v>
      </c>
      <c r="XA109">
        <v>1</v>
      </c>
      <c r="XD109">
        <v>1</v>
      </c>
      <c r="XF109">
        <v>0</v>
      </c>
      <c r="XI109" s="116" t="s">
        <v>1108</v>
      </c>
      <c r="XJ109">
        <v>50</v>
      </c>
      <c r="XK109" t="s">
        <v>1184</v>
      </c>
      <c r="XL109">
        <v>4</v>
      </c>
      <c r="XM109">
        <v>3</v>
      </c>
      <c r="XN109">
        <v>4</v>
      </c>
      <c r="XO109" s="138">
        <v>51670.001539171921</v>
      </c>
      <c r="XP109" s="138"/>
      <c r="XQ109" s="196">
        <v>0</v>
      </c>
      <c r="XR109" s="196"/>
      <c r="XS109" s="196"/>
      <c r="XT109" s="196">
        <v>0</v>
      </c>
      <c r="XU109" s="196">
        <v>0</v>
      </c>
      <c r="XV109" s="196"/>
      <c r="XW109" s="196"/>
      <c r="XX109" s="196"/>
      <c r="XY109" s="196"/>
      <c r="XZ109" s="196"/>
      <c r="YA109" s="196"/>
      <c r="YC109">
        <v>-50</v>
      </c>
      <c r="YG109">
        <v>1</v>
      </c>
      <c r="YI109">
        <v>1</v>
      </c>
      <c r="YL109">
        <v>1</v>
      </c>
      <c r="YN109">
        <v>0</v>
      </c>
      <c r="YQ109" s="116" t="s">
        <v>1108</v>
      </c>
      <c r="YR109">
        <v>50</v>
      </c>
      <c r="YS109" t="s">
        <v>1184</v>
      </c>
      <c r="YT109">
        <v>4</v>
      </c>
      <c r="YU109">
        <v>3</v>
      </c>
      <c r="YV109">
        <v>4</v>
      </c>
      <c r="YW109" s="138">
        <v>51813.789401027687</v>
      </c>
      <c r="YX109" s="138"/>
      <c r="YY109" s="196">
        <v>0</v>
      </c>
      <c r="YZ109" s="196"/>
      <c r="ZA109" s="196"/>
      <c r="ZB109" s="196">
        <v>0</v>
      </c>
      <c r="ZC109" s="196">
        <v>0</v>
      </c>
      <c r="ZD109" s="196"/>
      <c r="ZE109" s="196"/>
      <c r="ZF109" s="196"/>
      <c r="ZG109" s="196"/>
      <c r="ZH109" s="196"/>
      <c r="ZI109" s="196"/>
      <c r="ZK109">
        <f t="shared" si="269"/>
        <v>-50</v>
      </c>
      <c r="ZO109">
        <v>1</v>
      </c>
      <c r="ZQ109">
        <v>1</v>
      </c>
      <c r="ZT109">
        <f t="shared" si="301"/>
        <v>1</v>
      </c>
      <c r="ZV109">
        <f t="shared" si="271"/>
        <v>0</v>
      </c>
      <c r="ZY109" s="116" t="s">
        <v>1108</v>
      </c>
      <c r="ZZ109">
        <v>50</v>
      </c>
      <c r="AAA109" t="str">
        <f t="shared" si="302"/>
        <v>FALSE</v>
      </c>
      <c r="AAB109">
        <f>ROUND(MARGIN!$J26,0)</f>
        <v>4</v>
      </c>
      <c r="AAC109">
        <f t="shared" si="273"/>
        <v>3</v>
      </c>
      <c r="AAD109">
        <f t="shared" si="274"/>
        <v>4</v>
      </c>
      <c r="AAE109" s="138">
        <f>AAD109*10000*MARGIN!$G26/MARGIN!$D26</f>
        <v>51968.911917098449</v>
      </c>
      <c r="AAF109" s="138"/>
      <c r="AAG109" s="196">
        <f t="shared" si="303"/>
        <v>0</v>
      </c>
      <c r="AAH109" s="196"/>
      <c r="AAI109" s="196"/>
      <c r="AAJ109" s="196">
        <f t="shared" si="276"/>
        <v>0</v>
      </c>
      <c r="AAK109" s="196">
        <f t="shared" si="304"/>
        <v>0</v>
      </c>
      <c r="AAL109" s="196"/>
      <c r="AAM109" s="196"/>
      <c r="AAN109" s="196"/>
      <c r="AAO109" s="196"/>
      <c r="AAP109" s="196"/>
      <c r="AAQ109" s="196"/>
      <c r="AAS109">
        <f t="shared" si="278"/>
        <v>-50</v>
      </c>
      <c r="AAW109">
        <v>1</v>
      </c>
      <c r="AAY109">
        <v>1</v>
      </c>
      <c r="ABB109">
        <f t="shared" si="305"/>
        <v>1</v>
      </c>
      <c r="ABD109">
        <f t="shared" si="280"/>
        <v>0</v>
      </c>
      <c r="ABG109" s="116" t="s">
        <v>1108</v>
      </c>
      <c r="ABH109">
        <v>50</v>
      </c>
      <c r="ABI109" t="str">
        <f t="shared" si="306"/>
        <v>FALSE</v>
      </c>
      <c r="ABJ109">
        <f>ROUND(MARGIN!$J26,0)</f>
        <v>4</v>
      </c>
      <c r="ABK109">
        <f t="shared" si="282"/>
        <v>3</v>
      </c>
      <c r="ABL109">
        <f t="shared" si="283"/>
        <v>4</v>
      </c>
      <c r="ABM109" s="138">
        <f>ABL109*10000*MARGIN!$G26/MARGIN!$D26</f>
        <v>51968.911917098449</v>
      </c>
      <c r="ABN109" s="138"/>
      <c r="ABO109" s="196">
        <f t="shared" si="307"/>
        <v>0</v>
      </c>
      <c r="ABP109" s="196"/>
      <c r="ABQ109" s="196"/>
      <c r="ABR109" s="196">
        <f t="shared" si="285"/>
        <v>0</v>
      </c>
      <c r="ABS109" s="196">
        <f t="shared" si="308"/>
        <v>0</v>
      </c>
      <c r="ABT109" s="196"/>
      <c r="ABU109" s="196"/>
      <c r="ABV109" s="196"/>
      <c r="ABW109" s="196"/>
      <c r="ABX109" s="196"/>
      <c r="ABY109" s="196"/>
      <c r="ACA109">
        <f t="shared" si="287"/>
        <v>-50</v>
      </c>
      <c r="ACE109">
        <v>1</v>
      </c>
      <c r="ACG109">
        <v>1</v>
      </c>
      <c r="ACJ109">
        <f t="shared" si="309"/>
        <v>1</v>
      </c>
      <c r="ACL109">
        <f t="shared" si="289"/>
        <v>0</v>
      </c>
      <c r="ACO109" s="116" t="s">
        <v>1108</v>
      </c>
      <c r="ACP109">
        <v>50</v>
      </c>
      <c r="ACQ109" t="str">
        <f t="shared" si="310"/>
        <v>FALSE</v>
      </c>
      <c r="ACR109">
        <f>ROUND(MARGIN!$J26,0)</f>
        <v>4</v>
      </c>
      <c r="ACS109">
        <f t="shared" si="291"/>
        <v>3</v>
      </c>
      <c r="ACT109">
        <f t="shared" si="292"/>
        <v>4</v>
      </c>
      <c r="ACU109" s="138">
        <f>ACT109*10000*MARGIN!$G26/MARGIN!$D26</f>
        <v>51968.911917098449</v>
      </c>
      <c r="ACV109" s="138"/>
      <c r="ACW109" s="196">
        <f t="shared" si="311"/>
        <v>0</v>
      </c>
      <c r="ACX109" s="196"/>
      <c r="ACY109" s="196"/>
      <c r="ACZ109" s="196">
        <f t="shared" si="294"/>
        <v>0</v>
      </c>
      <c r="ADA109" s="196">
        <f t="shared" si="312"/>
        <v>0</v>
      </c>
      <c r="ADB109" s="196"/>
      <c r="ADC109" s="196"/>
      <c r="ADD109" s="196"/>
      <c r="ADE109" s="196"/>
      <c r="ADF109" s="196"/>
      <c r="ADG109" s="196"/>
    </row>
    <row r="110" spans="1:787" x14ac:dyDescent="0.25">
      <c r="A110" t="s">
        <v>1094</v>
      </c>
      <c r="B110" s="164" t="s">
        <v>13</v>
      </c>
      <c r="F110" t="e">
        <f>-#REF!+G110</f>
        <v>#REF!</v>
      </c>
      <c r="G110">
        <v>-1</v>
      </c>
      <c r="H110">
        <v>1</v>
      </c>
      <c r="I110">
        <v>-1</v>
      </c>
      <c r="J110">
        <f t="shared" si="252"/>
        <v>1</v>
      </c>
      <c r="K110">
        <f t="shared" si="253"/>
        <v>0</v>
      </c>
      <c r="L110" s="183">
        <v>-3.29871716555E-3</v>
      </c>
      <c r="M110" s="116" t="s">
        <v>917</v>
      </c>
      <c r="N110">
        <v>50</v>
      </c>
      <c r="O110" t="str">
        <f t="shared" si="254"/>
        <v>TRUE</v>
      </c>
      <c r="P110">
        <f>ROUND(MARGIN!$J27,0)</f>
        <v>5</v>
      </c>
      <c r="Q110" t="e">
        <f>IF(ABS(G110+I110)=2,ROUND(P110*(1+#REF!),0),IF(I110="",P110,ROUND(P110*(1+-#REF!),0)))</f>
        <v>#REF!</v>
      </c>
      <c r="R110">
        <f t="shared" si="296"/>
        <v>5</v>
      </c>
      <c r="S110" s="138">
        <f>R110*10000*MARGIN!$G27/MARGIN!$D27</f>
        <v>55297.941309600006</v>
      </c>
      <c r="T110" s="144">
        <f t="shared" si="255"/>
        <v>182.41226821755399</v>
      </c>
      <c r="U110" s="144">
        <f t="shared" si="256"/>
        <v>-182.41226821755399</v>
      </c>
      <c r="W110">
        <f t="shared" si="257"/>
        <v>0</v>
      </c>
      <c r="X110">
        <v>-1</v>
      </c>
      <c r="Y110">
        <v>1</v>
      </c>
      <c r="Z110">
        <v>1</v>
      </c>
      <c r="AA110">
        <f t="shared" si="258"/>
        <v>0</v>
      </c>
      <c r="AB110">
        <f t="shared" si="259"/>
        <v>1</v>
      </c>
      <c r="AC110">
        <v>4.7192939445900002E-3</v>
      </c>
      <c r="AD110" s="116" t="s">
        <v>1108</v>
      </c>
      <c r="AE110">
        <v>50</v>
      </c>
      <c r="AF110" t="str">
        <f t="shared" si="260"/>
        <v>TRUE</v>
      </c>
      <c r="AG110">
        <f>ROUND(MARGIN!$J27,0)</f>
        <v>5</v>
      </c>
      <c r="AH110">
        <f t="shared" si="297"/>
        <v>4</v>
      </c>
      <c r="AI110">
        <f t="shared" si="298"/>
        <v>5</v>
      </c>
      <c r="AJ110" s="138">
        <f>AI110*10000*MARGIN!$G27/MARGIN!$D27</f>
        <v>55297.941309600006</v>
      </c>
      <c r="AK110" s="196">
        <f t="shared" si="261"/>
        <v>-260.96723957068855</v>
      </c>
      <c r="AL110" s="196">
        <f t="shared" si="262"/>
        <v>260.96723957068855</v>
      </c>
      <c r="AN110">
        <f t="shared" si="263"/>
        <v>2</v>
      </c>
      <c r="AO110">
        <v>1</v>
      </c>
      <c r="AP110">
        <v>-1</v>
      </c>
      <c r="AQ110">
        <v>-1</v>
      </c>
      <c r="AR110">
        <f t="shared" si="264"/>
        <v>0</v>
      </c>
      <c r="AS110">
        <f t="shared" si="265"/>
        <v>1</v>
      </c>
      <c r="AT110">
        <v>-7.6252058805600003E-3</v>
      </c>
      <c r="AU110" s="116" t="s">
        <v>1108</v>
      </c>
      <c r="AV110">
        <v>50</v>
      </c>
      <c r="AW110" t="str">
        <f t="shared" si="266"/>
        <v>TRUE</v>
      </c>
      <c r="AX110">
        <f>ROUND(MARGIN!$J27,0)</f>
        <v>5</v>
      </c>
      <c r="AY110">
        <f t="shared" si="299"/>
        <v>4</v>
      </c>
      <c r="AZ110">
        <f t="shared" si="300"/>
        <v>5</v>
      </c>
      <c r="BA110" s="138">
        <f>AZ110*10000*MARGIN!$G27/MARGIN!$D27</f>
        <v>55297.941309600006</v>
      </c>
      <c r="BB110" s="196">
        <f t="shared" si="267"/>
        <v>-421.65818725682374</v>
      </c>
      <c r="BC110" s="196">
        <f t="shared" si="268"/>
        <v>421.65818725682374</v>
      </c>
      <c r="BE110">
        <v>0</v>
      </c>
      <c r="BF110">
        <v>1</v>
      </c>
      <c r="BG110">
        <v>-1</v>
      </c>
      <c r="BH110">
        <v>-1</v>
      </c>
      <c r="BI110">
        <v>0</v>
      </c>
      <c r="BJ110">
        <v>1</v>
      </c>
      <c r="BK110">
        <v>-1.4384066879799999E-3</v>
      </c>
      <c r="BL110" s="116" t="s">
        <v>1108</v>
      </c>
      <c r="BM110">
        <v>50</v>
      </c>
      <c r="BN110" t="s">
        <v>1181</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1181</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1181</v>
      </c>
      <c r="DB110">
        <v>7</v>
      </c>
      <c r="DC110">
        <v>5</v>
      </c>
      <c r="DD110">
        <v>7</v>
      </c>
      <c r="DE110" s="138">
        <v>79145.714479999995</v>
      </c>
      <c r="DF110" s="196">
        <v>0</v>
      </c>
      <c r="DG110" s="196"/>
      <c r="DH110" s="196">
        <v>0</v>
      </c>
      <c r="DJ110">
        <v>0</v>
      </c>
      <c r="DL110">
        <v>-1</v>
      </c>
      <c r="DN110">
        <v>-1</v>
      </c>
      <c r="DQ110">
        <v>1</v>
      </c>
      <c r="DS110">
        <v>0</v>
      </c>
      <c r="DV110" s="116" t="s">
        <v>1108</v>
      </c>
      <c r="DW110">
        <v>50</v>
      </c>
      <c r="DX110" t="s">
        <v>1184</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1184</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1184</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1184</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1184</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1184</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1184</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1184</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1184</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1184</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1184</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1184</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1184</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1184</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1184</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1184</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v>-50</v>
      </c>
      <c r="UI110">
        <v>-1</v>
      </c>
      <c r="UK110">
        <v>-1</v>
      </c>
      <c r="UN110">
        <v>1</v>
      </c>
      <c r="UP110">
        <v>0</v>
      </c>
      <c r="US110" s="116" t="s">
        <v>1108</v>
      </c>
      <c r="UT110">
        <v>50</v>
      </c>
      <c r="UU110" t="s">
        <v>1184</v>
      </c>
      <c r="UV110">
        <v>5</v>
      </c>
      <c r="UW110">
        <v>4</v>
      </c>
      <c r="UX110">
        <v>5</v>
      </c>
      <c r="UY110" s="138">
        <v>55254.930500000002</v>
      </c>
      <c r="UZ110" s="138"/>
      <c r="VA110" s="196">
        <v>0</v>
      </c>
      <c r="VB110" s="196"/>
      <c r="VC110" s="196"/>
      <c r="VD110" s="196">
        <v>0</v>
      </c>
      <c r="VE110" s="196">
        <v>0</v>
      </c>
      <c r="VF110" s="196"/>
      <c r="VG110" s="196"/>
      <c r="VH110" s="196"/>
      <c r="VI110" s="196"/>
      <c r="VJ110" s="196"/>
      <c r="VK110" s="196"/>
      <c r="VM110">
        <v>-50</v>
      </c>
      <c r="VQ110">
        <v>-1</v>
      </c>
      <c r="VS110">
        <v>-1</v>
      </c>
      <c r="VV110">
        <v>1</v>
      </c>
      <c r="VX110">
        <v>0</v>
      </c>
      <c r="WA110" s="116" t="s">
        <v>1108</v>
      </c>
      <c r="WB110">
        <v>50</v>
      </c>
      <c r="WC110" t="s">
        <v>1184</v>
      </c>
      <c r="WD110">
        <v>5</v>
      </c>
      <c r="WE110">
        <v>4</v>
      </c>
      <c r="WF110">
        <v>5</v>
      </c>
      <c r="WG110" s="138">
        <v>55324.374791000002</v>
      </c>
      <c r="WH110" s="138"/>
      <c r="WI110" s="196">
        <v>0</v>
      </c>
      <c r="WJ110" s="196"/>
      <c r="WK110" s="196"/>
      <c r="WL110" s="196">
        <v>0</v>
      </c>
      <c r="WM110" s="196">
        <v>0</v>
      </c>
      <c r="WN110" s="196"/>
      <c r="WO110" s="196"/>
      <c r="WP110" s="196"/>
      <c r="WQ110" s="196"/>
      <c r="WR110" s="196"/>
      <c r="WS110" s="196"/>
      <c r="WU110">
        <v>-50</v>
      </c>
      <c r="WY110">
        <v>-1</v>
      </c>
      <c r="XA110">
        <v>-1</v>
      </c>
      <c r="XD110">
        <v>1</v>
      </c>
      <c r="XF110">
        <v>0</v>
      </c>
      <c r="XI110" s="116" t="s">
        <v>1108</v>
      </c>
      <c r="XJ110">
        <v>50</v>
      </c>
      <c r="XK110" t="s">
        <v>1184</v>
      </c>
      <c r="XL110">
        <v>5</v>
      </c>
      <c r="XM110">
        <v>4</v>
      </c>
      <c r="XN110">
        <v>5</v>
      </c>
      <c r="XO110" s="138">
        <v>55324.374791000002</v>
      </c>
      <c r="XP110" s="138"/>
      <c r="XQ110" s="196">
        <v>0</v>
      </c>
      <c r="XR110" s="196"/>
      <c r="XS110" s="196"/>
      <c r="XT110" s="196">
        <v>0</v>
      </c>
      <c r="XU110" s="196">
        <v>0</v>
      </c>
      <c r="XV110" s="196"/>
      <c r="XW110" s="196"/>
      <c r="XX110" s="196"/>
      <c r="XY110" s="196"/>
      <c r="XZ110" s="196"/>
      <c r="YA110" s="196"/>
      <c r="YC110">
        <v>-50</v>
      </c>
      <c r="YG110">
        <v>-1</v>
      </c>
      <c r="YI110">
        <v>-1</v>
      </c>
      <c r="YL110">
        <v>1</v>
      </c>
      <c r="YN110">
        <v>0</v>
      </c>
      <c r="YQ110" s="116" t="s">
        <v>1108</v>
      </c>
      <c r="YR110">
        <v>50</v>
      </c>
      <c r="YS110" t="s">
        <v>1184</v>
      </c>
      <c r="YT110">
        <v>5</v>
      </c>
      <c r="YU110">
        <v>4</v>
      </c>
      <c r="YV110">
        <v>5</v>
      </c>
      <c r="YW110" s="138">
        <v>55264.310981100003</v>
      </c>
      <c r="YX110" s="138"/>
      <c r="YY110" s="196">
        <v>0</v>
      </c>
      <c r="YZ110" s="196"/>
      <c r="ZA110" s="196"/>
      <c r="ZB110" s="196">
        <v>0</v>
      </c>
      <c r="ZC110" s="196">
        <v>0</v>
      </c>
      <c r="ZD110" s="196"/>
      <c r="ZE110" s="196"/>
      <c r="ZF110" s="196"/>
      <c r="ZG110" s="196"/>
      <c r="ZH110" s="196"/>
      <c r="ZI110" s="196"/>
      <c r="ZK110">
        <f t="shared" si="269"/>
        <v>-50</v>
      </c>
      <c r="ZO110">
        <v>-1</v>
      </c>
      <c r="ZQ110">
        <v>-1</v>
      </c>
      <c r="ZT110">
        <f t="shared" si="301"/>
        <v>1</v>
      </c>
      <c r="ZV110">
        <f t="shared" si="271"/>
        <v>0</v>
      </c>
      <c r="ZY110" s="116" t="s">
        <v>1108</v>
      </c>
      <c r="ZZ110">
        <v>50</v>
      </c>
      <c r="AAA110" t="str">
        <f t="shared" si="302"/>
        <v>FALSE</v>
      </c>
      <c r="AAB110">
        <f>ROUND(MARGIN!$J27,0)</f>
        <v>5</v>
      </c>
      <c r="AAC110">
        <f t="shared" si="273"/>
        <v>4</v>
      </c>
      <c r="AAD110">
        <f t="shared" si="274"/>
        <v>5</v>
      </c>
      <c r="AAE110" s="138">
        <f>AAD110*10000*MARGIN!$G27/MARGIN!$D27</f>
        <v>55297.941309600006</v>
      </c>
      <c r="AAF110" s="138"/>
      <c r="AAG110" s="196">
        <f t="shared" si="303"/>
        <v>0</v>
      </c>
      <c r="AAH110" s="196"/>
      <c r="AAI110" s="196"/>
      <c r="AAJ110" s="196">
        <f t="shared" si="276"/>
        <v>0</v>
      </c>
      <c r="AAK110" s="196">
        <f t="shared" si="304"/>
        <v>0</v>
      </c>
      <c r="AAL110" s="196"/>
      <c r="AAM110" s="196"/>
      <c r="AAN110" s="196"/>
      <c r="AAO110" s="196"/>
      <c r="AAP110" s="196"/>
      <c r="AAQ110" s="196"/>
      <c r="AAS110">
        <f t="shared" si="278"/>
        <v>-50</v>
      </c>
      <c r="AAW110">
        <v>-1</v>
      </c>
      <c r="AAY110">
        <v>-1</v>
      </c>
      <c r="ABB110">
        <f t="shared" si="305"/>
        <v>1</v>
      </c>
      <c r="ABD110">
        <f t="shared" si="280"/>
        <v>0</v>
      </c>
      <c r="ABG110" s="116" t="s">
        <v>1108</v>
      </c>
      <c r="ABH110">
        <v>50</v>
      </c>
      <c r="ABI110" t="str">
        <f t="shared" si="306"/>
        <v>FALSE</v>
      </c>
      <c r="ABJ110">
        <f>ROUND(MARGIN!$J27,0)</f>
        <v>5</v>
      </c>
      <c r="ABK110">
        <f t="shared" si="282"/>
        <v>4</v>
      </c>
      <c r="ABL110">
        <f t="shared" si="283"/>
        <v>5</v>
      </c>
      <c r="ABM110" s="138">
        <f>ABL110*10000*MARGIN!$G27/MARGIN!$D27</f>
        <v>55297.941309600006</v>
      </c>
      <c r="ABN110" s="138"/>
      <c r="ABO110" s="196">
        <f t="shared" si="307"/>
        <v>0</v>
      </c>
      <c r="ABP110" s="196"/>
      <c r="ABQ110" s="196"/>
      <c r="ABR110" s="196">
        <f t="shared" si="285"/>
        <v>0</v>
      </c>
      <c r="ABS110" s="196">
        <f t="shared" si="308"/>
        <v>0</v>
      </c>
      <c r="ABT110" s="196"/>
      <c r="ABU110" s="196"/>
      <c r="ABV110" s="196"/>
      <c r="ABW110" s="196"/>
      <c r="ABX110" s="196"/>
      <c r="ABY110" s="196"/>
      <c r="ACA110">
        <f t="shared" si="287"/>
        <v>-50</v>
      </c>
      <c r="ACE110">
        <v>-1</v>
      </c>
      <c r="ACG110">
        <v>-1</v>
      </c>
      <c r="ACJ110">
        <f t="shared" si="309"/>
        <v>1</v>
      </c>
      <c r="ACL110">
        <f t="shared" si="289"/>
        <v>0</v>
      </c>
      <c r="ACO110" s="116" t="s">
        <v>1108</v>
      </c>
      <c r="ACP110">
        <v>50</v>
      </c>
      <c r="ACQ110" t="str">
        <f t="shared" si="310"/>
        <v>FALSE</v>
      </c>
      <c r="ACR110">
        <f>ROUND(MARGIN!$J27,0)</f>
        <v>5</v>
      </c>
      <c r="ACS110">
        <f t="shared" si="291"/>
        <v>4</v>
      </c>
      <c r="ACT110">
        <f t="shared" si="292"/>
        <v>5</v>
      </c>
      <c r="ACU110" s="138">
        <f>ACT110*10000*MARGIN!$G27/MARGIN!$D27</f>
        <v>55297.941309600006</v>
      </c>
      <c r="ACV110" s="138"/>
      <c r="ACW110" s="196">
        <f t="shared" si="311"/>
        <v>0</v>
      </c>
      <c r="ACX110" s="196"/>
      <c r="ACY110" s="196"/>
      <c r="ACZ110" s="196">
        <f t="shared" si="294"/>
        <v>0</v>
      </c>
      <c r="ADA110" s="196">
        <f t="shared" si="312"/>
        <v>0</v>
      </c>
      <c r="ADB110" s="196"/>
      <c r="ADC110" s="196"/>
      <c r="ADD110" s="196"/>
      <c r="ADE110" s="196"/>
      <c r="ADF110" s="196"/>
      <c r="ADG110" s="196"/>
    </row>
    <row r="111" spans="1:787" x14ac:dyDescent="0.25">
      <c r="A111" t="s">
        <v>1089</v>
      </c>
      <c r="B111" s="164" t="s">
        <v>11</v>
      </c>
      <c r="F111" t="e">
        <f>-#REF!+G111</f>
        <v>#REF!</v>
      </c>
      <c r="G111">
        <v>1</v>
      </c>
      <c r="H111">
        <v>1</v>
      </c>
      <c r="I111">
        <v>-1</v>
      </c>
      <c r="J111">
        <f t="shared" si="252"/>
        <v>0</v>
      </c>
      <c r="K111">
        <f t="shared" si="253"/>
        <v>0</v>
      </c>
      <c r="L111" s="183">
        <v>-1.2966804979300001E-4</v>
      </c>
      <c r="M111" s="116" t="s">
        <v>918</v>
      </c>
      <c r="N111">
        <v>50</v>
      </c>
      <c r="O111" t="str">
        <f t="shared" si="254"/>
        <v>TRUE</v>
      </c>
      <c r="P111">
        <f>ROUND(MARGIN!$J28,0)</f>
        <v>5</v>
      </c>
      <c r="Q111" t="e">
        <f>IF(ABS(G111+I111)=2,ROUND(P111*(1+#REF!),0),IF(I111="",P111,ROUND(P111*(1+-#REF!),0)))</f>
        <v>#REF!</v>
      </c>
      <c r="R111">
        <f t="shared" si="296"/>
        <v>5</v>
      </c>
      <c r="S111" s="138">
        <f>R111*10000*MARGIN!$G28/MARGIN!$D28</f>
        <v>55288.453499999996</v>
      </c>
      <c r="T111" s="144">
        <f t="shared" si="255"/>
        <v>-7.1691459414159651</v>
      </c>
      <c r="U111" s="144">
        <f t="shared" si="256"/>
        <v>-7.1691459414159651</v>
      </c>
      <c r="W111">
        <f t="shared" si="257"/>
        <v>0</v>
      </c>
      <c r="X111">
        <v>1</v>
      </c>
      <c r="Y111">
        <v>1</v>
      </c>
      <c r="Z111">
        <v>-1</v>
      </c>
      <c r="AA111">
        <f t="shared" si="258"/>
        <v>0</v>
      </c>
      <c r="AB111">
        <f t="shared" si="259"/>
        <v>0</v>
      </c>
      <c r="AC111">
        <v>-9.9208922318800002E-4</v>
      </c>
      <c r="AD111" s="116" t="s">
        <v>1108</v>
      </c>
      <c r="AE111">
        <v>50</v>
      </c>
      <c r="AF111" t="str">
        <f t="shared" si="260"/>
        <v>TRUE</v>
      </c>
      <c r="AG111">
        <f>ROUND(MARGIN!$J28,0)</f>
        <v>5</v>
      </c>
      <c r="AH111">
        <f t="shared" si="297"/>
        <v>6</v>
      </c>
      <c r="AI111">
        <f t="shared" si="298"/>
        <v>5</v>
      </c>
      <c r="AJ111" s="138">
        <f>AI111*10000*MARGIN!$G28/MARGIN!$D28</f>
        <v>55288.453499999996</v>
      </c>
      <c r="AK111" s="196">
        <f t="shared" si="261"/>
        <v>-54.851078884080856</v>
      </c>
      <c r="AL111" s="196">
        <f t="shared" si="262"/>
        <v>-54.851078884080856</v>
      </c>
      <c r="AN111">
        <f t="shared" si="263"/>
        <v>-2</v>
      </c>
      <c r="AO111">
        <v>-1</v>
      </c>
      <c r="AP111">
        <v>-1</v>
      </c>
      <c r="AQ111">
        <v>-1</v>
      </c>
      <c r="AR111">
        <f t="shared" si="264"/>
        <v>1</v>
      </c>
      <c r="AS111">
        <f t="shared" si="265"/>
        <v>1</v>
      </c>
      <c r="AT111">
        <v>-1.19039119344E-2</v>
      </c>
      <c r="AU111" s="116" t="s">
        <v>1108</v>
      </c>
      <c r="AV111">
        <v>50</v>
      </c>
      <c r="AW111" t="str">
        <f t="shared" si="266"/>
        <v>TRUE</v>
      </c>
      <c r="AX111">
        <f>ROUND(MARGIN!$J28,0)</f>
        <v>5</v>
      </c>
      <c r="AY111">
        <f t="shared" si="299"/>
        <v>6</v>
      </c>
      <c r="AZ111">
        <f t="shared" si="300"/>
        <v>5</v>
      </c>
      <c r="BA111" s="138">
        <f>AZ111*10000*MARGIN!$G28/MARGIN!$D28</f>
        <v>55288.453499999996</v>
      </c>
      <c r="BB111" s="196">
        <f t="shared" si="267"/>
        <v>658.14888145316934</v>
      </c>
      <c r="BC111" s="196">
        <f t="shared" si="268"/>
        <v>658.14888145316934</v>
      </c>
      <c r="BE111">
        <v>0</v>
      </c>
      <c r="BF111">
        <v>-1</v>
      </c>
      <c r="BG111">
        <v>-1</v>
      </c>
      <c r="BH111">
        <v>1</v>
      </c>
      <c r="BI111">
        <v>0</v>
      </c>
      <c r="BJ111">
        <v>0</v>
      </c>
      <c r="BK111">
        <v>1.30720671602E-3</v>
      </c>
      <c r="BL111" s="116" t="s">
        <v>1108</v>
      </c>
      <c r="BM111">
        <v>50</v>
      </c>
      <c r="BN111" t="s">
        <v>1181</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1181</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1181</v>
      </c>
      <c r="DB111">
        <v>7</v>
      </c>
      <c r="DC111">
        <v>5</v>
      </c>
      <c r="DD111">
        <v>7</v>
      </c>
      <c r="DE111" s="138">
        <v>79188.840087000004</v>
      </c>
      <c r="DF111" s="196">
        <v>0</v>
      </c>
      <c r="DG111" s="196"/>
      <c r="DH111" s="196">
        <v>0</v>
      </c>
      <c r="DJ111">
        <v>0</v>
      </c>
      <c r="DL111">
        <v>-1</v>
      </c>
      <c r="DN111">
        <v>-1</v>
      </c>
      <c r="DQ111">
        <v>1</v>
      </c>
      <c r="DS111">
        <v>0</v>
      </c>
      <c r="DV111" s="116" t="s">
        <v>1108</v>
      </c>
      <c r="DW111">
        <v>50</v>
      </c>
      <c r="DX111" t="s">
        <v>1184</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1184</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1184</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1184</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1184</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1184</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1184</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1184</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1184</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1184</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1184</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1184</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1184</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1184</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1184</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1184</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v>-50</v>
      </c>
      <c r="UI111">
        <v>-1</v>
      </c>
      <c r="UK111">
        <v>-1</v>
      </c>
      <c r="UN111">
        <v>1</v>
      </c>
      <c r="UP111">
        <v>0</v>
      </c>
      <c r="US111" s="116" t="s">
        <v>1108</v>
      </c>
      <c r="UT111">
        <v>50</v>
      </c>
      <c r="UU111" t="s">
        <v>1184</v>
      </c>
      <c r="UV111">
        <v>5</v>
      </c>
      <c r="UW111">
        <v>4</v>
      </c>
      <c r="UX111">
        <v>5</v>
      </c>
      <c r="UY111" s="138">
        <v>55288.940749999994</v>
      </c>
      <c r="UZ111" s="138"/>
      <c r="VA111" s="196">
        <v>0</v>
      </c>
      <c r="VB111" s="196"/>
      <c r="VC111" s="196"/>
      <c r="VD111" s="196">
        <v>0</v>
      </c>
      <c r="VE111" s="196">
        <v>0</v>
      </c>
      <c r="VF111" s="196"/>
      <c r="VG111" s="196"/>
      <c r="VH111" s="196"/>
      <c r="VI111" s="196"/>
      <c r="VJ111" s="196"/>
      <c r="VK111" s="196"/>
      <c r="VM111">
        <v>-50</v>
      </c>
      <c r="VQ111">
        <v>-1</v>
      </c>
      <c r="VS111">
        <v>-1</v>
      </c>
      <c r="VV111">
        <v>1</v>
      </c>
      <c r="VX111">
        <v>0</v>
      </c>
      <c r="WA111" s="116" t="s">
        <v>1108</v>
      </c>
      <c r="WB111">
        <v>50</v>
      </c>
      <c r="WC111" t="s">
        <v>1184</v>
      </c>
      <c r="WD111">
        <v>5</v>
      </c>
      <c r="WE111">
        <v>4</v>
      </c>
      <c r="WF111">
        <v>5</v>
      </c>
      <c r="WG111" s="138">
        <v>55326.137999999999</v>
      </c>
      <c r="WH111" s="138"/>
      <c r="WI111" s="196">
        <v>0</v>
      </c>
      <c r="WJ111" s="196"/>
      <c r="WK111" s="196"/>
      <c r="WL111" s="196">
        <v>0</v>
      </c>
      <c r="WM111" s="196">
        <v>0</v>
      </c>
      <c r="WN111" s="196"/>
      <c r="WO111" s="196"/>
      <c r="WP111" s="196"/>
      <c r="WQ111" s="196"/>
      <c r="WR111" s="196"/>
      <c r="WS111" s="196"/>
      <c r="WU111">
        <v>-50</v>
      </c>
      <c r="WY111">
        <v>-1</v>
      </c>
      <c r="XA111">
        <v>-1</v>
      </c>
      <c r="XD111">
        <v>1</v>
      </c>
      <c r="XF111">
        <v>0</v>
      </c>
      <c r="XI111" s="116" t="s">
        <v>1108</v>
      </c>
      <c r="XJ111">
        <v>50</v>
      </c>
      <c r="XK111" t="s">
        <v>1184</v>
      </c>
      <c r="XL111">
        <v>5</v>
      </c>
      <c r="XM111">
        <v>4</v>
      </c>
      <c r="XN111">
        <v>5</v>
      </c>
      <c r="XO111" s="138">
        <v>55326.137999999999</v>
      </c>
      <c r="XP111" s="138"/>
      <c r="XQ111" s="196">
        <v>0</v>
      </c>
      <c r="XR111" s="196"/>
      <c r="XS111" s="196"/>
      <c r="XT111" s="196">
        <v>0</v>
      </c>
      <c r="XU111" s="196">
        <v>0</v>
      </c>
      <c r="XV111" s="196"/>
      <c r="XW111" s="196"/>
      <c r="XX111" s="196"/>
      <c r="XY111" s="196"/>
      <c r="XZ111" s="196"/>
      <c r="YA111" s="196"/>
      <c r="YC111">
        <v>-50</v>
      </c>
      <c r="YG111">
        <v>-1</v>
      </c>
      <c r="YI111">
        <v>-1</v>
      </c>
      <c r="YL111">
        <v>1</v>
      </c>
      <c r="YN111">
        <v>0</v>
      </c>
      <c r="YQ111" s="116" t="s">
        <v>1108</v>
      </c>
      <c r="YR111">
        <v>50</v>
      </c>
      <c r="YS111" t="s">
        <v>1184</v>
      </c>
      <c r="YT111">
        <v>5</v>
      </c>
      <c r="YU111">
        <v>4</v>
      </c>
      <c r="YV111">
        <v>5</v>
      </c>
      <c r="YW111" s="138">
        <v>55272.354999999996</v>
      </c>
      <c r="YX111" s="138"/>
      <c r="YY111" s="196">
        <v>0</v>
      </c>
      <c r="YZ111" s="196"/>
      <c r="ZA111" s="196"/>
      <c r="ZB111" s="196">
        <v>0</v>
      </c>
      <c r="ZC111" s="196">
        <v>0</v>
      </c>
      <c r="ZD111" s="196"/>
      <c r="ZE111" s="196"/>
      <c r="ZF111" s="196"/>
      <c r="ZG111" s="196"/>
      <c r="ZH111" s="196"/>
      <c r="ZI111" s="196"/>
      <c r="ZK111">
        <f t="shared" si="269"/>
        <v>-50</v>
      </c>
      <c r="ZO111">
        <v>-1</v>
      </c>
      <c r="ZQ111">
        <v>-1</v>
      </c>
      <c r="ZT111">
        <f t="shared" si="301"/>
        <v>1</v>
      </c>
      <c r="ZV111">
        <f t="shared" si="271"/>
        <v>0</v>
      </c>
      <c r="ZY111" s="116" t="s">
        <v>1108</v>
      </c>
      <c r="ZZ111">
        <v>50</v>
      </c>
      <c r="AAA111" t="str">
        <f t="shared" si="302"/>
        <v>FALSE</v>
      </c>
      <c r="AAB111">
        <f>ROUND(MARGIN!$J28,0)</f>
        <v>5</v>
      </c>
      <c r="AAC111">
        <f t="shared" si="273"/>
        <v>4</v>
      </c>
      <c r="AAD111">
        <f t="shared" si="274"/>
        <v>5</v>
      </c>
      <c r="AAE111" s="138">
        <f>AAD111*10000*MARGIN!$G28/MARGIN!$D28</f>
        <v>55288.453499999996</v>
      </c>
      <c r="AAF111" s="138"/>
      <c r="AAG111" s="196">
        <f t="shared" si="303"/>
        <v>0</v>
      </c>
      <c r="AAH111" s="196"/>
      <c r="AAI111" s="196"/>
      <c r="AAJ111" s="196">
        <f t="shared" si="276"/>
        <v>0</v>
      </c>
      <c r="AAK111" s="196">
        <f t="shared" si="304"/>
        <v>0</v>
      </c>
      <c r="AAL111" s="196"/>
      <c r="AAM111" s="196"/>
      <c r="AAN111" s="196"/>
      <c r="AAO111" s="196"/>
      <c r="AAP111" s="196"/>
      <c r="AAQ111" s="196"/>
      <c r="AAS111">
        <f t="shared" si="278"/>
        <v>-50</v>
      </c>
      <c r="AAW111">
        <v>-1</v>
      </c>
      <c r="AAY111">
        <v>-1</v>
      </c>
      <c r="ABB111">
        <f t="shared" si="305"/>
        <v>1</v>
      </c>
      <c r="ABD111">
        <f t="shared" si="280"/>
        <v>0</v>
      </c>
      <c r="ABG111" s="116" t="s">
        <v>1108</v>
      </c>
      <c r="ABH111">
        <v>50</v>
      </c>
      <c r="ABI111" t="str">
        <f t="shared" si="306"/>
        <v>FALSE</v>
      </c>
      <c r="ABJ111">
        <f>ROUND(MARGIN!$J28,0)</f>
        <v>5</v>
      </c>
      <c r="ABK111">
        <f t="shared" si="282"/>
        <v>4</v>
      </c>
      <c r="ABL111">
        <f t="shared" si="283"/>
        <v>5</v>
      </c>
      <c r="ABM111" s="138">
        <f>ABL111*10000*MARGIN!$G28/MARGIN!$D28</f>
        <v>55288.453499999996</v>
      </c>
      <c r="ABN111" s="138"/>
      <c r="ABO111" s="196">
        <f t="shared" si="307"/>
        <v>0</v>
      </c>
      <c r="ABP111" s="196"/>
      <c r="ABQ111" s="196"/>
      <c r="ABR111" s="196">
        <f t="shared" si="285"/>
        <v>0</v>
      </c>
      <c r="ABS111" s="196">
        <f t="shared" si="308"/>
        <v>0</v>
      </c>
      <c r="ABT111" s="196"/>
      <c r="ABU111" s="196"/>
      <c r="ABV111" s="196"/>
      <c r="ABW111" s="196"/>
      <c r="ABX111" s="196"/>
      <c r="ABY111" s="196"/>
      <c r="ACA111">
        <f t="shared" si="287"/>
        <v>-50</v>
      </c>
      <c r="ACE111">
        <v>-1</v>
      </c>
      <c r="ACG111">
        <v>-1</v>
      </c>
      <c r="ACJ111">
        <f t="shared" si="309"/>
        <v>1</v>
      </c>
      <c r="ACL111">
        <f t="shared" si="289"/>
        <v>0</v>
      </c>
      <c r="ACO111" s="116" t="s">
        <v>1108</v>
      </c>
      <c r="ACP111">
        <v>50</v>
      </c>
      <c r="ACQ111" t="str">
        <f t="shared" si="310"/>
        <v>FALSE</v>
      </c>
      <c r="ACR111">
        <f>ROUND(MARGIN!$J28,0)</f>
        <v>5</v>
      </c>
      <c r="ACS111">
        <f t="shared" si="291"/>
        <v>4</v>
      </c>
      <c r="ACT111">
        <f t="shared" si="292"/>
        <v>5</v>
      </c>
      <c r="ACU111" s="138">
        <f>ACT111*10000*MARGIN!$G28/MARGIN!$D28</f>
        <v>55288.453499999996</v>
      </c>
      <c r="ACV111" s="138"/>
      <c r="ACW111" s="196">
        <f t="shared" si="311"/>
        <v>0</v>
      </c>
      <c r="ACX111" s="196"/>
      <c r="ACY111" s="196"/>
      <c r="ACZ111" s="196">
        <f t="shared" si="294"/>
        <v>0</v>
      </c>
      <c r="ADA111" s="196">
        <f t="shared" si="312"/>
        <v>0</v>
      </c>
      <c r="ADB111" s="196"/>
      <c r="ADC111" s="196"/>
      <c r="ADD111" s="196"/>
      <c r="ADE111" s="196"/>
      <c r="ADF111" s="196"/>
      <c r="ADG111" s="196"/>
    </row>
    <row r="112" spans="1:787" x14ac:dyDescent="0.25">
      <c r="A112" t="s">
        <v>1090</v>
      </c>
      <c r="B112" s="164" t="s">
        <v>12</v>
      </c>
      <c r="F112" t="e">
        <f>-#REF!+G112</f>
        <v>#REF!</v>
      </c>
      <c r="G112">
        <v>-1</v>
      </c>
      <c r="H112">
        <v>1</v>
      </c>
      <c r="I112">
        <v>1</v>
      </c>
      <c r="J112">
        <f t="shared" si="252"/>
        <v>0</v>
      </c>
      <c r="K112">
        <f t="shared" si="253"/>
        <v>1</v>
      </c>
      <c r="L112" s="183">
        <v>6.6016997322299997E-3</v>
      </c>
      <c r="M112" s="116" t="s">
        <v>917</v>
      </c>
      <c r="N112">
        <v>50</v>
      </c>
      <c r="O112" t="str">
        <f t="shared" si="254"/>
        <v>TRUE</v>
      </c>
      <c r="P112">
        <f>ROUND(MARGIN!$J29,0)</f>
        <v>5</v>
      </c>
      <c r="Q112" t="e">
        <f>IF(ABS(G112+I112)=2,ROUND(P112*(1+#REF!),0),IF(I112="",P112,ROUND(P112*(1+-#REF!),0)))</f>
        <v>#REF!</v>
      </c>
      <c r="R112">
        <f t="shared" si="296"/>
        <v>5</v>
      </c>
      <c r="S112" s="138">
        <f>R112*10000*MARGIN!$G29/MARGIN!$D29</f>
        <v>55291.831758610177</v>
      </c>
      <c r="T112" s="144">
        <f t="shared" si="255"/>
        <v>-365.020070915323</v>
      </c>
      <c r="U112" s="144">
        <f t="shared" si="256"/>
        <v>365.020070915323</v>
      </c>
      <c r="W112">
        <f t="shared" si="257"/>
        <v>2</v>
      </c>
      <c r="X112">
        <v>1</v>
      </c>
      <c r="Y112">
        <v>1</v>
      </c>
      <c r="Z112">
        <v>-1</v>
      </c>
      <c r="AA112">
        <f t="shared" si="258"/>
        <v>0</v>
      </c>
      <c r="AB112">
        <f t="shared" si="259"/>
        <v>0</v>
      </c>
      <c r="AC112">
        <v>-1.02049841142E-2</v>
      </c>
      <c r="AD112" s="116" t="s">
        <v>1108</v>
      </c>
      <c r="AE112">
        <v>50</v>
      </c>
      <c r="AF112" t="str">
        <f t="shared" si="260"/>
        <v>TRUE</v>
      </c>
      <c r="AG112">
        <f>ROUND(MARGIN!$J29,0)</f>
        <v>5</v>
      </c>
      <c r="AH112">
        <f t="shared" si="297"/>
        <v>6</v>
      </c>
      <c r="AI112">
        <f t="shared" si="298"/>
        <v>5</v>
      </c>
      <c r="AJ112" s="138">
        <f>AI112*10000*MARGIN!$G29/MARGIN!$D29</f>
        <v>55291.831758610177</v>
      </c>
      <c r="AK112" s="196">
        <f t="shared" si="261"/>
        <v>-564.25226474163594</v>
      </c>
      <c r="AL112" s="196">
        <f t="shared" si="262"/>
        <v>-564.25226474163594</v>
      </c>
      <c r="AN112">
        <f t="shared" si="263"/>
        <v>-2</v>
      </c>
      <c r="AO112">
        <v>-1</v>
      </c>
      <c r="AP112">
        <v>1</v>
      </c>
      <c r="AQ112">
        <v>-1</v>
      </c>
      <c r="AR112">
        <f t="shared" si="264"/>
        <v>1</v>
      </c>
      <c r="AS112">
        <f t="shared" si="265"/>
        <v>0</v>
      </c>
      <c r="AT112">
        <v>-6.04177692852E-3</v>
      </c>
      <c r="AU112" s="116" t="s">
        <v>1108</v>
      </c>
      <c r="AV112">
        <v>50</v>
      </c>
      <c r="AW112" t="str">
        <f t="shared" si="266"/>
        <v>TRUE</v>
      </c>
      <c r="AX112">
        <f>ROUND(MARGIN!$J29,0)</f>
        <v>5</v>
      </c>
      <c r="AY112">
        <f t="shared" si="299"/>
        <v>4</v>
      </c>
      <c r="AZ112">
        <f t="shared" si="300"/>
        <v>5</v>
      </c>
      <c r="BA112" s="138">
        <f>AZ112*10000*MARGIN!$G29/MARGIN!$D29</f>
        <v>55291.831758610177</v>
      </c>
      <c r="BB112" s="196">
        <f t="shared" si="267"/>
        <v>334.0609134547804</v>
      </c>
      <c r="BC112" s="196">
        <f t="shared" si="268"/>
        <v>-334.0609134547804</v>
      </c>
      <c r="BE112">
        <v>0</v>
      </c>
      <c r="BF112">
        <v>-1</v>
      </c>
      <c r="BG112">
        <v>-1</v>
      </c>
      <c r="BH112">
        <v>-1</v>
      </c>
      <c r="BI112">
        <v>1</v>
      </c>
      <c r="BJ112">
        <v>1</v>
      </c>
      <c r="BK112">
        <v>-1.3830493472000001E-4</v>
      </c>
      <c r="BL112" s="116" t="s">
        <v>1108</v>
      </c>
      <c r="BM112">
        <v>50</v>
      </c>
      <c r="BN112" t="s">
        <v>1181</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1181</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1181</v>
      </c>
      <c r="DB112">
        <v>7</v>
      </c>
      <c r="DC112">
        <v>5</v>
      </c>
      <c r="DD112">
        <v>7</v>
      </c>
      <c r="DE112" s="138">
        <v>79199.783066620541</v>
      </c>
      <c r="DF112" s="196">
        <v>0</v>
      </c>
      <c r="DG112" s="196"/>
      <c r="DH112" s="196">
        <v>0</v>
      </c>
      <c r="DJ112">
        <v>0</v>
      </c>
      <c r="DL112">
        <v>-1</v>
      </c>
      <c r="DN112">
        <v>-1</v>
      </c>
      <c r="DQ112">
        <v>1</v>
      </c>
      <c r="DS112">
        <v>0</v>
      </c>
      <c r="DV112" s="116" t="s">
        <v>1108</v>
      </c>
      <c r="DW112">
        <v>50</v>
      </c>
      <c r="DX112" t="s">
        <v>1184</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1184</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1184</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1184</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1184</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1184</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1184</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1184</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1184</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1184</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1184</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1184</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1184</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1184</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1184</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1184</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v>-50</v>
      </c>
      <c r="UI112">
        <v>-1</v>
      </c>
      <c r="UK112">
        <v>-1</v>
      </c>
      <c r="UN112">
        <v>1</v>
      </c>
      <c r="UP112">
        <v>0</v>
      </c>
      <c r="US112" s="116" t="s">
        <v>1108</v>
      </c>
      <c r="UT112">
        <v>50</v>
      </c>
      <c r="UU112" t="s">
        <v>1184</v>
      </c>
      <c r="UV112">
        <v>4</v>
      </c>
      <c r="UW112">
        <v>3</v>
      </c>
      <c r="UX112">
        <v>4</v>
      </c>
      <c r="UY112" s="138">
        <v>44455.567534267677</v>
      </c>
      <c r="UZ112" s="138"/>
      <c r="VA112" s="196">
        <v>0</v>
      </c>
      <c r="VB112" s="196"/>
      <c r="VC112" s="196"/>
      <c r="VD112" s="196">
        <v>0</v>
      </c>
      <c r="VE112" s="196">
        <v>0</v>
      </c>
      <c r="VF112" s="196"/>
      <c r="VG112" s="196"/>
      <c r="VH112" s="196"/>
      <c r="VI112" s="196"/>
      <c r="VJ112" s="196"/>
      <c r="VK112" s="196"/>
      <c r="VM112">
        <v>-50</v>
      </c>
      <c r="VQ112">
        <v>-1</v>
      </c>
      <c r="VS112">
        <v>-1</v>
      </c>
      <c r="VV112">
        <v>1</v>
      </c>
      <c r="VX112">
        <v>0</v>
      </c>
      <c r="WA112" s="116" t="s">
        <v>1108</v>
      </c>
      <c r="WB112">
        <v>50</v>
      </c>
      <c r="WC112" t="s">
        <v>1184</v>
      </c>
      <c r="WD112">
        <v>5</v>
      </c>
      <c r="WE112">
        <v>4</v>
      </c>
      <c r="WF112">
        <v>5</v>
      </c>
      <c r="WG112" s="138">
        <v>55337.078651685391</v>
      </c>
      <c r="WH112" s="138"/>
      <c r="WI112" s="196">
        <v>0</v>
      </c>
      <c r="WJ112" s="196"/>
      <c r="WK112" s="196"/>
      <c r="WL112" s="196">
        <v>0</v>
      </c>
      <c r="WM112" s="196">
        <v>0</v>
      </c>
      <c r="WN112" s="196"/>
      <c r="WO112" s="196"/>
      <c r="WP112" s="196"/>
      <c r="WQ112" s="196"/>
      <c r="WR112" s="196"/>
      <c r="WS112" s="196"/>
      <c r="WU112">
        <v>-50</v>
      </c>
      <c r="WY112">
        <v>-1</v>
      </c>
      <c r="XA112">
        <v>-1</v>
      </c>
      <c r="XD112">
        <v>1</v>
      </c>
      <c r="XF112">
        <v>0</v>
      </c>
      <c r="XI112" s="116" t="s">
        <v>1108</v>
      </c>
      <c r="XJ112">
        <v>50</v>
      </c>
      <c r="XK112" t="s">
        <v>1184</v>
      </c>
      <c r="XL112">
        <v>5</v>
      </c>
      <c r="XM112">
        <v>4</v>
      </c>
      <c r="XN112">
        <v>5</v>
      </c>
      <c r="XO112" s="138">
        <v>55337.078651685391</v>
      </c>
      <c r="XP112" s="138"/>
      <c r="XQ112" s="196">
        <v>0</v>
      </c>
      <c r="XR112" s="196"/>
      <c r="XS112" s="196"/>
      <c r="XT112" s="196">
        <v>0</v>
      </c>
      <c r="XU112" s="196">
        <v>0</v>
      </c>
      <c r="XV112" s="196"/>
      <c r="XW112" s="196"/>
      <c r="XX112" s="196"/>
      <c r="XY112" s="196"/>
      <c r="XZ112" s="196"/>
      <c r="YA112" s="196"/>
      <c r="YC112">
        <v>-50</v>
      </c>
      <c r="YG112">
        <v>-1</v>
      </c>
      <c r="YI112">
        <v>-1</v>
      </c>
      <c r="YL112">
        <v>1</v>
      </c>
      <c r="YN112">
        <v>0</v>
      </c>
      <c r="YQ112" s="116" t="s">
        <v>1108</v>
      </c>
      <c r="YR112">
        <v>50</v>
      </c>
      <c r="YS112" t="s">
        <v>1184</v>
      </c>
      <c r="YT112">
        <v>5</v>
      </c>
      <c r="YU112">
        <v>4</v>
      </c>
      <c r="YV112">
        <v>5</v>
      </c>
      <c r="YW112" s="138">
        <v>55276.478257535084</v>
      </c>
      <c r="YX112" s="138"/>
      <c r="YY112" s="196">
        <v>0</v>
      </c>
      <c r="YZ112" s="196"/>
      <c r="ZA112" s="196"/>
      <c r="ZB112" s="196">
        <v>0</v>
      </c>
      <c r="ZC112" s="196">
        <v>0</v>
      </c>
      <c r="ZD112" s="196"/>
      <c r="ZE112" s="196"/>
      <c r="ZF112" s="196"/>
      <c r="ZG112" s="196"/>
      <c r="ZH112" s="196"/>
      <c r="ZI112" s="196"/>
      <c r="ZK112">
        <f t="shared" si="269"/>
        <v>-50</v>
      </c>
      <c r="ZO112">
        <v>-1</v>
      </c>
      <c r="ZQ112">
        <v>-1</v>
      </c>
      <c r="ZT112">
        <f t="shared" si="301"/>
        <v>1</v>
      </c>
      <c r="ZV112">
        <f t="shared" si="271"/>
        <v>0</v>
      </c>
      <c r="ZY112" s="116" t="s">
        <v>1108</v>
      </c>
      <c r="ZZ112">
        <v>50</v>
      </c>
      <c r="AAA112" t="str">
        <f t="shared" si="302"/>
        <v>FALSE</v>
      </c>
      <c r="AAB112">
        <f>ROUND(MARGIN!$J29,0)</f>
        <v>5</v>
      </c>
      <c r="AAC112">
        <f t="shared" si="273"/>
        <v>4</v>
      </c>
      <c r="AAD112">
        <f t="shared" si="274"/>
        <v>5</v>
      </c>
      <c r="AAE112" s="138">
        <f>AAD112*10000*MARGIN!$G29/MARGIN!$D29</f>
        <v>55291.831758610177</v>
      </c>
      <c r="AAF112" s="138"/>
      <c r="AAG112" s="196">
        <f t="shared" si="303"/>
        <v>0</v>
      </c>
      <c r="AAH112" s="196"/>
      <c r="AAI112" s="196"/>
      <c r="AAJ112" s="196">
        <f t="shared" si="276"/>
        <v>0</v>
      </c>
      <c r="AAK112" s="196">
        <f t="shared" si="304"/>
        <v>0</v>
      </c>
      <c r="AAL112" s="196"/>
      <c r="AAM112" s="196"/>
      <c r="AAN112" s="196"/>
      <c r="AAO112" s="196"/>
      <c r="AAP112" s="196"/>
      <c r="AAQ112" s="196"/>
      <c r="AAS112">
        <f t="shared" si="278"/>
        <v>-50</v>
      </c>
      <c r="AAW112">
        <v>-1</v>
      </c>
      <c r="AAY112">
        <v>-1</v>
      </c>
      <c r="ABB112">
        <f t="shared" si="305"/>
        <v>1</v>
      </c>
      <c r="ABD112">
        <f t="shared" si="280"/>
        <v>0</v>
      </c>
      <c r="ABG112" s="116" t="s">
        <v>1108</v>
      </c>
      <c r="ABH112">
        <v>50</v>
      </c>
      <c r="ABI112" t="str">
        <f t="shared" si="306"/>
        <v>FALSE</v>
      </c>
      <c r="ABJ112">
        <f>ROUND(MARGIN!$J29,0)</f>
        <v>5</v>
      </c>
      <c r="ABK112">
        <f t="shared" si="282"/>
        <v>4</v>
      </c>
      <c r="ABL112">
        <f t="shared" si="283"/>
        <v>5</v>
      </c>
      <c r="ABM112" s="138">
        <f>ABL112*10000*MARGIN!$G29/MARGIN!$D29</f>
        <v>55291.831758610177</v>
      </c>
      <c r="ABN112" s="138"/>
      <c r="ABO112" s="196">
        <f t="shared" si="307"/>
        <v>0</v>
      </c>
      <c r="ABP112" s="196"/>
      <c r="ABQ112" s="196"/>
      <c r="ABR112" s="196">
        <f t="shared" si="285"/>
        <v>0</v>
      </c>
      <c r="ABS112" s="196">
        <f t="shared" si="308"/>
        <v>0</v>
      </c>
      <c r="ABT112" s="196"/>
      <c r="ABU112" s="196"/>
      <c r="ABV112" s="196"/>
      <c r="ABW112" s="196"/>
      <c r="ABX112" s="196"/>
      <c r="ABY112" s="196"/>
      <c r="ACA112">
        <f t="shared" si="287"/>
        <v>-50</v>
      </c>
      <c r="ACE112">
        <v>-1</v>
      </c>
      <c r="ACG112">
        <v>-1</v>
      </c>
      <c r="ACJ112">
        <f t="shared" si="309"/>
        <v>1</v>
      </c>
      <c r="ACL112">
        <f t="shared" si="289"/>
        <v>0</v>
      </c>
      <c r="ACO112" s="116" t="s">
        <v>1108</v>
      </c>
      <c r="ACP112">
        <v>50</v>
      </c>
      <c r="ACQ112" t="str">
        <f t="shared" si="310"/>
        <v>FALSE</v>
      </c>
      <c r="ACR112">
        <f>ROUND(MARGIN!$J29,0)</f>
        <v>5</v>
      </c>
      <c r="ACS112">
        <f t="shared" si="291"/>
        <v>4</v>
      </c>
      <c r="ACT112">
        <f t="shared" si="292"/>
        <v>5</v>
      </c>
      <c r="ACU112" s="138">
        <f>ACT112*10000*MARGIN!$G29/MARGIN!$D29</f>
        <v>55291.831758610177</v>
      </c>
      <c r="ACV112" s="138"/>
      <c r="ACW112" s="196">
        <f t="shared" si="311"/>
        <v>0</v>
      </c>
      <c r="ACX112" s="196"/>
      <c r="ACY112" s="196"/>
      <c r="ACZ112" s="196">
        <f t="shared" si="294"/>
        <v>0</v>
      </c>
      <c r="ADA112" s="196">
        <f t="shared" si="312"/>
        <v>0</v>
      </c>
      <c r="ADB112" s="196"/>
      <c r="ADC112" s="196"/>
      <c r="ADD112" s="196"/>
      <c r="ADE112" s="196"/>
      <c r="ADF112" s="196"/>
      <c r="ADG112" s="196"/>
    </row>
    <row r="113" spans="1:787" x14ac:dyDescent="0.25">
      <c r="A113" t="s">
        <v>1091</v>
      </c>
      <c r="B113" s="164" t="s">
        <v>5</v>
      </c>
      <c r="F113" t="e">
        <f>-#REF!+G113</f>
        <v>#REF!</v>
      </c>
      <c r="G113">
        <v>-1</v>
      </c>
      <c r="H113">
        <v>-1</v>
      </c>
      <c r="I113">
        <v>-1</v>
      </c>
      <c r="J113">
        <f t="shared" si="252"/>
        <v>1</v>
      </c>
      <c r="K113">
        <f t="shared" si="253"/>
        <v>1</v>
      </c>
      <c r="L113" s="183">
        <v>-2.85019976111E-3</v>
      </c>
      <c r="M113" s="116" t="s">
        <v>917</v>
      </c>
      <c r="N113">
        <v>50</v>
      </c>
      <c r="O113" t="str">
        <f t="shared" si="254"/>
        <v>TRUE</v>
      </c>
      <c r="P113">
        <f>ROUND(MARGIN!$J30,0)</f>
        <v>5</v>
      </c>
      <c r="Q113" t="e">
        <f>IF(ABS(G113+I113)=2,ROUND(P113*(1+#REF!),0),IF(I113="",P113,ROUND(P113*(1+-#REF!),0)))</f>
        <v>#REF!</v>
      </c>
      <c r="R113">
        <f t="shared" si="296"/>
        <v>5</v>
      </c>
      <c r="S113" s="138">
        <f>R113*10000*MARGIN!$G30/MARGIN!$D30</f>
        <v>55280.560147816788</v>
      </c>
      <c r="T113" s="144">
        <f t="shared" si="255"/>
        <v>157.5606393273344</v>
      </c>
      <c r="U113" s="144">
        <f t="shared" si="256"/>
        <v>157.5606393273344</v>
      </c>
      <c r="W113">
        <f t="shared" si="257"/>
        <v>0</v>
      </c>
      <c r="X113">
        <v>-1</v>
      </c>
      <c r="Y113">
        <v>-1</v>
      </c>
      <c r="Z113">
        <v>1</v>
      </c>
      <c r="AA113">
        <f t="shared" si="258"/>
        <v>0</v>
      </c>
      <c r="AB113">
        <f t="shared" si="259"/>
        <v>0</v>
      </c>
      <c r="AC113">
        <v>8.7072177382700004E-3</v>
      </c>
      <c r="AD113" s="116" t="s">
        <v>1108</v>
      </c>
      <c r="AE113">
        <v>50</v>
      </c>
      <c r="AF113" t="str">
        <f t="shared" si="260"/>
        <v>TRUE</v>
      </c>
      <c r="AG113">
        <f>ROUND(MARGIN!$J30,0)</f>
        <v>5</v>
      </c>
      <c r="AH113">
        <f t="shared" si="297"/>
        <v>6</v>
      </c>
      <c r="AI113">
        <f t="shared" si="298"/>
        <v>5</v>
      </c>
      <c r="AJ113" s="138">
        <f>AI113*10000*MARGIN!$G30/MARGIN!$D30</f>
        <v>55280.560147816788</v>
      </c>
      <c r="AK113" s="196">
        <f t="shared" si="261"/>
        <v>-481.339873900572</v>
      </c>
      <c r="AL113" s="196">
        <f t="shared" si="262"/>
        <v>-481.339873900572</v>
      </c>
      <c r="AN113">
        <f t="shared" si="263"/>
        <v>0</v>
      </c>
      <c r="AO113">
        <v>-1</v>
      </c>
      <c r="AP113">
        <v>1</v>
      </c>
      <c r="AQ113">
        <v>-1</v>
      </c>
      <c r="AR113">
        <f t="shared" si="264"/>
        <v>1</v>
      </c>
      <c r="AS113">
        <f t="shared" si="265"/>
        <v>0</v>
      </c>
      <c r="AT113">
        <v>-1.51511428876E-3</v>
      </c>
      <c r="AU113" s="116" t="s">
        <v>1108</v>
      </c>
      <c r="AV113">
        <v>50</v>
      </c>
      <c r="AW113" t="str">
        <f t="shared" si="266"/>
        <v>TRUE</v>
      </c>
      <c r="AX113">
        <f>ROUND(MARGIN!$J30,0)</f>
        <v>5</v>
      </c>
      <c r="AY113">
        <f t="shared" si="299"/>
        <v>4</v>
      </c>
      <c r="AZ113">
        <f t="shared" si="300"/>
        <v>5</v>
      </c>
      <c r="BA113" s="138">
        <f>AZ113*10000*MARGIN!$G30/MARGIN!$D30</f>
        <v>55280.560147816788</v>
      </c>
      <c r="BB113" s="196">
        <f t="shared" si="267"/>
        <v>83.756366570613835</v>
      </c>
      <c r="BC113" s="196">
        <f t="shared" si="268"/>
        <v>-83.756366570613835</v>
      </c>
      <c r="BE113">
        <v>0</v>
      </c>
      <c r="BF113">
        <v>-1</v>
      </c>
      <c r="BG113">
        <v>-1</v>
      </c>
      <c r="BH113">
        <v>-1</v>
      </c>
      <c r="BI113">
        <v>1</v>
      </c>
      <c r="BJ113">
        <v>1</v>
      </c>
      <c r="BK113">
        <v>-2.2146032579300001E-4</v>
      </c>
      <c r="BL113" s="116" t="s">
        <v>1108</v>
      </c>
      <c r="BM113">
        <v>50</v>
      </c>
      <c r="BN113" t="s">
        <v>1181</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1181</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1181</v>
      </c>
      <c r="DB113">
        <v>7</v>
      </c>
      <c r="DC113">
        <v>9</v>
      </c>
      <c r="DD113">
        <v>7</v>
      </c>
      <c r="DE113" s="138">
        <v>79229.174449010083</v>
      </c>
      <c r="DF113" s="196">
        <v>0</v>
      </c>
      <c r="DG113" s="196"/>
      <c r="DH113" s="196">
        <v>0</v>
      </c>
      <c r="DJ113">
        <v>0</v>
      </c>
      <c r="DL113">
        <v>-1</v>
      </c>
      <c r="DN113">
        <v>-1</v>
      </c>
      <c r="DQ113">
        <v>1</v>
      </c>
      <c r="DS113">
        <v>0</v>
      </c>
      <c r="DV113" s="116" t="s">
        <v>1108</v>
      </c>
      <c r="DW113">
        <v>50</v>
      </c>
      <c r="DX113" t="s">
        <v>1184</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1184</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1184</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1184</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1184</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1184</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1184</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1184</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1184</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1184</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1184</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1184</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1184</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1184</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1184</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1184</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v>-50</v>
      </c>
      <c r="UI113">
        <v>-1</v>
      </c>
      <c r="UK113">
        <v>-1</v>
      </c>
      <c r="UN113">
        <v>1</v>
      </c>
      <c r="UP113">
        <v>0</v>
      </c>
      <c r="US113" s="116" t="s">
        <v>1108</v>
      </c>
      <c r="UT113">
        <v>50</v>
      </c>
      <c r="UU113" t="s">
        <v>1184</v>
      </c>
      <c r="UV113">
        <v>4</v>
      </c>
      <c r="UW113">
        <v>3</v>
      </c>
      <c r="UX113">
        <v>4</v>
      </c>
      <c r="UY113" s="138">
        <v>44699.873797128879</v>
      </c>
      <c r="UZ113" s="138"/>
      <c r="VA113" s="196">
        <v>0</v>
      </c>
      <c r="VB113" s="196"/>
      <c r="VC113" s="196"/>
      <c r="VD113" s="196">
        <v>0</v>
      </c>
      <c r="VE113" s="196">
        <v>0</v>
      </c>
      <c r="VF113" s="196"/>
      <c r="VG113" s="196"/>
      <c r="VH113" s="196"/>
      <c r="VI113" s="196"/>
      <c r="VJ113" s="196"/>
      <c r="VK113" s="196"/>
      <c r="VM113">
        <v>-50</v>
      </c>
      <c r="VQ113">
        <v>-1</v>
      </c>
      <c r="VS113">
        <v>-1</v>
      </c>
      <c r="VV113">
        <v>1</v>
      </c>
      <c r="VX113">
        <v>0</v>
      </c>
      <c r="WA113" s="116" t="s">
        <v>1108</v>
      </c>
      <c r="WB113">
        <v>50</v>
      </c>
      <c r="WC113" t="s">
        <v>1184</v>
      </c>
      <c r="WD113">
        <v>5</v>
      </c>
      <c r="WE113">
        <v>4</v>
      </c>
      <c r="WF113">
        <v>5</v>
      </c>
      <c r="WG113" s="138">
        <v>55329.495831679233</v>
      </c>
      <c r="WH113" s="138"/>
      <c r="WI113" s="196">
        <v>0</v>
      </c>
      <c r="WJ113" s="196"/>
      <c r="WK113" s="196"/>
      <c r="WL113" s="196">
        <v>0</v>
      </c>
      <c r="WM113" s="196">
        <v>0</v>
      </c>
      <c r="WN113" s="196"/>
      <c r="WO113" s="196"/>
      <c r="WP113" s="196"/>
      <c r="WQ113" s="196"/>
      <c r="WR113" s="196"/>
      <c r="WS113" s="196"/>
      <c r="WU113">
        <v>-50</v>
      </c>
      <c r="WY113">
        <v>-1</v>
      </c>
      <c r="XA113">
        <v>-1</v>
      </c>
      <c r="XD113">
        <v>1</v>
      </c>
      <c r="XF113">
        <v>0</v>
      </c>
      <c r="XI113" s="116" t="s">
        <v>1108</v>
      </c>
      <c r="XJ113">
        <v>50</v>
      </c>
      <c r="XK113" t="s">
        <v>1184</v>
      </c>
      <c r="XL113">
        <v>5</v>
      </c>
      <c r="XM113">
        <v>4</v>
      </c>
      <c r="XN113">
        <v>5</v>
      </c>
      <c r="XO113" s="138">
        <v>55329.495831679233</v>
      </c>
      <c r="XP113" s="138"/>
      <c r="XQ113" s="196">
        <v>0</v>
      </c>
      <c r="XR113" s="196"/>
      <c r="XS113" s="196"/>
      <c r="XT113" s="196">
        <v>0</v>
      </c>
      <c r="XU113" s="196">
        <v>0</v>
      </c>
      <c r="XV113" s="196"/>
      <c r="XW113" s="196"/>
      <c r="XX113" s="196"/>
      <c r="XY113" s="196"/>
      <c r="XZ113" s="196"/>
      <c r="YA113" s="196"/>
      <c r="YC113">
        <v>-50</v>
      </c>
      <c r="YG113">
        <v>-1</v>
      </c>
      <c r="YI113">
        <v>-1</v>
      </c>
      <c r="YL113">
        <v>1</v>
      </c>
      <c r="YN113">
        <v>0</v>
      </c>
      <c r="YQ113" s="116" t="s">
        <v>1108</v>
      </c>
      <c r="YR113">
        <v>50</v>
      </c>
      <c r="YS113" t="s">
        <v>1184</v>
      </c>
      <c r="YT113">
        <v>5</v>
      </c>
      <c r="YU113">
        <v>4</v>
      </c>
      <c r="YV113">
        <v>5</v>
      </c>
      <c r="YW113" s="138">
        <v>55270.754529165839</v>
      </c>
      <c r="YX113" s="138"/>
      <c r="YY113" s="196">
        <v>0</v>
      </c>
      <c r="YZ113" s="196"/>
      <c r="ZA113" s="196"/>
      <c r="ZB113" s="196">
        <v>0</v>
      </c>
      <c r="ZC113" s="196">
        <v>0</v>
      </c>
      <c r="ZD113" s="196"/>
      <c r="ZE113" s="196"/>
      <c r="ZF113" s="196"/>
      <c r="ZG113" s="196"/>
      <c r="ZH113" s="196"/>
      <c r="ZI113" s="196"/>
      <c r="ZK113">
        <f t="shared" si="269"/>
        <v>-50</v>
      </c>
      <c r="ZO113">
        <v>-1</v>
      </c>
      <c r="ZQ113">
        <v>-1</v>
      </c>
      <c r="ZT113">
        <f t="shared" si="301"/>
        <v>1</v>
      </c>
      <c r="ZV113">
        <f t="shared" si="271"/>
        <v>0</v>
      </c>
      <c r="ZY113" s="116" t="s">
        <v>1108</v>
      </c>
      <c r="ZZ113">
        <v>50</v>
      </c>
      <c r="AAA113" t="str">
        <f t="shared" si="302"/>
        <v>FALSE</v>
      </c>
      <c r="AAB113">
        <f>ROUND(MARGIN!$J30,0)</f>
        <v>5</v>
      </c>
      <c r="AAC113">
        <f t="shared" si="273"/>
        <v>4</v>
      </c>
      <c r="AAD113">
        <f t="shared" si="274"/>
        <v>5</v>
      </c>
      <c r="AAE113" s="138">
        <f>AAD113*10000*MARGIN!$G30/MARGIN!$D30</f>
        <v>55280.560147816788</v>
      </c>
      <c r="AAF113" s="138"/>
      <c r="AAG113" s="196">
        <f t="shared" si="303"/>
        <v>0</v>
      </c>
      <c r="AAH113" s="196"/>
      <c r="AAI113" s="196"/>
      <c r="AAJ113" s="196">
        <f t="shared" si="276"/>
        <v>0</v>
      </c>
      <c r="AAK113" s="196">
        <f t="shared" si="304"/>
        <v>0</v>
      </c>
      <c r="AAL113" s="196"/>
      <c r="AAM113" s="196"/>
      <c r="AAN113" s="196"/>
      <c r="AAO113" s="196"/>
      <c r="AAP113" s="196"/>
      <c r="AAQ113" s="196"/>
      <c r="AAS113">
        <f t="shared" si="278"/>
        <v>-50</v>
      </c>
      <c r="AAW113">
        <v>-1</v>
      </c>
      <c r="AAY113">
        <v>-1</v>
      </c>
      <c r="ABB113">
        <f t="shared" si="305"/>
        <v>1</v>
      </c>
      <c r="ABD113">
        <f t="shared" si="280"/>
        <v>0</v>
      </c>
      <c r="ABG113" s="116" t="s">
        <v>1108</v>
      </c>
      <c r="ABH113">
        <v>50</v>
      </c>
      <c r="ABI113" t="str">
        <f t="shared" si="306"/>
        <v>FALSE</v>
      </c>
      <c r="ABJ113">
        <f>ROUND(MARGIN!$J30,0)</f>
        <v>5</v>
      </c>
      <c r="ABK113">
        <f t="shared" si="282"/>
        <v>4</v>
      </c>
      <c r="ABL113">
        <f t="shared" si="283"/>
        <v>5</v>
      </c>
      <c r="ABM113" s="138">
        <f>ABL113*10000*MARGIN!$G30/MARGIN!$D30</f>
        <v>55280.560147816788</v>
      </c>
      <c r="ABN113" s="138"/>
      <c r="ABO113" s="196">
        <f t="shared" si="307"/>
        <v>0</v>
      </c>
      <c r="ABP113" s="196"/>
      <c r="ABQ113" s="196"/>
      <c r="ABR113" s="196">
        <f t="shared" si="285"/>
        <v>0</v>
      </c>
      <c r="ABS113" s="196">
        <f t="shared" si="308"/>
        <v>0</v>
      </c>
      <c r="ABT113" s="196"/>
      <c r="ABU113" s="196"/>
      <c r="ABV113" s="196"/>
      <c r="ABW113" s="196"/>
      <c r="ABX113" s="196"/>
      <c r="ABY113" s="196"/>
      <c r="ACA113">
        <f t="shared" si="287"/>
        <v>-50</v>
      </c>
      <c r="ACE113">
        <v>-1</v>
      </c>
      <c r="ACG113">
        <v>-1</v>
      </c>
      <c r="ACJ113">
        <f t="shared" si="309"/>
        <v>1</v>
      </c>
      <c r="ACL113">
        <f t="shared" si="289"/>
        <v>0</v>
      </c>
      <c r="ACO113" s="116" t="s">
        <v>1108</v>
      </c>
      <c r="ACP113">
        <v>50</v>
      </c>
      <c r="ACQ113" t="str">
        <f t="shared" si="310"/>
        <v>FALSE</v>
      </c>
      <c r="ACR113">
        <f>ROUND(MARGIN!$J30,0)</f>
        <v>5</v>
      </c>
      <c r="ACS113">
        <f t="shared" si="291"/>
        <v>4</v>
      </c>
      <c r="ACT113">
        <f t="shared" si="292"/>
        <v>5</v>
      </c>
      <c r="ACU113" s="138">
        <f>ACT113*10000*MARGIN!$G30/MARGIN!$D30</f>
        <v>55280.560147816788</v>
      </c>
      <c r="ACV113" s="138"/>
      <c r="ACW113" s="196">
        <f t="shared" si="311"/>
        <v>0</v>
      </c>
      <c r="ACX113" s="196"/>
      <c r="ACY113" s="196"/>
      <c r="ACZ113" s="196">
        <f t="shared" si="294"/>
        <v>0</v>
      </c>
      <c r="ADA113" s="196">
        <f t="shared" si="312"/>
        <v>0</v>
      </c>
      <c r="ADB113" s="196"/>
      <c r="ADC113" s="196"/>
      <c r="ADD113" s="196"/>
      <c r="ADE113" s="196"/>
      <c r="ADF113" s="196"/>
      <c r="ADG113" s="196"/>
    </row>
    <row r="114" spans="1:787" x14ac:dyDescent="0.25">
      <c r="A114" t="s">
        <v>1092</v>
      </c>
      <c r="B114" s="164" t="s">
        <v>18</v>
      </c>
      <c r="F114" t="e">
        <f>-#REF!+G114</f>
        <v>#REF!</v>
      </c>
      <c r="G114">
        <v>-1</v>
      </c>
      <c r="H114">
        <v>-1</v>
      </c>
      <c r="I114">
        <v>1</v>
      </c>
      <c r="J114">
        <f t="shared" si="252"/>
        <v>0</v>
      </c>
      <c r="K114">
        <f t="shared" si="253"/>
        <v>0</v>
      </c>
      <c r="L114" s="183">
        <v>4.3651512407199998E-3</v>
      </c>
      <c r="M114" s="116" t="s">
        <v>917</v>
      </c>
      <c r="N114">
        <v>50</v>
      </c>
      <c r="O114" t="str">
        <f t="shared" si="254"/>
        <v>TRUE</v>
      </c>
      <c r="P114">
        <f>ROUND(MARGIN!$J31,0)</f>
        <v>5</v>
      </c>
      <c r="Q114" t="e">
        <f>IF(ABS(G114+I114)=2,ROUND(P114*(1+#REF!),0),IF(I114="",P114,ROUND(P114*(1+-#REF!),0)))</f>
        <v>#REF!</v>
      </c>
      <c r="R114">
        <f t="shared" si="296"/>
        <v>5</v>
      </c>
      <c r="S114" s="138">
        <f>R114*10000*MARGIN!$G31/MARGIN!$D31</f>
        <v>55291.005291005291</v>
      </c>
      <c r="T114" s="144">
        <f t="shared" si="255"/>
        <v>-241.35360034668781</v>
      </c>
      <c r="U114" s="144">
        <f t="shared" si="256"/>
        <v>-241.35360034668781</v>
      </c>
      <c r="W114">
        <f t="shared" si="257"/>
        <v>2</v>
      </c>
      <c r="X114">
        <v>1</v>
      </c>
      <c r="Y114">
        <v>-1</v>
      </c>
      <c r="Z114">
        <v>-1</v>
      </c>
      <c r="AA114">
        <f t="shared" si="258"/>
        <v>0</v>
      </c>
      <c r="AB114">
        <f t="shared" si="259"/>
        <v>1</v>
      </c>
      <c r="AC114">
        <v>-6.4832013850099996E-3</v>
      </c>
      <c r="AD114" s="116" t="s">
        <v>1108</v>
      </c>
      <c r="AE114">
        <v>50</v>
      </c>
      <c r="AF114" t="str">
        <f t="shared" si="260"/>
        <v>TRUE</v>
      </c>
      <c r="AG114">
        <f>ROUND(MARGIN!$J31,0)</f>
        <v>5</v>
      </c>
      <c r="AH114">
        <f t="shared" si="297"/>
        <v>4</v>
      </c>
      <c r="AI114">
        <f t="shared" si="298"/>
        <v>5</v>
      </c>
      <c r="AJ114" s="138">
        <f>AI114*10000*MARGIN!$G31/MARGIN!$D31</f>
        <v>55291.005291005291</v>
      </c>
      <c r="AK114" s="196">
        <f t="shared" si="261"/>
        <v>-358.46272208124071</v>
      </c>
      <c r="AL114" s="196">
        <f t="shared" si="262"/>
        <v>358.46272208124071</v>
      </c>
      <c r="AN114">
        <f t="shared" si="263"/>
        <v>-2</v>
      </c>
      <c r="AO114">
        <v>-1</v>
      </c>
      <c r="AP114">
        <v>-1</v>
      </c>
      <c r="AQ114">
        <v>-1</v>
      </c>
      <c r="AR114">
        <f t="shared" si="264"/>
        <v>1</v>
      </c>
      <c r="AS114">
        <f t="shared" si="265"/>
        <v>1</v>
      </c>
      <c r="AT114">
        <v>-5.1641360282400003E-3</v>
      </c>
      <c r="AU114" s="116" t="s">
        <v>1108</v>
      </c>
      <c r="AV114">
        <v>50</v>
      </c>
      <c r="AW114" t="str">
        <f t="shared" si="266"/>
        <v>TRUE</v>
      </c>
      <c r="AX114">
        <f>ROUND(MARGIN!$J31,0)</f>
        <v>5</v>
      </c>
      <c r="AY114">
        <f t="shared" si="299"/>
        <v>6</v>
      </c>
      <c r="AZ114">
        <f t="shared" si="300"/>
        <v>5</v>
      </c>
      <c r="BA114" s="138">
        <f>AZ114*10000*MARGIN!$G31/MARGIN!$D31</f>
        <v>55291.005291005291</v>
      </c>
      <c r="BB114" s="196">
        <f t="shared" si="267"/>
        <v>285.53027246088891</v>
      </c>
      <c r="BC114" s="196">
        <f t="shared" si="268"/>
        <v>285.53027246088891</v>
      </c>
      <c r="BE114">
        <v>2</v>
      </c>
      <c r="BF114">
        <v>1</v>
      </c>
      <c r="BG114">
        <v>-1</v>
      </c>
      <c r="BH114">
        <v>-1</v>
      </c>
      <c r="BI114">
        <v>0</v>
      </c>
      <c r="BJ114">
        <v>1</v>
      </c>
      <c r="BK114">
        <v>-3.09267064426E-3</v>
      </c>
      <c r="BL114" s="116" t="s">
        <v>1108</v>
      </c>
      <c r="BM114">
        <v>50</v>
      </c>
      <c r="BN114" t="s">
        <v>1181</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1181</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1181</v>
      </c>
      <c r="DB114">
        <v>7</v>
      </c>
      <c r="DC114">
        <v>9</v>
      </c>
      <c r="DD114">
        <v>7</v>
      </c>
      <c r="DE114" s="138">
        <v>79201.605292903725</v>
      </c>
      <c r="DF114" s="196">
        <v>0</v>
      </c>
      <c r="DG114" s="196"/>
      <c r="DH114" s="196">
        <v>0</v>
      </c>
      <c r="DJ114">
        <v>0</v>
      </c>
      <c r="DL114">
        <v>-1</v>
      </c>
      <c r="DN114">
        <v>-1</v>
      </c>
      <c r="DQ114">
        <v>1</v>
      </c>
      <c r="DS114">
        <v>0</v>
      </c>
      <c r="DV114" s="116" t="s">
        <v>1108</v>
      </c>
      <c r="DW114">
        <v>50</v>
      </c>
      <c r="DX114" t="s">
        <v>1184</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1184</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1184</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1184</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1184</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1184</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1184</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1184</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1184</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1184</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1184</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1184</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1184</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1184</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1184</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1184</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v>-50</v>
      </c>
      <c r="UI114">
        <v>-1</v>
      </c>
      <c r="UK114">
        <v>-1</v>
      </c>
      <c r="UN114">
        <v>1</v>
      </c>
      <c r="UP114">
        <v>0</v>
      </c>
      <c r="US114" s="116" t="s">
        <v>1108</v>
      </c>
      <c r="UT114">
        <v>50</v>
      </c>
      <c r="UU114" t="s">
        <v>1184</v>
      </c>
      <c r="UV114">
        <v>5</v>
      </c>
      <c r="UW114">
        <v>4</v>
      </c>
      <c r="UX114">
        <v>5</v>
      </c>
      <c r="UY114" s="138">
        <v>55443.810616224408</v>
      </c>
      <c r="UZ114" s="138"/>
      <c r="VA114" s="196">
        <v>0</v>
      </c>
      <c r="VB114" s="196"/>
      <c r="VC114" s="196"/>
      <c r="VD114" s="196">
        <v>0</v>
      </c>
      <c r="VE114" s="196">
        <v>0</v>
      </c>
      <c r="VF114" s="196"/>
      <c r="VG114" s="196"/>
      <c r="VH114" s="196"/>
      <c r="VI114" s="196"/>
      <c r="VJ114" s="196"/>
      <c r="VK114" s="196"/>
      <c r="VM114">
        <v>-50</v>
      </c>
      <c r="VQ114">
        <v>-1</v>
      </c>
      <c r="VS114">
        <v>-1</v>
      </c>
      <c r="VV114">
        <v>1</v>
      </c>
      <c r="VX114">
        <v>0</v>
      </c>
      <c r="WA114" s="116" t="s">
        <v>1108</v>
      </c>
      <c r="WB114">
        <v>50</v>
      </c>
      <c r="WC114" t="s">
        <v>1184</v>
      </c>
      <c r="WD114">
        <v>5</v>
      </c>
      <c r="WE114">
        <v>4</v>
      </c>
      <c r="WF114">
        <v>5</v>
      </c>
      <c r="WG114" s="138">
        <v>55322.844299141805</v>
      </c>
      <c r="WH114" s="138"/>
      <c r="WI114" s="196">
        <v>0</v>
      </c>
      <c r="WJ114" s="196"/>
      <c r="WK114" s="196"/>
      <c r="WL114" s="196">
        <v>0</v>
      </c>
      <c r="WM114" s="196">
        <v>0</v>
      </c>
      <c r="WN114" s="196"/>
      <c r="WO114" s="196"/>
      <c r="WP114" s="196"/>
      <c r="WQ114" s="196"/>
      <c r="WR114" s="196"/>
      <c r="WS114" s="196"/>
      <c r="WU114">
        <v>-50</v>
      </c>
      <c r="WY114">
        <v>-1</v>
      </c>
      <c r="XA114">
        <v>-1</v>
      </c>
      <c r="XD114">
        <v>1</v>
      </c>
      <c r="XF114">
        <v>0</v>
      </c>
      <c r="XI114" s="116" t="s">
        <v>1108</v>
      </c>
      <c r="XJ114">
        <v>50</v>
      </c>
      <c r="XK114" t="s">
        <v>1184</v>
      </c>
      <c r="XL114">
        <v>5</v>
      </c>
      <c r="XM114">
        <v>4</v>
      </c>
      <c r="XN114">
        <v>5</v>
      </c>
      <c r="XO114" s="138">
        <v>55322.844299141805</v>
      </c>
      <c r="XP114" s="138"/>
      <c r="XQ114" s="196">
        <v>0</v>
      </c>
      <c r="XR114" s="196"/>
      <c r="XS114" s="196"/>
      <c r="XT114" s="196">
        <v>0</v>
      </c>
      <c r="XU114" s="196">
        <v>0</v>
      </c>
      <c r="XV114" s="196"/>
      <c r="XW114" s="196"/>
      <c r="XX114" s="196"/>
      <c r="XY114" s="196"/>
      <c r="XZ114" s="196"/>
      <c r="YA114" s="196"/>
      <c r="YC114">
        <v>-50</v>
      </c>
      <c r="YG114">
        <v>-1</v>
      </c>
      <c r="YI114">
        <v>-1</v>
      </c>
      <c r="YL114">
        <v>1</v>
      </c>
      <c r="YN114">
        <v>0</v>
      </c>
      <c r="YQ114" s="116" t="s">
        <v>1108</v>
      </c>
      <c r="YR114">
        <v>50</v>
      </c>
      <c r="YS114" t="s">
        <v>1184</v>
      </c>
      <c r="YT114">
        <v>5</v>
      </c>
      <c r="YU114">
        <v>4</v>
      </c>
      <c r="YV114">
        <v>5</v>
      </c>
      <c r="YW114" s="138">
        <v>55261.820030503302</v>
      </c>
      <c r="YX114" s="138"/>
      <c r="YY114" s="196">
        <v>0</v>
      </c>
      <c r="YZ114" s="196"/>
      <c r="ZA114" s="196"/>
      <c r="ZB114" s="196">
        <v>0</v>
      </c>
      <c r="ZC114" s="196">
        <v>0</v>
      </c>
      <c r="ZD114" s="196"/>
      <c r="ZE114" s="196"/>
      <c r="ZF114" s="196"/>
      <c r="ZG114" s="196"/>
      <c r="ZH114" s="196"/>
      <c r="ZI114" s="196"/>
      <c r="ZK114">
        <f t="shared" si="269"/>
        <v>-50</v>
      </c>
      <c r="ZO114">
        <v>-1</v>
      </c>
      <c r="ZQ114">
        <v>-1</v>
      </c>
      <c r="ZT114">
        <f t="shared" si="301"/>
        <v>1</v>
      </c>
      <c r="ZV114">
        <f t="shared" si="271"/>
        <v>0</v>
      </c>
      <c r="ZY114" s="116" t="s">
        <v>1108</v>
      </c>
      <c r="ZZ114">
        <v>50</v>
      </c>
      <c r="AAA114" t="str">
        <f t="shared" si="302"/>
        <v>FALSE</v>
      </c>
      <c r="AAB114">
        <f>ROUND(MARGIN!$J31,0)</f>
        <v>5</v>
      </c>
      <c r="AAC114">
        <f t="shared" si="273"/>
        <v>4</v>
      </c>
      <c r="AAD114">
        <f t="shared" si="274"/>
        <v>5</v>
      </c>
      <c r="AAE114" s="138">
        <f>AAD114*10000*MARGIN!$G31/MARGIN!$D31</f>
        <v>55291.005291005291</v>
      </c>
      <c r="AAF114" s="138"/>
      <c r="AAG114" s="196">
        <f t="shared" si="303"/>
        <v>0</v>
      </c>
      <c r="AAH114" s="196"/>
      <c r="AAI114" s="196"/>
      <c r="AAJ114" s="196">
        <f t="shared" si="276"/>
        <v>0</v>
      </c>
      <c r="AAK114" s="196">
        <f t="shared" si="304"/>
        <v>0</v>
      </c>
      <c r="AAL114" s="196"/>
      <c r="AAM114" s="196"/>
      <c r="AAN114" s="196"/>
      <c r="AAO114" s="196"/>
      <c r="AAP114" s="196"/>
      <c r="AAQ114" s="196"/>
      <c r="AAS114">
        <f t="shared" si="278"/>
        <v>-50</v>
      </c>
      <c r="AAW114">
        <v>-1</v>
      </c>
      <c r="AAY114">
        <v>-1</v>
      </c>
      <c r="ABB114">
        <f t="shared" si="305"/>
        <v>1</v>
      </c>
      <c r="ABD114">
        <f t="shared" si="280"/>
        <v>0</v>
      </c>
      <c r="ABG114" s="116" t="s">
        <v>1108</v>
      </c>
      <c r="ABH114">
        <v>50</v>
      </c>
      <c r="ABI114" t="str">
        <f t="shared" si="306"/>
        <v>FALSE</v>
      </c>
      <c r="ABJ114">
        <f>ROUND(MARGIN!$J31,0)</f>
        <v>5</v>
      </c>
      <c r="ABK114">
        <f t="shared" si="282"/>
        <v>4</v>
      </c>
      <c r="ABL114">
        <f t="shared" si="283"/>
        <v>5</v>
      </c>
      <c r="ABM114" s="138">
        <f>ABL114*10000*MARGIN!$G31/MARGIN!$D31</f>
        <v>55291.005291005291</v>
      </c>
      <c r="ABN114" s="138"/>
      <c r="ABO114" s="196">
        <f t="shared" si="307"/>
        <v>0</v>
      </c>
      <c r="ABP114" s="196"/>
      <c r="ABQ114" s="196"/>
      <c r="ABR114" s="196">
        <f t="shared" si="285"/>
        <v>0</v>
      </c>
      <c r="ABS114" s="196">
        <f t="shared" si="308"/>
        <v>0</v>
      </c>
      <c r="ABT114" s="196"/>
      <c r="ABU114" s="196"/>
      <c r="ABV114" s="196"/>
      <c r="ABW114" s="196"/>
      <c r="ABX114" s="196"/>
      <c r="ABY114" s="196"/>
      <c r="ACA114">
        <f t="shared" si="287"/>
        <v>-50</v>
      </c>
      <c r="ACE114">
        <v>-1</v>
      </c>
      <c r="ACG114">
        <v>-1</v>
      </c>
      <c r="ACJ114">
        <f t="shared" si="309"/>
        <v>1</v>
      </c>
      <c r="ACL114">
        <f t="shared" si="289"/>
        <v>0</v>
      </c>
      <c r="ACO114" s="116" t="s">
        <v>1108</v>
      </c>
      <c r="ACP114">
        <v>50</v>
      </c>
      <c r="ACQ114" t="str">
        <f t="shared" si="310"/>
        <v>FALSE</v>
      </c>
      <c r="ACR114">
        <f>ROUND(MARGIN!$J31,0)</f>
        <v>5</v>
      </c>
      <c r="ACS114">
        <f t="shared" si="291"/>
        <v>4</v>
      </c>
      <c r="ACT114">
        <f t="shared" si="292"/>
        <v>5</v>
      </c>
      <c r="ACU114" s="138">
        <f>ACT114*10000*MARGIN!$G31/MARGIN!$D31</f>
        <v>55291.005291005291</v>
      </c>
      <c r="ACV114" s="138"/>
      <c r="ACW114" s="196">
        <f t="shared" si="311"/>
        <v>0</v>
      </c>
      <c r="ACX114" s="196"/>
      <c r="ACY114" s="196"/>
      <c r="ACZ114" s="196">
        <f t="shared" si="294"/>
        <v>0</v>
      </c>
      <c r="ADA114" s="196">
        <f t="shared" si="312"/>
        <v>0</v>
      </c>
      <c r="ADB114" s="196"/>
      <c r="ADC114" s="196"/>
      <c r="ADD114" s="196"/>
      <c r="ADE114" s="196"/>
      <c r="ADF114" s="196"/>
      <c r="ADG114" s="196"/>
    </row>
    <row r="115" spans="1:787" x14ac:dyDescent="0.25">
      <c r="A115" t="s">
        <v>1093</v>
      </c>
      <c r="B115" s="164" t="s">
        <v>19</v>
      </c>
      <c r="F115" t="e">
        <f>-#REF!+G115</f>
        <v>#REF!</v>
      </c>
      <c r="G115">
        <v>-1</v>
      </c>
      <c r="H115">
        <v>-1</v>
      </c>
      <c r="I115">
        <v>1</v>
      </c>
      <c r="J115">
        <f t="shared" si="252"/>
        <v>0</v>
      </c>
      <c r="K115">
        <f t="shared" si="253"/>
        <v>0</v>
      </c>
      <c r="L115" s="183">
        <v>1.30523646901E-2</v>
      </c>
      <c r="M115" s="116" t="s">
        <v>917</v>
      </c>
      <c r="N115">
        <v>50</v>
      </c>
      <c r="O115" t="str">
        <f t="shared" si="254"/>
        <v>TRUE</v>
      </c>
      <c r="P115">
        <f>ROUND(MARGIN!$J32,0)</f>
        <v>5</v>
      </c>
      <c r="Q115" t="e">
        <f>IF(ABS(G115+I115)=2,ROUND(P115*(1+#REF!),0),IF(I115="",P115,ROUND(P115*(1+-#REF!),0)))</f>
        <v>#REF!</v>
      </c>
      <c r="R115">
        <f t="shared" si="296"/>
        <v>5</v>
      </c>
      <c r="S115" s="138">
        <f>R115*10000*MARGIN!$G32/MARGIN!$D32</f>
        <v>55290.995099999993</v>
      </c>
      <c r="T115" s="144">
        <f t="shared" si="255"/>
        <v>-721.67823212373207</v>
      </c>
      <c r="U115" s="144">
        <f t="shared" si="256"/>
        <v>-721.67823212373207</v>
      </c>
      <c r="W115">
        <f t="shared" si="257"/>
        <v>2</v>
      </c>
      <c r="X115">
        <v>1</v>
      </c>
      <c r="Y115">
        <v>-1</v>
      </c>
      <c r="Z115">
        <v>1</v>
      </c>
      <c r="AA115">
        <f t="shared" si="258"/>
        <v>1</v>
      </c>
      <c r="AB115">
        <f t="shared" si="259"/>
        <v>0</v>
      </c>
      <c r="AC115">
        <v>3.8563201511900001E-3</v>
      </c>
      <c r="AD115" s="116" t="s">
        <v>1108</v>
      </c>
      <c r="AE115">
        <v>50</v>
      </c>
      <c r="AF115" t="str">
        <f t="shared" si="260"/>
        <v>TRUE</v>
      </c>
      <c r="AG115">
        <f>ROUND(MARGIN!$J32,0)</f>
        <v>5</v>
      </c>
      <c r="AH115">
        <f t="shared" si="297"/>
        <v>4</v>
      </c>
      <c r="AI115">
        <f t="shared" si="298"/>
        <v>5</v>
      </c>
      <c r="AJ115" s="138">
        <f>AI115*10000*MARGIN!$G32/MARGIN!$D32</f>
        <v>55290.995099999993</v>
      </c>
      <c r="AK115" s="196">
        <f t="shared" si="261"/>
        <v>213.21977858347753</v>
      </c>
      <c r="AL115" s="196">
        <f t="shared" si="262"/>
        <v>-213.21977858347753</v>
      </c>
      <c r="AN115">
        <f t="shared" si="263"/>
        <v>-2</v>
      </c>
      <c r="AO115">
        <v>-1</v>
      </c>
      <c r="AP115">
        <v>-1</v>
      </c>
      <c r="AQ115">
        <v>-1</v>
      </c>
      <c r="AR115">
        <f t="shared" si="264"/>
        <v>1</v>
      </c>
      <c r="AS115">
        <f t="shared" si="265"/>
        <v>1</v>
      </c>
      <c r="AT115">
        <v>-7.0088405520599998E-3</v>
      </c>
      <c r="AU115" s="116" t="s">
        <v>1108</v>
      </c>
      <c r="AV115">
        <v>50</v>
      </c>
      <c r="AW115" t="str">
        <f t="shared" si="266"/>
        <v>TRUE</v>
      </c>
      <c r="AX115">
        <f>ROUND(MARGIN!$J32,0)</f>
        <v>5</v>
      </c>
      <c r="AY115">
        <f t="shared" si="299"/>
        <v>6</v>
      </c>
      <c r="AZ115">
        <f t="shared" si="300"/>
        <v>5</v>
      </c>
      <c r="BA115" s="138">
        <f>AZ115*10000*MARGIN!$G32/MARGIN!$D32</f>
        <v>55290.995099999993</v>
      </c>
      <c r="BB115" s="196">
        <f t="shared" si="267"/>
        <v>387.52576862063069</v>
      </c>
      <c r="BC115" s="196">
        <f t="shared" si="268"/>
        <v>387.52576862063069</v>
      </c>
      <c r="BE115">
        <v>0</v>
      </c>
      <c r="BF115">
        <v>-1</v>
      </c>
      <c r="BG115">
        <v>-1</v>
      </c>
      <c r="BH115">
        <v>1</v>
      </c>
      <c r="BI115">
        <v>0</v>
      </c>
      <c r="BJ115">
        <v>0</v>
      </c>
      <c r="BK115">
        <v>6.03351096536E-3</v>
      </c>
      <c r="BL115" s="116" t="s">
        <v>1108</v>
      </c>
      <c r="BM115">
        <v>50</v>
      </c>
      <c r="BN115" t="s">
        <v>1181</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1181</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1181</v>
      </c>
      <c r="DB115">
        <v>7</v>
      </c>
      <c r="DC115">
        <v>9</v>
      </c>
      <c r="DD115">
        <v>7</v>
      </c>
      <c r="DE115" s="138">
        <v>79189.572280000008</v>
      </c>
      <c r="DF115" s="196">
        <v>0</v>
      </c>
      <c r="DG115" s="196"/>
      <c r="DH115" s="196">
        <v>0</v>
      </c>
      <c r="DJ115">
        <v>0</v>
      </c>
      <c r="DL115">
        <v>-1</v>
      </c>
      <c r="DN115">
        <v>-1</v>
      </c>
      <c r="DQ115">
        <v>1</v>
      </c>
      <c r="DS115">
        <v>0</v>
      </c>
      <c r="DV115" s="116" t="s">
        <v>1108</v>
      </c>
      <c r="DW115">
        <v>50</v>
      </c>
      <c r="DX115" t="s">
        <v>1184</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1184</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1184</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1184</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1184</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1184</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1184</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1184</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1184</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1184</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1184</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1184</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1184</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1184</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1184</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1184</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v>-50</v>
      </c>
      <c r="UI115">
        <v>-1</v>
      </c>
      <c r="UK115">
        <v>-1</v>
      </c>
      <c r="UN115">
        <v>1</v>
      </c>
      <c r="UP115">
        <v>0</v>
      </c>
      <c r="US115" s="116" t="s">
        <v>1108</v>
      </c>
      <c r="UT115">
        <v>50</v>
      </c>
      <c r="UU115" t="s">
        <v>1184</v>
      </c>
      <c r="UV115">
        <v>5</v>
      </c>
      <c r="UW115">
        <v>4</v>
      </c>
      <c r="UX115">
        <v>5</v>
      </c>
      <c r="UY115" s="138">
        <v>55285.558560000005</v>
      </c>
      <c r="UZ115" s="138"/>
      <c r="VA115" s="196">
        <v>0</v>
      </c>
      <c r="VB115" s="196"/>
      <c r="VC115" s="196"/>
      <c r="VD115" s="196">
        <v>0</v>
      </c>
      <c r="VE115" s="196">
        <v>0</v>
      </c>
      <c r="VF115" s="196"/>
      <c r="VG115" s="196"/>
      <c r="VH115" s="196"/>
      <c r="VI115" s="196"/>
      <c r="VJ115" s="196"/>
      <c r="VK115" s="196"/>
      <c r="VM115">
        <v>-50</v>
      </c>
      <c r="VQ115">
        <v>-1</v>
      </c>
      <c r="VS115">
        <v>-1</v>
      </c>
      <c r="VV115">
        <v>1</v>
      </c>
      <c r="VX115">
        <v>0</v>
      </c>
      <c r="WA115" s="116" t="s">
        <v>1108</v>
      </c>
      <c r="WB115">
        <v>50</v>
      </c>
      <c r="WC115" t="s">
        <v>1184</v>
      </c>
      <c r="WD115">
        <v>5</v>
      </c>
      <c r="WE115">
        <v>4</v>
      </c>
      <c r="WF115">
        <v>5</v>
      </c>
      <c r="WG115" s="138">
        <v>55339.483500000002</v>
      </c>
      <c r="WH115" s="138"/>
      <c r="WI115" s="196">
        <v>0</v>
      </c>
      <c r="WJ115" s="196"/>
      <c r="WK115" s="196"/>
      <c r="WL115" s="196">
        <v>0</v>
      </c>
      <c r="WM115" s="196">
        <v>0</v>
      </c>
      <c r="WN115" s="196"/>
      <c r="WO115" s="196"/>
      <c r="WP115" s="196"/>
      <c r="WQ115" s="196"/>
      <c r="WR115" s="196"/>
      <c r="WS115" s="196"/>
      <c r="WU115">
        <v>-50</v>
      </c>
      <c r="WY115">
        <v>-1</v>
      </c>
      <c r="XA115">
        <v>-1</v>
      </c>
      <c r="XD115">
        <v>1</v>
      </c>
      <c r="XF115">
        <v>0</v>
      </c>
      <c r="XI115" s="116" t="s">
        <v>1108</v>
      </c>
      <c r="XJ115">
        <v>50</v>
      </c>
      <c r="XK115" t="s">
        <v>1184</v>
      </c>
      <c r="XL115">
        <v>5</v>
      </c>
      <c r="XM115">
        <v>4</v>
      </c>
      <c r="XN115">
        <v>5</v>
      </c>
      <c r="XO115" s="138">
        <v>55339.483500000002</v>
      </c>
      <c r="XP115" s="138"/>
      <c r="XQ115" s="196">
        <v>0</v>
      </c>
      <c r="XR115" s="196"/>
      <c r="XS115" s="196"/>
      <c r="XT115" s="196">
        <v>0</v>
      </c>
      <c r="XU115" s="196">
        <v>0</v>
      </c>
      <c r="XV115" s="196"/>
      <c r="XW115" s="196"/>
      <c r="XX115" s="196"/>
      <c r="XY115" s="196"/>
      <c r="XZ115" s="196"/>
      <c r="YA115" s="196"/>
      <c r="YC115">
        <v>-50</v>
      </c>
      <c r="YG115">
        <v>-1</v>
      </c>
      <c r="YI115">
        <v>-1</v>
      </c>
      <c r="YL115">
        <v>1</v>
      </c>
      <c r="YN115">
        <v>0</v>
      </c>
      <c r="YQ115" s="116" t="s">
        <v>1108</v>
      </c>
      <c r="YR115">
        <v>50</v>
      </c>
      <c r="YS115" t="s">
        <v>1184</v>
      </c>
      <c r="YT115">
        <v>5</v>
      </c>
      <c r="YU115">
        <v>4</v>
      </c>
      <c r="YV115">
        <v>5</v>
      </c>
      <c r="YW115" s="138">
        <v>55266.565099999993</v>
      </c>
      <c r="YX115" s="138"/>
      <c r="YY115" s="196">
        <v>0</v>
      </c>
      <c r="YZ115" s="196"/>
      <c r="ZA115" s="196"/>
      <c r="ZB115" s="196">
        <v>0</v>
      </c>
      <c r="ZC115" s="196">
        <v>0</v>
      </c>
      <c r="ZD115" s="196"/>
      <c r="ZE115" s="196"/>
      <c r="ZF115" s="196"/>
      <c r="ZG115" s="196"/>
      <c r="ZH115" s="196"/>
      <c r="ZI115" s="196"/>
      <c r="ZK115">
        <f t="shared" si="269"/>
        <v>-50</v>
      </c>
      <c r="ZO115">
        <v>-1</v>
      </c>
      <c r="ZQ115">
        <v>-1</v>
      </c>
      <c r="ZT115">
        <f t="shared" si="301"/>
        <v>1</v>
      </c>
      <c r="ZV115">
        <f t="shared" si="271"/>
        <v>0</v>
      </c>
      <c r="ZY115" s="116" t="s">
        <v>1108</v>
      </c>
      <c r="ZZ115">
        <v>50</v>
      </c>
      <c r="AAA115" t="str">
        <f t="shared" si="302"/>
        <v>FALSE</v>
      </c>
      <c r="AAB115">
        <f>ROUND(MARGIN!$J32,0)</f>
        <v>5</v>
      </c>
      <c r="AAC115">
        <f t="shared" si="273"/>
        <v>4</v>
      </c>
      <c r="AAD115">
        <f t="shared" si="274"/>
        <v>5</v>
      </c>
      <c r="AAE115" s="138">
        <f>AAD115*10000*MARGIN!$G32/MARGIN!$D32</f>
        <v>55290.995099999993</v>
      </c>
      <c r="AAF115" s="138"/>
      <c r="AAG115" s="196">
        <f t="shared" si="303"/>
        <v>0</v>
      </c>
      <c r="AAH115" s="196"/>
      <c r="AAI115" s="196"/>
      <c r="AAJ115" s="196">
        <f t="shared" si="276"/>
        <v>0</v>
      </c>
      <c r="AAK115" s="196">
        <f t="shared" si="304"/>
        <v>0</v>
      </c>
      <c r="AAL115" s="196"/>
      <c r="AAM115" s="196"/>
      <c r="AAN115" s="196"/>
      <c r="AAO115" s="196"/>
      <c r="AAP115" s="196"/>
      <c r="AAQ115" s="196"/>
      <c r="AAS115">
        <f t="shared" si="278"/>
        <v>-50</v>
      </c>
      <c r="AAW115">
        <v>-1</v>
      </c>
      <c r="AAY115">
        <v>-1</v>
      </c>
      <c r="ABB115">
        <f t="shared" si="305"/>
        <v>1</v>
      </c>
      <c r="ABD115">
        <f t="shared" si="280"/>
        <v>0</v>
      </c>
      <c r="ABG115" s="116" t="s">
        <v>1108</v>
      </c>
      <c r="ABH115">
        <v>50</v>
      </c>
      <c r="ABI115" t="str">
        <f t="shared" si="306"/>
        <v>FALSE</v>
      </c>
      <c r="ABJ115">
        <f>ROUND(MARGIN!$J32,0)</f>
        <v>5</v>
      </c>
      <c r="ABK115">
        <f t="shared" si="282"/>
        <v>4</v>
      </c>
      <c r="ABL115">
        <f t="shared" si="283"/>
        <v>5</v>
      </c>
      <c r="ABM115" s="138">
        <f>ABL115*10000*MARGIN!$G32/MARGIN!$D32</f>
        <v>55290.995099999993</v>
      </c>
      <c r="ABN115" s="138"/>
      <c r="ABO115" s="196">
        <f t="shared" si="307"/>
        <v>0</v>
      </c>
      <c r="ABP115" s="196"/>
      <c r="ABQ115" s="196"/>
      <c r="ABR115" s="196">
        <f t="shared" si="285"/>
        <v>0</v>
      </c>
      <c r="ABS115" s="196">
        <f t="shared" si="308"/>
        <v>0</v>
      </c>
      <c r="ABT115" s="196"/>
      <c r="ABU115" s="196"/>
      <c r="ABV115" s="196"/>
      <c r="ABW115" s="196"/>
      <c r="ABX115" s="196"/>
      <c r="ABY115" s="196"/>
      <c r="ACA115">
        <f t="shared" si="287"/>
        <v>-50</v>
      </c>
      <c r="ACE115">
        <v>-1</v>
      </c>
      <c r="ACG115">
        <v>-1</v>
      </c>
      <c r="ACJ115">
        <f t="shared" si="309"/>
        <v>1</v>
      </c>
      <c r="ACL115">
        <f t="shared" si="289"/>
        <v>0</v>
      </c>
      <c r="ACO115" s="116" t="s">
        <v>1108</v>
      </c>
      <c r="ACP115">
        <v>50</v>
      </c>
      <c r="ACQ115" t="str">
        <f t="shared" si="310"/>
        <v>FALSE</v>
      </c>
      <c r="ACR115">
        <f>ROUND(MARGIN!$J32,0)</f>
        <v>5</v>
      </c>
      <c r="ACS115">
        <f t="shared" si="291"/>
        <v>4</v>
      </c>
      <c r="ACT115">
        <f t="shared" si="292"/>
        <v>5</v>
      </c>
      <c r="ACU115" s="138">
        <f>ACT115*10000*MARGIN!$G32/MARGIN!$D32</f>
        <v>55290.995099999993</v>
      </c>
      <c r="ACV115" s="138"/>
      <c r="ACW115" s="196">
        <f t="shared" si="311"/>
        <v>0</v>
      </c>
      <c r="ACX115" s="196"/>
      <c r="ACY115" s="196"/>
      <c r="ACZ115" s="196">
        <f t="shared" si="294"/>
        <v>0</v>
      </c>
      <c r="ADA115" s="196">
        <f t="shared" si="312"/>
        <v>0</v>
      </c>
      <c r="ADB115" s="196"/>
      <c r="ADC115" s="196"/>
      <c r="ADD115" s="196"/>
      <c r="ADE115" s="196"/>
      <c r="ADF115" s="196"/>
      <c r="ADG115" s="196"/>
    </row>
    <row r="116" spans="1:787" x14ac:dyDescent="0.25">
      <c r="A116" t="s">
        <v>1095</v>
      </c>
      <c r="B116" s="164" t="s">
        <v>10</v>
      </c>
      <c r="F116" t="e">
        <f>-#REF!+G116</f>
        <v>#REF!</v>
      </c>
      <c r="G116">
        <v>1</v>
      </c>
      <c r="H116">
        <v>1</v>
      </c>
      <c r="I116">
        <v>1</v>
      </c>
      <c r="J116">
        <f t="shared" si="252"/>
        <v>1</v>
      </c>
      <c r="K116">
        <f t="shared" si="253"/>
        <v>1</v>
      </c>
      <c r="L116" s="183">
        <v>1.9354433672100001E-2</v>
      </c>
      <c r="M116" s="116" t="s">
        <v>30</v>
      </c>
      <c r="N116">
        <v>50</v>
      </c>
      <c r="O116" t="str">
        <f t="shared" si="254"/>
        <v>TRUE</v>
      </c>
      <c r="P116">
        <f>ROUND(MARGIN!$J33,0)</f>
        <v>5</v>
      </c>
      <c r="Q116" t="e">
        <f>IF(ABS(G116+I116)=2,ROUND(P116*(1+#REF!),0),IF(I116="",P116,ROUND(P116*(1+-#REF!),0)))</f>
        <v>#REF!</v>
      </c>
      <c r="R116">
        <f t="shared" si="296"/>
        <v>5</v>
      </c>
      <c r="S116" s="138">
        <f>R116*10000*MARGIN!$G33/MARGIN!$D33</f>
        <v>55289.999999999993</v>
      </c>
      <c r="T116" s="144">
        <f t="shared" si="255"/>
        <v>1070.1066377304089</v>
      </c>
      <c r="U116" s="144">
        <f t="shared" si="256"/>
        <v>1070.1066377304089</v>
      </c>
      <c r="W116">
        <f t="shared" si="257"/>
        <v>0</v>
      </c>
      <c r="X116">
        <v>1</v>
      </c>
      <c r="Y116">
        <v>1</v>
      </c>
      <c r="Z116">
        <v>-1</v>
      </c>
      <c r="AA116">
        <f t="shared" si="258"/>
        <v>0</v>
      </c>
      <c r="AB116">
        <f t="shared" si="259"/>
        <v>0</v>
      </c>
      <c r="AC116">
        <v>-1.1437922873200001E-3</v>
      </c>
      <c r="AD116" s="116" t="s">
        <v>1108</v>
      </c>
      <c r="AE116">
        <v>50</v>
      </c>
      <c r="AF116" t="str">
        <f t="shared" si="260"/>
        <v>TRUE</v>
      </c>
      <c r="AG116">
        <f>ROUND(MARGIN!$J33,0)</f>
        <v>5</v>
      </c>
      <c r="AH116">
        <f t="shared" si="297"/>
        <v>6</v>
      </c>
      <c r="AI116">
        <f t="shared" si="298"/>
        <v>5</v>
      </c>
      <c r="AJ116" s="138">
        <f>AI116*10000*MARGIN!$G33/MARGIN!$D33</f>
        <v>55289.999999999993</v>
      </c>
      <c r="AK116" s="196">
        <f t="shared" si="261"/>
        <v>-63.240275565922794</v>
      </c>
      <c r="AL116" s="196">
        <f t="shared" si="262"/>
        <v>-63.240275565922794</v>
      </c>
      <c r="AN116">
        <f t="shared" si="263"/>
        <v>-2</v>
      </c>
      <c r="AO116">
        <v>-1</v>
      </c>
      <c r="AP116">
        <v>1</v>
      </c>
      <c r="AQ116">
        <v>1</v>
      </c>
      <c r="AR116">
        <f t="shared" si="264"/>
        <v>0</v>
      </c>
      <c r="AS116">
        <f t="shared" si="265"/>
        <v>1</v>
      </c>
      <c r="AT116">
        <v>4.1399843209100003E-4</v>
      </c>
      <c r="AU116" s="116" t="s">
        <v>1108</v>
      </c>
      <c r="AV116">
        <v>50</v>
      </c>
      <c r="AW116" t="str">
        <f t="shared" si="266"/>
        <v>TRUE</v>
      </c>
      <c r="AX116">
        <f>ROUND(MARGIN!$J33,0)</f>
        <v>5</v>
      </c>
      <c r="AY116">
        <f t="shared" si="299"/>
        <v>4</v>
      </c>
      <c r="AZ116">
        <f t="shared" si="300"/>
        <v>5</v>
      </c>
      <c r="BA116" s="138">
        <f>AZ116*10000*MARGIN!$G33/MARGIN!$D33</f>
        <v>55289.999999999993</v>
      </c>
      <c r="BB116" s="196">
        <f t="shared" si="267"/>
        <v>-22.889973310311387</v>
      </c>
      <c r="BC116" s="196">
        <f t="shared" si="268"/>
        <v>22.889973310311387</v>
      </c>
      <c r="BE116">
        <v>0</v>
      </c>
      <c r="BF116">
        <v>-1</v>
      </c>
      <c r="BG116">
        <v>-1</v>
      </c>
      <c r="BH116">
        <v>1</v>
      </c>
      <c r="BI116">
        <v>0</v>
      </c>
      <c r="BJ116">
        <v>0</v>
      </c>
      <c r="BK116">
        <v>3.14332505679E-3</v>
      </c>
      <c r="BL116" s="116" t="s">
        <v>1108</v>
      </c>
      <c r="BM116">
        <v>50</v>
      </c>
      <c r="BN116" t="s">
        <v>1181</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1181</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1181</v>
      </c>
      <c r="DB116">
        <v>7</v>
      </c>
      <c r="DC116">
        <v>5</v>
      </c>
      <c r="DD116">
        <v>7</v>
      </c>
      <c r="DE116" s="138">
        <v>79214.8</v>
      </c>
      <c r="DF116" s="196">
        <v>0</v>
      </c>
      <c r="DG116" s="196"/>
      <c r="DH116" s="196">
        <v>0</v>
      </c>
      <c r="DJ116">
        <v>0</v>
      </c>
      <c r="DL116">
        <v>-1</v>
      </c>
      <c r="DN116">
        <v>-1</v>
      </c>
      <c r="DQ116">
        <v>1</v>
      </c>
      <c r="DS116">
        <v>0</v>
      </c>
      <c r="DV116" s="116" t="s">
        <v>1108</v>
      </c>
      <c r="DW116">
        <v>50</v>
      </c>
      <c r="DX116" t="s">
        <v>1184</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1184</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1184</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1184</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1184</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1184</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1184</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1184</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1184</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1184</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1184</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1184</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1184</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1184</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1184</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1184</v>
      </c>
      <c r="TN116">
        <v>4</v>
      </c>
      <c r="TO116">
        <v>3</v>
      </c>
      <c r="TP116">
        <v>4</v>
      </c>
      <c r="TQ116" s="138">
        <v>44614</v>
      </c>
      <c r="TR116" s="138"/>
      <c r="TS116" s="196">
        <v>0</v>
      </c>
      <c r="TT116" s="196"/>
      <c r="TU116" s="196"/>
      <c r="TV116" s="196">
        <v>0</v>
      </c>
      <c r="TW116" s="196">
        <v>0</v>
      </c>
      <c r="TX116" s="196"/>
      <c r="TY116" s="196"/>
      <c r="TZ116" s="196"/>
      <c r="UA116" s="196"/>
      <c r="UB116" s="196"/>
      <c r="UC116" s="196"/>
      <c r="UE116">
        <v>-50</v>
      </c>
      <c r="UI116">
        <v>-1</v>
      </c>
      <c r="UK116">
        <v>-1</v>
      </c>
      <c r="UN116">
        <v>1</v>
      </c>
      <c r="UP116">
        <v>0</v>
      </c>
      <c r="US116" s="116" t="s">
        <v>1108</v>
      </c>
      <c r="UT116">
        <v>50</v>
      </c>
      <c r="UU116" t="s">
        <v>1184</v>
      </c>
      <c r="UV116">
        <v>5</v>
      </c>
      <c r="UW116">
        <v>4</v>
      </c>
      <c r="UX116">
        <v>5</v>
      </c>
      <c r="UY116" s="138">
        <v>55443.5</v>
      </c>
      <c r="UZ116" s="138"/>
      <c r="VA116" s="196">
        <v>0</v>
      </c>
      <c r="VB116" s="196"/>
      <c r="VC116" s="196"/>
      <c r="VD116" s="196">
        <v>0</v>
      </c>
      <c r="VE116" s="196">
        <v>0</v>
      </c>
      <c r="VF116" s="196"/>
      <c r="VG116" s="196"/>
      <c r="VH116" s="196"/>
      <c r="VI116" s="196"/>
      <c r="VJ116" s="196"/>
      <c r="VK116" s="196"/>
      <c r="VM116">
        <v>-50</v>
      </c>
      <c r="VQ116">
        <v>-1</v>
      </c>
      <c r="VS116">
        <v>-1</v>
      </c>
      <c r="VV116">
        <v>1</v>
      </c>
      <c r="VX116">
        <v>0</v>
      </c>
      <c r="WA116" s="116" t="s">
        <v>1108</v>
      </c>
      <c r="WB116">
        <v>50</v>
      </c>
      <c r="WC116" t="s">
        <v>1184</v>
      </c>
      <c r="WD116">
        <v>5</v>
      </c>
      <c r="WE116">
        <v>4</v>
      </c>
      <c r="WF116">
        <v>5</v>
      </c>
      <c r="WG116" s="138">
        <v>55320</v>
      </c>
      <c r="WH116" s="138"/>
      <c r="WI116" s="196">
        <v>0</v>
      </c>
      <c r="WJ116" s="196"/>
      <c r="WK116" s="196"/>
      <c r="WL116" s="196">
        <v>0</v>
      </c>
      <c r="WM116" s="196">
        <v>0</v>
      </c>
      <c r="WN116" s="196"/>
      <c r="WO116" s="196"/>
      <c r="WP116" s="196"/>
      <c r="WQ116" s="196"/>
      <c r="WR116" s="196"/>
      <c r="WS116" s="196"/>
      <c r="WU116">
        <v>-50</v>
      </c>
      <c r="WY116">
        <v>-1</v>
      </c>
      <c r="XA116">
        <v>-1</v>
      </c>
      <c r="XD116">
        <v>1</v>
      </c>
      <c r="XF116">
        <v>0</v>
      </c>
      <c r="XI116" s="116" t="s">
        <v>1108</v>
      </c>
      <c r="XJ116">
        <v>50</v>
      </c>
      <c r="XK116" t="s">
        <v>1184</v>
      </c>
      <c r="XL116">
        <v>5</v>
      </c>
      <c r="XM116">
        <v>4</v>
      </c>
      <c r="XN116">
        <v>5</v>
      </c>
      <c r="XO116" s="138">
        <v>55320</v>
      </c>
      <c r="XP116" s="138"/>
      <c r="XQ116" s="196">
        <v>0</v>
      </c>
      <c r="XR116" s="196"/>
      <c r="XS116" s="196"/>
      <c r="XT116" s="196">
        <v>0</v>
      </c>
      <c r="XU116" s="196">
        <v>0</v>
      </c>
      <c r="XV116" s="196"/>
      <c r="XW116" s="196"/>
      <c r="XX116" s="196"/>
      <c r="XY116" s="196"/>
      <c r="XZ116" s="196"/>
      <c r="YA116" s="196"/>
      <c r="YC116">
        <v>-50</v>
      </c>
      <c r="YG116">
        <v>-1</v>
      </c>
      <c r="YI116">
        <v>-1</v>
      </c>
      <c r="YL116">
        <v>1</v>
      </c>
      <c r="YN116">
        <v>0</v>
      </c>
      <c r="YQ116" s="116" t="s">
        <v>1108</v>
      </c>
      <c r="YR116">
        <v>50</v>
      </c>
      <c r="YS116" t="s">
        <v>1184</v>
      </c>
      <c r="YT116">
        <v>5</v>
      </c>
      <c r="YU116">
        <v>4</v>
      </c>
      <c r="YV116">
        <v>5</v>
      </c>
      <c r="YW116" s="138">
        <v>55270</v>
      </c>
      <c r="YX116" s="138"/>
      <c r="YY116" s="196">
        <v>0</v>
      </c>
      <c r="YZ116" s="196"/>
      <c r="ZA116" s="196"/>
      <c r="ZB116" s="196">
        <v>0</v>
      </c>
      <c r="ZC116" s="196">
        <v>0</v>
      </c>
      <c r="ZD116" s="196"/>
      <c r="ZE116" s="196"/>
      <c r="ZF116" s="196"/>
      <c r="ZG116" s="196"/>
      <c r="ZH116" s="196"/>
      <c r="ZI116" s="196"/>
      <c r="ZK116">
        <f t="shared" si="269"/>
        <v>-50</v>
      </c>
      <c r="ZO116">
        <v>-1</v>
      </c>
      <c r="ZQ116">
        <v>-1</v>
      </c>
      <c r="ZT116">
        <f t="shared" si="301"/>
        <v>1</v>
      </c>
      <c r="ZV116">
        <f t="shared" si="271"/>
        <v>0</v>
      </c>
      <c r="ZY116" s="116" t="s">
        <v>1108</v>
      </c>
      <c r="ZZ116">
        <v>50</v>
      </c>
      <c r="AAA116" t="str">
        <f t="shared" si="302"/>
        <v>FALSE</v>
      </c>
      <c r="AAB116">
        <f>ROUND(MARGIN!$J33,0)</f>
        <v>5</v>
      </c>
      <c r="AAC116">
        <f t="shared" si="273"/>
        <v>4</v>
      </c>
      <c r="AAD116">
        <f t="shared" si="274"/>
        <v>5</v>
      </c>
      <c r="AAE116" s="138">
        <f>AAD116*10000*MARGIN!$G33/MARGIN!$D33</f>
        <v>55289.999999999993</v>
      </c>
      <c r="AAF116" s="138"/>
      <c r="AAG116" s="196">
        <f t="shared" si="303"/>
        <v>0</v>
      </c>
      <c r="AAH116" s="196"/>
      <c r="AAI116" s="196"/>
      <c r="AAJ116" s="196">
        <f t="shared" si="276"/>
        <v>0</v>
      </c>
      <c r="AAK116" s="196">
        <f t="shared" si="304"/>
        <v>0</v>
      </c>
      <c r="AAL116" s="196"/>
      <c r="AAM116" s="196"/>
      <c r="AAN116" s="196"/>
      <c r="AAO116" s="196"/>
      <c r="AAP116" s="196"/>
      <c r="AAQ116" s="196"/>
      <c r="AAS116">
        <f t="shared" si="278"/>
        <v>-50</v>
      </c>
      <c r="AAW116">
        <v>-1</v>
      </c>
      <c r="AAY116">
        <v>-1</v>
      </c>
      <c r="ABB116">
        <f t="shared" si="305"/>
        <v>1</v>
      </c>
      <c r="ABD116">
        <f t="shared" si="280"/>
        <v>0</v>
      </c>
      <c r="ABG116" s="116" t="s">
        <v>1108</v>
      </c>
      <c r="ABH116">
        <v>50</v>
      </c>
      <c r="ABI116" t="str">
        <f t="shared" si="306"/>
        <v>FALSE</v>
      </c>
      <c r="ABJ116">
        <f>ROUND(MARGIN!$J33,0)</f>
        <v>5</v>
      </c>
      <c r="ABK116">
        <f t="shared" si="282"/>
        <v>4</v>
      </c>
      <c r="ABL116">
        <f t="shared" si="283"/>
        <v>5</v>
      </c>
      <c r="ABM116" s="138">
        <f>ABL116*10000*MARGIN!$G33/MARGIN!$D33</f>
        <v>55289.999999999993</v>
      </c>
      <c r="ABN116" s="138"/>
      <c r="ABO116" s="196">
        <f t="shared" si="307"/>
        <v>0</v>
      </c>
      <c r="ABP116" s="196"/>
      <c r="ABQ116" s="196"/>
      <c r="ABR116" s="196">
        <f t="shared" si="285"/>
        <v>0</v>
      </c>
      <c r="ABS116" s="196">
        <f t="shared" si="308"/>
        <v>0</v>
      </c>
      <c r="ABT116" s="196"/>
      <c r="ABU116" s="196"/>
      <c r="ABV116" s="196"/>
      <c r="ABW116" s="196"/>
      <c r="ABX116" s="196"/>
      <c r="ABY116" s="196"/>
      <c r="ACA116">
        <f t="shared" si="287"/>
        <v>-50</v>
      </c>
      <c r="ACE116">
        <v>-1</v>
      </c>
      <c r="ACG116">
        <v>-1</v>
      </c>
      <c r="ACJ116">
        <f t="shared" si="309"/>
        <v>1</v>
      </c>
      <c r="ACL116">
        <f t="shared" si="289"/>
        <v>0</v>
      </c>
      <c r="ACO116" s="116" t="s">
        <v>1108</v>
      </c>
      <c r="ACP116">
        <v>50</v>
      </c>
      <c r="ACQ116" t="str">
        <f t="shared" si="310"/>
        <v>FALSE</v>
      </c>
      <c r="ACR116">
        <f>ROUND(MARGIN!$J33,0)</f>
        <v>5</v>
      </c>
      <c r="ACS116">
        <f t="shared" si="291"/>
        <v>4</v>
      </c>
      <c r="ACT116">
        <f t="shared" si="292"/>
        <v>5</v>
      </c>
      <c r="ACU116" s="138">
        <f>ACT116*10000*MARGIN!$G33/MARGIN!$D33</f>
        <v>55289.999999999993</v>
      </c>
      <c r="ACV116" s="138"/>
      <c r="ACW116" s="196">
        <f t="shared" si="311"/>
        <v>0</v>
      </c>
      <c r="ACX116" s="196"/>
      <c r="ACY116" s="196"/>
      <c r="ACZ116" s="196">
        <f t="shared" si="294"/>
        <v>0</v>
      </c>
      <c r="ADA116" s="196">
        <f t="shared" si="312"/>
        <v>0</v>
      </c>
      <c r="ADB116" s="196"/>
      <c r="ADC116" s="196"/>
      <c r="ADD116" s="196"/>
      <c r="ADE116" s="196"/>
      <c r="ADF116" s="196"/>
      <c r="ADG116" s="196"/>
    </row>
    <row r="117" spans="1:787" x14ac:dyDescent="0.25">
      <c r="A117" s="182" t="s">
        <v>1129</v>
      </c>
      <c r="B117" s="164" t="s">
        <v>3</v>
      </c>
      <c r="F117" t="e">
        <f>-#REF!+G117</f>
        <v>#REF!</v>
      </c>
      <c r="G117">
        <v>-1</v>
      </c>
      <c r="H117">
        <v>-1</v>
      </c>
      <c r="I117">
        <v>-1</v>
      </c>
      <c r="J117">
        <f t="shared" si="252"/>
        <v>1</v>
      </c>
      <c r="K117">
        <f t="shared" si="253"/>
        <v>1</v>
      </c>
      <c r="L117" s="183">
        <v>-1.0059926355599999E-2</v>
      </c>
      <c r="M117" s="116" t="s">
        <v>917</v>
      </c>
      <c r="N117">
        <v>50</v>
      </c>
      <c r="O117" t="str">
        <f t="shared" si="254"/>
        <v>TRUE</v>
      </c>
      <c r="P117">
        <f>ROUND(MARGIN!$J34,0)</f>
        <v>7</v>
      </c>
      <c r="Q117" t="e">
        <f>IF(ABS(G117+I117)=2,ROUND(P117*(1+#REF!),0),IF(I117="",P117,ROUND(P117*(1+-#REF!),0)))</f>
        <v>#REF!</v>
      </c>
      <c r="R117">
        <f t="shared" si="296"/>
        <v>7</v>
      </c>
      <c r="S117" s="138">
        <f>R117*10000*MARGIN!$G34/MARGIN!$D34</f>
        <v>53338.284833219877</v>
      </c>
      <c r="T117" s="144">
        <f t="shared" si="255"/>
        <v>536.57921735620835</v>
      </c>
      <c r="U117" s="144">
        <f t="shared" si="256"/>
        <v>536.57921735620835</v>
      </c>
      <c r="W117">
        <f t="shared" si="257"/>
        <v>0</v>
      </c>
      <c r="X117">
        <v>-1</v>
      </c>
      <c r="Y117">
        <v>-1</v>
      </c>
      <c r="Z117">
        <v>1</v>
      </c>
      <c r="AA117">
        <f t="shared" si="258"/>
        <v>0</v>
      </c>
      <c r="AB117">
        <f t="shared" si="259"/>
        <v>0</v>
      </c>
      <c r="AC117">
        <v>1.9655750856999998E-2</v>
      </c>
      <c r="AD117" s="116" t="s">
        <v>1108</v>
      </c>
      <c r="AE117">
        <v>50</v>
      </c>
      <c r="AF117" t="str">
        <f t="shared" si="260"/>
        <v>TRUE</v>
      </c>
      <c r="AG117">
        <f>ROUND(MARGIN!$J34,0)</f>
        <v>7</v>
      </c>
      <c r="AH117">
        <f t="shared" si="297"/>
        <v>9</v>
      </c>
      <c r="AI117">
        <f t="shared" si="298"/>
        <v>7</v>
      </c>
      <c r="AJ117" s="138">
        <f>AI117*10000*MARGIN!$G34/MARGIN!$D34</f>
        <v>53338.284833219877</v>
      </c>
      <c r="AK117" s="196">
        <f t="shared" si="261"/>
        <v>-1048.4040378214715</v>
      </c>
      <c r="AL117" s="196">
        <f t="shared" si="262"/>
        <v>-1048.4040378214715</v>
      </c>
      <c r="AN117">
        <f t="shared" si="263"/>
        <v>2</v>
      </c>
      <c r="AO117">
        <v>1</v>
      </c>
      <c r="AP117">
        <v>1</v>
      </c>
      <c r="AQ117">
        <v>1</v>
      </c>
      <c r="AR117">
        <f t="shared" si="264"/>
        <v>1</v>
      </c>
      <c r="AS117">
        <f t="shared" si="265"/>
        <v>1</v>
      </c>
      <c r="AT117">
        <v>4.5778047995399997E-3</v>
      </c>
      <c r="AU117" s="116" t="s">
        <v>1108</v>
      </c>
      <c r="AV117">
        <v>50</v>
      </c>
      <c r="AW117" t="str">
        <f t="shared" si="266"/>
        <v>TRUE</v>
      </c>
      <c r="AX117">
        <f>ROUND(MARGIN!$J34,0)</f>
        <v>7</v>
      </c>
      <c r="AY117">
        <f t="shared" si="299"/>
        <v>9</v>
      </c>
      <c r="AZ117">
        <f t="shared" si="300"/>
        <v>7</v>
      </c>
      <c r="BA117" s="138">
        <f>AZ117*10000*MARGIN!$G34/MARGIN!$D34</f>
        <v>53338.284833219877</v>
      </c>
      <c r="BB117" s="196">
        <f t="shared" si="267"/>
        <v>244.17225630874552</v>
      </c>
      <c r="BC117" s="196">
        <f t="shared" si="268"/>
        <v>244.17225630874552</v>
      </c>
      <c r="BE117">
        <v>0</v>
      </c>
      <c r="BF117">
        <v>1</v>
      </c>
      <c r="BG117">
        <v>1</v>
      </c>
      <c r="BH117">
        <v>-1</v>
      </c>
      <c r="BI117">
        <v>0</v>
      </c>
      <c r="BJ117">
        <v>0</v>
      </c>
      <c r="BK117">
        <v>-3.5601124995700002E-5</v>
      </c>
      <c r="BL117" s="116" t="s">
        <v>1108</v>
      </c>
      <c r="BM117">
        <v>50</v>
      </c>
      <c r="BN117" t="s">
        <v>1181</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1181</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1181</v>
      </c>
      <c r="DB117">
        <v>10</v>
      </c>
      <c r="DC117">
        <v>13</v>
      </c>
      <c r="DD117">
        <v>10</v>
      </c>
      <c r="DE117" s="138">
        <v>78571.161748225626</v>
      </c>
      <c r="DF117" s="196">
        <v>0</v>
      </c>
      <c r="DG117" s="196"/>
      <c r="DH117" s="196">
        <v>0</v>
      </c>
      <c r="DJ117">
        <v>0</v>
      </c>
      <c r="DL117">
        <v>1</v>
      </c>
      <c r="DN117">
        <v>1</v>
      </c>
      <c r="DQ117">
        <v>1</v>
      </c>
      <c r="DS117">
        <v>0</v>
      </c>
      <c r="DV117" s="116" t="s">
        <v>1108</v>
      </c>
      <c r="DW117">
        <v>50</v>
      </c>
      <c r="DX117" t="s">
        <v>1184</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1184</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1184</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1184</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1184</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1184</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1184</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1184</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1184</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1184</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1184</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1184</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1184</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1184</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1184</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1184</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v>-50</v>
      </c>
      <c r="UI117">
        <v>1</v>
      </c>
      <c r="UK117">
        <v>1</v>
      </c>
      <c r="UN117">
        <v>1</v>
      </c>
      <c r="UP117">
        <v>0</v>
      </c>
      <c r="US117" s="116" t="s">
        <v>1108</v>
      </c>
      <c r="UT117">
        <v>50</v>
      </c>
      <c r="UU117" t="s">
        <v>1184</v>
      </c>
      <c r="UV117">
        <v>6</v>
      </c>
      <c r="UW117">
        <v>5</v>
      </c>
      <c r="UX117">
        <v>6</v>
      </c>
      <c r="UY117" s="138">
        <v>46193.208707998107</v>
      </c>
      <c r="UZ117" s="138"/>
      <c r="VA117" s="196">
        <v>0</v>
      </c>
      <c r="VB117" s="196"/>
      <c r="VC117" s="196"/>
      <c r="VD117" s="196">
        <v>0</v>
      </c>
      <c r="VE117" s="196">
        <v>0</v>
      </c>
      <c r="VF117" s="196"/>
      <c r="VG117" s="196"/>
      <c r="VH117" s="196"/>
      <c r="VI117" s="196"/>
      <c r="VJ117" s="196"/>
      <c r="VK117" s="196"/>
      <c r="VM117">
        <v>-50</v>
      </c>
      <c r="VQ117">
        <v>1</v>
      </c>
      <c r="VS117">
        <v>1</v>
      </c>
      <c r="VV117">
        <v>1</v>
      </c>
      <c r="VX117">
        <v>0</v>
      </c>
      <c r="WA117" s="116" t="s">
        <v>1108</v>
      </c>
      <c r="WB117">
        <v>50</v>
      </c>
      <c r="WC117" t="s">
        <v>1184</v>
      </c>
      <c r="WD117">
        <v>6</v>
      </c>
      <c r="WE117">
        <v>5</v>
      </c>
      <c r="WF117">
        <v>6</v>
      </c>
      <c r="WG117" s="138">
        <v>46167.60566296149</v>
      </c>
      <c r="WH117" s="138"/>
      <c r="WI117" s="196">
        <v>0</v>
      </c>
      <c r="WJ117" s="196"/>
      <c r="WK117" s="196"/>
      <c r="WL117" s="196">
        <v>0</v>
      </c>
      <c r="WM117" s="196">
        <v>0</v>
      </c>
      <c r="WN117" s="196"/>
      <c r="WO117" s="196"/>
      <c r="WP117" s="196"/>
      <c r="WQ117" s="196"/>
      <c r="WR117" s="196"/>
      <c r="WS117" s="196"/>
      <c r="WU117">
        <v>-50</v>
      </c>
      <c r="WY117">
        <v>1</v>
      </c>
      <c r="XA117">
        <v>1</v>
      </c>
      <c r="XD117">
        <v>1</v>
      </c>
      <c r="XF117">
        <v>0</v>
      </c>
      <c r="XI117" s="116" t="s">
        <v>1108</v>
      </c>
      <c r="XJ117">
        <v>50</v>
      </c>
      <c r="XK117" t="s">
        <v>1184</v>
      </c>
      <c r="XL117">
        <v>6</v>
      </c>
      <c r="XM117">
        <v>5</v>
      </c>
      <c r="XN117">
        <v>6</v>
      </c>
      <c r="XO117" s="138">
        <v>46167.60566296149</v>
      </c>
      <c r="XP117" s="138"/>
      <c r="XQ117" s="196">
        <v>0</v>
      </c>
      <c r="XR117" s="196"/>
      <c r="XS117" s="196"/>
      <c r="XT117" s="196">
        <v>0</v>
      </c>
      <c r="XU117" s="196">
        <v>0</v>
      </c>
      <c r="XV117" s="196"/>
      <c r="XW117" s="196"/>
      <c r="XX117" s="196"/>
      <c r="XY117" s="196"/>
      <c r="XZ117" s="196"/>
      <c r="YA117" s="196"/>
      <c r="YC117">
        <v>-50</v>
      </c>
      <c r="YG117">
        <v>1</v>
      </c>
      <c r="YI117">
        <v>1</v>
      </c>
      <c r="YL117">
        <v>1</v>
      </c>
      <c r="YN117">
        <v>0</v>
      </c>
      <c r="YQ117" s="116" t="s">
        <v>1108</v>
      </c>
      <c r="YR117">
        <v>50</v>
      </c>
      <c r="YS117" t="s">
        <v>1184</v>
      </c>
      <c r="YT117">
        <v>7</v>
      </c>
      <c r="YU117">
        <v>5</v>
      </c>
      <c r="YV117">
        <v>7</v>
      </c>
      <c r="YW117" s="138">
        <v>53693.766307983278</v>
      </c>
      <c r="YX117" s="138"/>
      <c r="YY117" s="196">
        <v>0</v>
      </c>
      <c r="YZ117" s="196"/>
      <c r="ZA117" s="196"/>
      <c r="ZB117" s="196">
        <v>0</v>
      </c>
      <c r="ZC117" s="196">
        <v>0</v>
      </c>
      <c r="ZD117" s="196"/>
      <c r="ZE117" s="196"/>
      <c r="ZF117" s="196"/>
      <c r="ZG117" s="196"/>
      <c r="ZH117" s="196"/>
      <c r="ZI117" s="196"/>
      <c r="ZK117">
        <f t="shared" si="269"/>
        <v>-50</v>
      </c>
      <c r="ZO117">
        <v>1</v>
      </c>
      <c r="ZQ117">
        <v>1</v>
      </c>
      <c r="ZT117">
        <f t="shared" si="301"/>
        <v>1</v>
      </c>
      <c r="ZV117">
        <f t="shared" si="271"/>
        <v>0</v>
      </c>
      <c r="ZY117" s="116" t="s">
        <v>1108</v>
      </c>
      <c r="ZZ117">
        <v>50</v>
      </c>
      <c r="AAA117" t="str">
        <f t="shared" si="302"/>
        <v>FALSE</v>
      </c>
      <c r="AAB117">
        <f>ROUND(MARGIN!$J34,0)</f>
        <v>7</v>
      </c>
      <c r="AAC117">
        <f t="shared" si="273"/>
        <v>5</v>
      </c>
      <c r="AAD117">
        <f t="shared" si="274"/>
        <v>7</v>
      </c>
      <c r="AAE117" s="138">
        <f>AAD117*10000*MARGIN!$G34/MARGIN!$D34</f>
        <v>53338.284833219877</v>
      </c>
      <c r="AAF117" s="138"/>
      <c r="AAG117" s="196">
        <f t="shared" si="303"/>
        <v>0</v>
      </c>
      <c r="AAH117" s="196"/>
      <c r="AAI117" s="196"/>
      <c r="AAJ117" s="196">
        <f t="shared" si="276"/>
        <v>0</v>
      </c>
      <c r="AAK117" s="196">
        <f t="shared" si="304"/>
        <v>0</v>
      </c>
      <c r="AAL117" s="196"/>
      <c r="AAM117" s="196"/>
      <c r="AAN117" s="196"/>
      <c r="AAO117" s="196"/>
      <c r="AAP117" s="196"/>
      <c r="AAQ117" s="196"/>
      <c r="AAS117">
        <f t="shared" si="278"/>
        <v>-50</v>
      </c>
      <c r="AAW117">
        <v>1</v>
      </c>
      <c r="AAY117">
        <v>1</v>
      </c>
      <c r="ABB117">
        <f t="shared" si="305"/>
        <v>1</v>
      </c>
      <c r="ABD117">
        <f t="shared" si="280"/>
        <v>0</v>
      </c>
      <c r="ABG117" s="116" t="s">
        <v>1108</v>
      </c>
      <c r="ABH117">
        <v>50</v>
      </c>
      <c r="ABI117" t="str">
        <f t="shared" si="306"/>
        <v>FALSE</v>
      </c>
      <c r="ABJ117">
        <f>ROUND(MARGIN!$J34,0)</f>
        <v>7</v>
      </c>
      <c r="ABK117">
        <f t="shared" si="282"/>
        <v>5</v>
      </c>
      <c r="ABL117">
        <f t="shared" si="283"/>
        <v>7</v>
      </c>
      <c r="ABM117" s="138">
        <f>ABL117*10000*MARGIN!$G34/MARGIN!$D34</f>
        <v>53338.284833219877</v>
      </c>
      <c r="ABN117" s="138"/>
      <c r="ABO117" s="196">
        <f t="shared" si="307"/>
        <v>0</v>
      </c>
      <c r="ABP117" s="196"/>
      <c r="ABQ117" s="196"/>
      <c r="ABR117" s="196">
        <f t="shared" si="285"/>
        <v>0</v>
      </c>
      <c r="ABS117" s="196">
        <f t="shared" si="308"/>
        <v>0</v>
      </c>
      <c r="ABT117" s="196"/>
      <c r="ABU117" s="196"/>
      <c r="ABV117" s="196"/>
      <c r="ABW117" s="196"/>
      <c r="ABX117" s="196"/>
      <c r="ABY117" s="196"/>
      <c r="ACA117">
        <f t="shared" si="287"/>
        <v>-50</v>
      </c>
      <c r="ACE117">
        <v>1</v>
      </c>
      <c r="ACG117">
        <v>1</v>
      </c>
      <c r="ACJ117">
        <f t="shared" si="309"/>
        <v>1</v>
      </c>
      <c r="ACL117">
        <f t="shared" si="289"/>
        <v>0</v>
      </c>
      <c r="ACO117" s="116" t="s">
        <v>1108</v>
      </c>
      <c r="ACP117">
        <v>50</v>
      </c>
      <c r="ACQ117" t="str">
        <f t="shared" si="310"/>
        <v>FALSE</v>
      </c>
      <c r="ACR117">
        <f>ROUND(MARGIN!$J34,0)</f>
        <v>7</v>
      </c>
      <c r="ACS117">
        <f t="shared" si="291"/>
        <v>5</v>
      </c>
      <c r="ACT117">
        <f t="shared" si="292"/>
        <v>7</v>
      </c>
      <c r="ACU117" s="138">
        <f>ACT117*10000*MARGIN!$G34/MARGIN!$D34</f>
        <v>53338.284833219877</v>
      </c>
      <c r="ACV117" s="138"/>
      <c r="ACW117" s="196">
        <f t="shared" si="311"/>
        <v>0</v>
      </c>
      <c r="ACX117" s="196"/>
      <c r="ACY117" s="196"/>
      <c r="ACZ117" s="196">
        <f t="shared" si="294"/>
        <v>0</v>
      </c>
      <c r="ADA117" s="196">
        <f t="shared" si="312"/>
        <v>0</v>
      </c>
      <c r="ADB117" s="196"/>
      <c r="ADC117" s="196"/>
      <c r="ADD117" s="196"/>
      <c r="ADE117" s="196"/>
      <c r="ADF117" s="196"/>
      <c r="ADG117" s="196"/>
    </row>
    <row r="118" spans="1:787" x14ac:dyDescent="0.25">
      <c r="A118" s="182" t="s">
        <v>1130</v>
      </c>
      <c r="B118" s="164" t="s">
        <v>2</v>
      </c>
      <c r="F118" t="e">
        <f>-#REF!+G118</f>
        <v>#REF!</v>
      </c>
      <c r="G118">
        <v>-1</v>
      </c>
      <c r="H118">
        <v>1</v>
      </c>
      <c r="I118">
        <v>-1</v>
      </c>
      <c r="J118">
        <f t="shared" si="252"/>
        <v>1</v>
      </c>
      <c r="K118">
        <f t="shared" si="253"/>
        <v>0</v>
      </c>
      <c r="L118" s="183">
        <v>-1.6326420466E-3</v>
      </c>
      <c r="M118" s="116" t="s">
        <v>917</v>
      </c>
      <c r="N118">
        <v>50</v>
      </c>
      <c r="O118" t="str">
        <f t="shared" si="254"/>
        <v>TRUE</v>
      </c>
      <c r="P118">
        <f>ROUND(MARGIN!$J35,0)</f>
        <v>7</v>
      </c>
      <c r="Q118" t="e">
        <f>IF(ABS(G118+I118)=2,ROUND(P118*(1+#REF!),0),IF(I118="",P118,ROUND(P118*(1+-#REF!),0)))</f>
        <v>#REF!</v>
      </c>
      <c r="R118">
        <f t="shared" si="296"/>
        <v>7</v>
      </c>
      <c r="S118" s="138">
        <f>R118*10000*MARGIN!$G35/MARGIN!$D35</f>
        <v>50537.133927842071</v>
      </c>
      <c r="T118" s="144">
        <f t="shared" si="255"/>
        <v>82.509049765250381</v>
      </c>
      <c r="U118" s="144">
        <f t="shared" si="256"/>
        <v>-82.509049765250381</v>
      </c>
      <c r="W118">
        <f t="shared" si="257"/>
        <v>0</v>
      </c>
      <c r="X118">
        <v>-1</v>
      </c>
      <c r="Y118">
        <v>1</v>
      </c>
      <c r="Z118">
        <v>1</v>
      </c>
      <c r="AA118">
        <f t="shared" si="258"/>
        <v>0</v>
      </c>
      <c r="AB118">
        <f t="shared" si="259"/>
        <v>1</v>
      </c>
      <c r="AC118">
        <v>5.7168342523499999E-3</v>
      </c>
      <c r="AD118" s="116" t="s">
        <v>1108</v>
      </c>
      <c r="AE118">
        <v>50</v>
      </c>
      <c r="AF118" t="str">
        <f t="shared" si="260"/>
        <v>TRUE</v>
      </c>
      <c r="AG118">
        <f>ROUND(MARGIN!$J35,0)</f>
        <v>7</v>
      </c>
      <c r="AH118">
        <f t="shared" si="297"/>
        <v>5</v>
      </c>
      <c r="AI118">
        <f t="shared" si="298"/>
        <v>7</v>
      </c>
      <c r="AJ118" s="138">
        <f>AI118*10000*MARGIN!$G35/MARGIN!$D35</f>
        <v>50537.133927842071</v>
      </c>
      <c r="AK118" s="196">
        <f t="shared" si="261"/>
        <v>-288.91241825428682</v>
      </c>
      <c r="AL118" s="196">
        <f t="shared" si="262"/>
        <v>288.91241825428682</v>
      </c>
      <c r="AN118">
        <f t="shared" si="263"/>
        <v>2</v>
      </c>
      <c r="AO118">
        <v>1</v>
      </c>
      <c r="AP118">
        <v>1</v>
      </c>
      <c r="AQ118">
        <v>1</v>
      </c>
      <c r="AR118">
        <f t="shared" si="264"/>
        <v>1</v>
      </c>
      <c r="AS118">
        <f t="shared" si="265"/>
        <v>1</v>
      </c>
      <c r="AT118">
        <v>6.5040650406499997E-3</v>
      </c>
      <c r="AU118" s="116" t="s">
        <v>1108</v>
      </c>
      <c r="AV118">
        <v>50</v>
      </c>
      <c r="AW118" t="str">
        <f t="shared" si="266"/>
        <v>TRUE</v>
      </c>
      <c r="AX118">
        <f>ROUND(MARGIN!$J35,0)</f>
        <v>7</v>
      </c>
      <c r="AY118">
        <f t="shared" si="299"/>
        <v>9</v>
      </c>
      <c r="AZ118">
        <f t="shared" si="300"/>
        <v>7</v>
      </c>
      <c r="BA118" s="138">
        <f>AZ118*10000*MARGIN!$G35/MARGIN!$D35</f>
        <v>50537.133927842071</v>
      </c>
      <c r="BB118" s="196">
        <f t="shared" si="267"/>
        <v>328.6968060347246</v>
      </c>
      <c r="BC118" s="196">
        <f t="shared" si="268"/>
        <v>328.6968060347246</v>
      </c>
      <c r="BE118">
        <v>-2</v>
      </c>
      <c r="BF118">
        <v>-1</v>
      </c>
      <c r="BG118">
        <v>1</v>
      </c>
      <c r="BH118">
        <v>-1</v>
      </c>
      <c r="BI118">
        <v>1</v>
      </c>
      <c r="BJ118">
        <v>0</v>
      </c>
      <c r="BK118">
        <v>-2.9906941347700002E-3</v>
      </c>
      <c r="BL118" s="116" t="s">
        <v>1108</v>
      </c>
      <c r="BM118">
        <v>50</v>
      </c>
      <c r="BN118" t="s">
        <v>1181</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1181</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1181</v>
      </c>
      <c r="DB118">
        <v>11</v>
      </c>
      <c r="DC118">
        <v>14</v>
      </c>
      <c r="DD118">
        <v>11</v>
      </c>
      <c r="DE118" s="138">
        <v>78112.532685842365</v>
      </c>
      <c r="DF118" s="196">
        <v>0</v>
      </c>
      <c r="DG118" s="196"/>
      <c r="DH118" s="196">
        <v>0</v>
      </c>
      <c r="DJ118">
        <v>0</v>
      </c>
      <c r="DL118">
        <v>1</v>
      </c>
      <c r="DN118">
        <v>1</v>
      </c>
      <c r="DQ118">
        <v>1</v>
      </c>
      <c r="DS118">
        <v>0</v>
      </c>
      <c r="DV118" s="116" t="s">
        <v>1108</v>
      </c>
      <c r="DW118">
        <v>50</v>
      </c>
      <c r="DX118" t="s">
        <v>1184</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1184</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1184</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1184</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1184</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1184</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1184</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1184</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1184</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1184</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1184</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1184</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1184</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1184</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1184</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1184</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v>-50</v>
      </c>
      <c r="UI118">
        <v>1</v>
      </c>
      <c r="UK118">
        <v>1</v>
      </c>
      <c r="UN118">
        <v>1</v>
      </c>
      <c r="UP118">
        <v>0</v>
      </c>
      <c r="US118" s="116" t="s">
        <v>1108</v>
      </c>
      <c r="UT118">
        <v>50</v>
      </c>
      <c r="UU118" t="s">
        <v>1184</v>
      </c>
      <c r="UV118">
        <v>7</v>
      </c>
      <c r="UW118">
        <v>5</v>
      </c>
      <c r="UX118">
        <v>7</v>
      </c>
      <c r="UY118" s="138">
        <v>50394.975548193717</v>
      </c>
      <c r="UZ118" s="138"/>
      <c r="VA118" s="196">
        <v>0</v>
      </c>
      <c r="VB118" s="196"/>
      <c r="VC118" s="196"/>
      <c r="VD118" s="196">
        <v>0</v>
      </c>
      <c r="VE118" s="196">
        <v>0</v>
      </c>
      <c r="VF118" s="196"/>
      <c r="VG118" s="196"/>
      <c r="VH118" s="196"/>
      <c r="VI118" s="196"/>
      <c r="VJ118" s="196"/>
      <c r="VK118" s="196"/>
      <c r="VM118">
        <v>-50</v>
      </c>
      <c r="VQ118">
        <v>1</v>
      </c>
      <c r="VS118">
        <v>1</v>
      </c>
      <c r="VV118">
        <v>1</v>
      </c>
      <c r="VX118">
        <v>0</v>
      </c>
      <c r="WA118" s="116" t="s">
        <v>1108</v>
      </c>
      <c r="WB118">
        <v>50</v>
      </c>
      <c r="WC118" t="s">
        <v>1184</v>
      </c>
      <c r="WD118">
        <v>7</v>
      </c>
      <c r="WE118">
        <v>5</v>
      </c>
      <c r="WF118">
        <v>7</v>
      </c>
      <c r="WG118" s="138">
        <v>50576.5963209607</v>
      </c>
      <c r="WH118" s="138"/>
      <c r="WI118" s="196">
        <v>0</v>
      </c>
      <c r="WJ118" s="196"/>
      <c r="WK118" s="196"/>
      <c r="WL118" s="196">
        <v>0</v>
      </c>
      <c r="WM118" s="196">
        <v>0</v>
      </c>
      <c r="WN118" s="196"/>
      <c r="WO118" s="196"/>
      <c r="WP118" s="196"/>
      <c r="WQ118" s="196"/>
      <c r="WR118" s="196"/>
      <c r="WS118" s="196"/>
      <c r="WU118">
        <v>-50</v>
      </c>
      <c r="WY118">
        <v>1</v>
      </c>
      <c r="XA118">
        <v>1</v>
      </c>
      <c r="XD118">
        <v>1</v>
      </c>
      <c r="XF118">
        <v>0</v>
      </c>
      <c r="XI118" s="116" t="s">
        <v>1108</v>
      </c>
      <c r="XJ118">
        <v>50</v>
      </c>
      <c r="XK118" t="s">
        <v>1184</v>
      </c>
      <c r="XL118">
        <v>7</v>
      </c>
      <c r="XM118">
        <v>5</v>
      </c>
      <c r="XN118">
        <v>7</v>
      </c>
      <c r="XO118" s="138">
        <v>50576.5963209607</v>
      </c>
      <c r="XP118" s="138"/>
      <c r="XQ118" s="196">
        <v>0</v>
      </c>
      <c r="XR118" s="196"/>
      <c r="XS118" s="196"/>
      <c r="XT118" s="196">
        <v>0</v>
      </c>
      <c r="XU118" s="196">
        <v>0</v>
      </c>
      <c r="XV118" s="196"/>
      <c r="XW118" s="196"/>
      <c r="XX118" s="196"/>
      <c r="XY118" s="196"/>
      <c r="XZ118" s="196"/>
      <c r="YA118" s="196"/>
      <c r="YC118">
        <v>-50</v>
      </c>
      <c r="YG118">
        <v>1</v>
      </c>
      <c r="YI118">
        <v>1</v>
      </c>
      <c r="YL118">
        <v>1</v>
      </c>
      <c r="YN118">
        <v>0</v>
      </c>
      <c r="YQ118" s="116" t="s">
        <v>1108</v>
      </c>
      <c r="YR118">
        <v>50</v>
      </c>
      <c r="YS118" t="s">
        <v>1184</v>
      </c>
      <c r="YT118">
        <v>7</v>
      </c>
      <c r="YU118">
        <v>5</v>
      </c>
      <c r="YV118">
        <v>7</v>
      </c>
      <c r="YW118" s="138">
        <v>51129.640749552062</v>
      </c>
      <c r="YX118" s="138"/>
      <c r="YY118" s="196">
        <v>0</v>
      </c>
      <c r="YZ118" s="196"/>
      <c r="ZA118" s="196"/>
      <c r="ZB118" s="196">
        <v>0</v>
      </c>
      <c r="ZC118" s="196">
        <v>0</v>
      </c>
      <c r="ZD118" s="196"/>
      <c r="ZE118" s="196"/>
      <c r="ZF118" s="196"/>
      <c r="ZG118" s="196"/>
      <c r="ZH118" s="196"/>
      <c r="ZI118" s="196"/>
      <c r="ZK118">
        <f t="shared" si="269"/>
        <v>-50</v>
      </c>
      <c r="ZO118">
        <v>1</v>
      </c>
      <c r="ZQ118">
        <v>1</v>
      </c>
      <c r="ZT118">
        <f t="shared" si="301"/>
        <v>1</v>
      </c>
      <c r="ZV118">
        <f t="shared" si="271"/>
        <v>0</v>
      </c>
      <c r="ZY118" s="116" t="s">
        <v>1108</v>
      </c>
      <c r="ZZ118">
        <v>50</v>
      </c>
      <c r="AAA118" t="str">
        <f t="shared" si="302"/>
        <v>FALSE</v>
      </c>
      <c r="AAB118">
        <f>ROUND(MARGIN!$J35,0)</f>
        <v>7</v>
      </c>
      <c r="AAC118">
        <f t="shared" si="273"/>
        <v>5</v>
      </c>
      <c r="AAD118">
        <f t="shared" si="274"/>
        <v>7</v>
      </c>
      <c r="AAE118" s="138">
        <f>AAD118*10000*MARGIN!$G35/MARGIN!$D35</f>
        <v>50537.133927842071</v>
      </c>
      <c r="AAF118" s="138"/>
      <c r="AAG118" s="196">
        <f t="shared" si="303"/>
        <v>0</v>
      </c>
      <c r="AAH118" s="196"/>
      <c r="AAI118" s="196"/>
      <c r="AAJ118" s="196">
        <f t="shared" si="276"/>
        <v>0</v>
      </c>
      <c r="AAK118" s="196">
        <f t="shared" si="304"/>
        <v>0</v>
      </c>
      <c r="AAL118" s="196"/>
      <c r="AAM118" s="196"/>
      <c r="AAN118" s="196"/>
      <c r="AAO118" s="196"/>
      <c r="AAP118" s="196"/>
      <c r="AAQ118" s="196"/>
      <c r="AAS118">
        <f t="shared" si="278"/>
        <v>-50</v>
      </c>
      <c r="AAW118">
        <v>1</v>
      </c>
      <c r="AAY118">
        <v>1</v>
      </c>
      <c r="ABB118">
        <f t="shared" si="305"/>
        <v>1</v>
      </c>
      <c r="ABD118">
        <f t="shared" si="280"/>
        <v>0</v>
      </c>
      <c r="ABG118" s="116" t="s">
        <v>1108</v>
      </c>
      <c r="ABH118">
        <v>50</v>
      </c>
      <c r="ABI118" t="str">
        <f t="shared" si="306"/>
        <v>FALSE</v>
      </c>
      <c r="ABJ118">
        <f>ROUND(MARGIN!$J35,0)</f>
        <v>7</v>
      </c>
      <c r="ABK118">
        <f t="shared" si="282"/>
        <v>5</v>
      </c>
      <c r="ABL118">
        <f t="shared" si="283"/>
        <v>7</v>
      </c>
      <c r="ABM118" s="138">
        <f>ABL118*10000*MARGIN!$G35/MARGIN!$D35</f>
        <v>50537.133927842071</v>
      </c>
      <c r="ABN118" s="138"/>
      <c r="ABO118" s="196">
        <f t="shared" si="307"/>
        <v>0</v>
      </c>
      <c r="ABP118" s="196"/>
      <c r="ABQ118" s="196"/>
      <c r="ABR118" s="196">
        <f t="shared" si="285"/>
        <v>0</v>
      </c>
      <c r="ABS118" s="196">
        <f t="shared" si="308"/>
        <v>0</v>
      </c>
      <c r="ABT118" s="196"/>
      <c r="ABU118" s="196"/>
      <c r="ABV118" s="196"/>
      <c r="ABW118" s="196"/>
      <c r="ABX118" s="196"/>
      <c r="ABY118" s="196"/>
      <c r="ACA118">
        <f t="shared" si="287"/>
        <v>-50</v>
      </c>
      <c r="ACE118">
        <v>1</v>
      </c>
      <c r="ACG118">
        <v>1</v>
      </c>
      <c r="ACJ118">
        <f t="shared" si="309"/>
        <v>1</v>
      </c>
      <c r="ACL118">
        <f t="shared" si="289"/>
        <v>0</v>
      </c>
      <c r="ACO118" s="116" t="s">
        <v>1108</v>
      </c>
      <c r="ACP118">
        <v>50</v>
      </c>
      <c r="ACQ118" t="str">
        <f t="shared" si="310"/>
        <v>FALSE</v>
      </c>
      <c r="ACR118">
        <f>ROUND(MARGIN!$J35,0)</f>
        <v>7</v>
      </c>
      <c r="ACS118">
        <f t="shared" si="291"/>
        <v>5</v>
      </c>
      <c r="ACT118">
        <f t="shared" si="292"/>
        <v>7</v>
      </c>
      <c r="ACU118" s="138">
        <f>ACT118*10000*MARGIN!$G35/MARGIN!$D35</f>
        <v>50537.133927842071</v>
      </c>
      <c r="ACV118" s="138"/>
      <c r="ACW118" s="196">
        <f t="shared" si="311"/>
        <v>0</v>
      </c>
      <c r="ACX118" s="196"/>
      <c r="ACY118" s="196"/>
      <c r="ACZ118" s="196">
        <f t="shared" si="294"/>
        <v>0</v>
      </c>
      <c r="ADA118" s="196">
        <f t="shared" si="312"/>
        <v>0</v>
      </c>
      <c r="ADB118" s="196"/>
      <c r="ADC118" s="196"/>
      <c r="ADD118" s="196"/>
      <c r="ADE118" s="196"/>
      <c r="ADF118" s="196"/>
      <c r="ADG118" s="196"/>
    </row>
    <row r="119" spans="1:787" x14ac:dyDescent="0.25">
      <c r="A119" s="182" t="s">
        <v>1131</v>
      </c>
      <c r="B119" s="164" t="s">
        <v>4</v>
      </c>
      <c r="F119" t="e">
        <f>-#REF!+G119</f>
        <v>#REF!</v>
      </c>
      <c r="G119">
        <v>-1</v>
      </c>
      <c r="H119">
        <v>-1</v>
      </c>
      <c r="I119">
        <v>-1</v>
      </c>
      <c r="J119">
        <f t="shared" si="252"/>
        <v>1</v>
      </c>
      <c r="K119">
        <f t="shared" si="253"/>
        <v>1</v>
      </c>
      <c r="L119" s="183">
        <v>-6.7889156845799999E-3</v>
      </c>
      <c r="M119" s="116" t="s">
        <v>917</v>
      </c>
      <c r="N119">
        <v>50</v>
      </c>
      <c r="O119" t="str">
        <f t="shared" si="254"/>
        <v>TRUE</v>
      </c>
      <c r="P119">
        <f>ROUND(MARGIN!$J36,0)</f>
        <v>5</v>
      </c>
      <c r="Q119" t="e">
        <f>IF(ABS(G119+I119)=2,ROUND(P119*(1+#REF!),0),IF(I119="",P119,ROUND(P119*(1+-#REF!),0)))</f>
        <v>#REF!</v>
      </c>
      <c r="R119">
        <f t="shared" si="296"/>
        <v>5</v>
      </c>
      <c r="S119" s="138">
        <f>R119*10000*MARGIN!$G36/MARGIN!$D36</f>
        <v>50867.185300982201</v>
      </c>
      <c r="T119" s="144">
        <f t="shared" si="255"/>
        <v>345.33303212027528</v>
      </c>
      <c r="U119" s="144">
        <f t="shared" si="256"/>
        <v>345.33303212027528</v>
      </c>
      <c r="W119">
        <f t="shared" si="257"/>
        <v>0</v>
      </c>
      <c r="X119">
        <v>-1</v>
      </c>
      <c r="Y119">
        <v>-1</v>
      </c>
      <c r="Z119">
        <v>1</v>
      </c>
      <c r="AA119">
        <f t="shared" si="258"/>
        <v>0</v>
      </c>
      <c r="AB119">
        <f t="shared" si="259"/>
        <v>0</v>
      </c>
      <c r="AC119">
        <v>1.50816848239E-2</v>
      </c>
      <c r="AD119" s="116" t="s">
        <v>1108</v>
      </c>
      <c r="AE119">
        <v>50</v>
      </c>
      <c r="AF119" t="str">
        <f t="shared" si="260"/>
        <v>TRUE</v>
      </c>
      <c r="AG119">
        <f>ROUND(MARGIN!$J36,0)</f>
        <v>5</v>
      </c>
      <c r="AH119">
        <f t="shared" si="297"/>
        <v>6</v>
      </c>
      <c r="AI119">
        <f t="shared" si="298"/>
        <v>5</v>
      </c>
      <c r="AJ119" s="138">
        <f>AI119*10000*MARGIN!$G36/MARGIN!$D36</f>
        <v>50867.185300982201</v>
      </c>
      <c r="AK119" s="196">
        <f t="shared" si="261"/>
        <v>-767.16285658833237</v>
      </c>
      <c r="AL119" s="196">
        <f t="shared" si="262"/>
        <v>-767.16285658833237</v>
      </c>
      <c r="AN119">
        <f t="shared" si="263"/>
        <v>2</v>
      </c>
      <c r="AO119">
        <v>1</v>
      </c>
      <c r="AP119">
        <v>-1</v>
      </c>
      <c r="AQ119">
        <v>1</v>
      </c>
      <c r="AR119">
        <f t="shared" si="264"/>
        <v>1</v>
      </c>
      <c r="AS119">
        <f t="shared" si="265"/>
        <v>0</v>
      </c>
      <c r="AT119">
        <v>3.5022791894200002E-3</v>
      </c>
      <c r="AU119" s="116" t="s">
        <v>1108</v>
      </c>
      <c r="AV119">
        <v>50</v>
      </c>
      <c r="AW119" t="str">
        <f t="shared" si="266"/>
        <v>TRUE</v>
      </c>
      <c r="AX119">
        <f>ROUND(MARGIN!$J36,0)</f>
        <v>5</v>
      </c>
      <c r="AY119">
        <f t="shared" si="299"/>
        <v>4</v>
      </c>
      <c r="AZ119">
        <f t="shared" si="300"/>
        <v>5</v>
      </c>
      <c r="BA119" s="138">
        <f>AZ119*10000*MARGIN!$G36/MARGIN!$D36</f>
        <v>50867.185300982201</v>
      </c>
      <c r="BB119" s="196">
        <f t="shared" si="267"/>
        <v>178.15108450400089</v>
      </c>
      <c r="BC119" s="196">
        <f t="shared" si="268"/>
        <v>-178.15108450400089</v>
      </c>
      <c r="BE119">
        <v>-2</v>
      </c>
      <c r="BF119">
        <v>-1</v>
      </c>
      <c r="BG119">
        <v>1</v>
      </c>
      <c r="BH119">
        <v>1</v>
      </c>
      <c r="BI119">
        <v>0</v>
      </c>
      <c r="BJ119">
        <v>1</v>
      </c>
      <c r="BK119">
        <v>2.9683466309299998E-3</v>
      </c>
      <c r="BL119" s="116" t="s">
        <v>1108</v>
      </c>
      <c r="BM119">
        <v>50</v>
      </c>
      <c r="BN119" t="s">
        <v>1181</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1181</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1181</v>
      </c>
      <c r="DB119">
        <v>7</v>
      </c>
      <c r="DC119">
        <v>9</v>
      </c>
      <c r="DD119">
        <v>7</v>
      </c>
      <c r="DE119" s="138">
        <v>72549.495704146437</v>
      </c>
      <c r="DF119" s="196">
        <v>0</v>
      </c>
      <c r="DG119" s="196"/>
      <c r="DH119" s="196">
        <v>0</v>
      </c>
      <c r="DJ119">
        <v>0</v>
      </c>
      <c r="DL119">
        <v>1</v>
      </c>
      <c r="DN119">
        <v>1</v>
      </c>
      <c r="DQ119">
        <v>1</v>
      </c>
      <c r="DS119">
        <v>0</v>
      </c>
      <c r="DV119" s="116" t="s">
        <v>1108</v>
      </c>
      <c r="DW119">
        <v>50</v>
      </c>
      <c r="DX119" t="s">
        <v>1184</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1184</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1184</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1184</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1184</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1184</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1184</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1184</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1184</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1184</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1184</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1184</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1184</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1184</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1184</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1184</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v>-50</v>
      </c>
      <c r="UI119">
        <v>1</v>
      </c>
      <c r="UK119">
        <v>1</v>
      </c>
      <c r="UN119">
        <v>1</v>
      </c>
      <c r="UP119">
        <v>0</v>
      </c>
      <c r="US119" s="116" t="s">
        <v>1108</v>
      </c>
      <c r="UT119">
        <v>50</v>
      </c>
      <c r="UU119" t="s">
        <v>1184</v>
      </c>
      <c r="UV119">
        <v>5</v>
      </c>
      <c r="UW119">
        <v>4</v>
      </c>
      <c r="UX119">
        <v>5</v>
      </c>
      <c r="UY119" s="138">
        <v>51516.406373244987</v>
      </c>
      <c r="UZ119" s="138"/>
      <c r="VA119" s="196">
        <v>0</v>
      </c>
      <c r="VB119" s="196"/>
      <c r="VC119" s="196"/>
      <c r="VD119" s="196">
        <v>0</v>
      </c>
      <c r="VE119" s="196">
        <v>0</v>
      </c>
      <c r="VF119" s="196"/>
      <c r="VG119" s="196"/>
      <c r="VH119" s="196"/>
      <c r="VI119" s="196"/>
      <c r="VJ119" s="196"/>
      <c r="VK119" s="196"/>
      <c r="VM119">
        <v>-50</v>
      </c>
      <c r="VQ119">
        <v>1</v>
      </c>
      <c r="VS119">
        <v>1</v>
      </c>
      <c r="VV119">
        <v>1</v>
      </c>
      <c r="VX119">
        <v>0</v>
      </c>
      <c r="WA119" s="116" t="s">
        <v>1108</v>
      </c>
      <c r="WB119">
        <v>50</v>
      </c>
      <c r="WC119" t="s">
        <v>1184</v>
      </c>
      <c r="WD119">
        <v>5</v>
      </c>
      <c r="WE119">
        <v>4</v>
      </c>
      <c r="WF119">
        <v>5</v>
      </c>
      <c r="WG119" s="138">
        <v>51078.606500595481</v>
      </c>
      <c r="WH119" s="138"/>
      <c r="WI119" s="196">
        <v>0</v>
      </c>
      <c r="WJ119" s="196"/>
      <c r="WK119" s="196"/>
      <c r="WL119" s="196">
        <v>0</v>
      </c>
      <c r="WM119" s="196">
        <v>0</v>
      </c>
      <c r="WN119" s="196"/>
      <c r="WO119" s="196"/>
      <c r="WP119" s="196"/>
      <c r="WQ119" s="196"/>
      <c r="WR119" s="196"/>
      <c r="WS119" s="196"/>
      <c r="WU119">
        <v>-50</v>
      </c>
      <c r="WY119">
        <v>1</v>
      </c>
      <c r="XA119">
        <v>1</v>
      </c>
      <c r="XD119">
        <v>1</v>
      </c>
      <c r="XF119">
        <v>0</v>
      </c>
      <c r="XI119" s="116" t="s">
        <v>1108</v>
      </c>
      <c r="XJ119">
        <v>50</v>
      </c>
      <c r="XK119" t="s">
        <v>1184</v>
      </c>
      <c r="XL119">
        <v>5</v>
      </c>
      <c r="XM119">
        <v>4</v>
      </c>
      <c r="XN119">
        <v>5</v>
      </c>
      <c r="XO119" s="138">
        <v>51078.606500595481</v>
      </c>
      <c r="XP119" s="138"/>
      <c r="XQ119" s="196">
        <v>0</v>
      </c>
      <c r="XR119" s="196"/>
      <c r="XS119" s="196"/>
      <c r="XT119" s="196">
        <v>0</v>
      </c>
      <c r="XU119" s="196">
        <v>0</v>
      </c>
      <c r="XV119" s="196"/>
      <c r="XW119" s="196"/>
      <c r="XX119" s="196"/>
      <c r="XY119" s="196"/>
      <c r="XZ119" s="196"/>
      <c r="YA119" s="196"/>
      <c r="YC119">
        <v>-50</v>
      </c>
      <c r="YG119">
        <v>1</v>
      </c>
      <c r="YI119">
        <v>1</v>
      </c>
      <c r="YL119">
        <v>1</v>
      </c>
      <c r="YN119">
        <v>0</v>
      </c>
      <c r="YQ119" s="116" t="s">
        <v>1108</v>
      </c>
      <c r="YR119">
        <v>50</v>
      </c>
      <c r="YS119" t="s">
        <v>1184</v>
      </c>
      <c r="YT119">
        <v>5</v>
      </c>
      <c r="YU119">
        <v>4</v>
      </c>
      <c r="YV119">
        <v>5</v>
      </c>
      <c r="YW119" s="138">
        <v>50864.6429773044</v>
      </c>
      <c r="YX119" s="138"/>
      <c r="YY119" s="196">
        <v>0</v>
      </c>
      <c r="YZ119" s="196"/>
      <c r="ZA119" s="196"/>
      <c r="ZB119" s="196">
        <v>0</v>
      </c>
      <c r="ZC119" s="196">
        <v>0</v>
      </c>
      <c r="ZD119" s="196"/>
      <c r="ZE119" s="196"/>
      <c r="ZF119" s="196"/>
      <c r="ZG119" s="196"/>
      <c r="ZH119" s="196"/>
      <c r="ZI119" s="196"/>
      <c r="ZK119">
        <f t="shared" si="269"/>
        <v>-50</v>
      </c>
      <c r="ZO119">
        <v>1</v>
      </c>
      <c r="ZQ119">
        <v>1</v>
      </c>
      <c r="ZT119">
        <f t="shared" si="301"/>
        <v>1</v>
      </c>
      <c r="ZV119">
        <f t="shared" si="271"/>
        <v>0</v>
      </c>
      <c r="ZY119" s="116" t="s">
        <v>1108</v>
      </c>
      <c r="ZZ119">
        <v>50</v>
      </c>
      <c r="AAA119" t="str">
        <f t="shared" si="302"/>
        <v>FALSE</v>
      </c>
      <c r="AAB119">
        <f>ROUND(MARGIN!$J36,0)</f>
        <v>5</v>
      </c>
      <c r="AAC119">
        <f t="shared" si="273"/>
        <v>4</v>
      </c>
      <c r="AAD119">
        <f t="shared" si="274"/>
        <v>5</v>
      </c>
      <c r="AAE119" s="138">
        <f>AAD119*10000*MARGIN!$G36/MARGIN!$D36</f>
        <v>50867.185300982201</v>
      </c>
      <c r="AAF119" s="138"/>
      <c r="AAG119" s="196">
        <f t="shared" si="303"/>
        <v>0</v>
      </c>
      <c r="AAH119" s="196"/>
      <c r="AAI119" s="196"/>
      <c r="AAJ119" s="196">
        <f t="shared" si="276"/>
        <v>0</v>
      </c>
      <c r="AAK119" s="196">
        <f t="shared" si="304"/>
        <v>0</v>
      </c>
      <c r="AAL119" s="196"/>
      <c r="AAM119" s="196"/>
      <c r="AAN119" s="196"/>
      <c r="AAO119" s="196"/>
      <c r="AAP119" s="196"/>
      <c r="AAQ119" s="196"/>
      <c r="AAS119">
        <f t="shared" si="278"/>
        <v>-50</v>
      </c>
      <c r="AAW119">
        <v>1</v>
      </c>
      <c r="AAY119">
        <v>1</v>
      </c>
      <c r="ABB119">
        <f t="shared" si="305"/>
        <v>1</v>
      </c>
      <c r="ABD119">
        <f t="shared" si="280"/>
        <v>0</v>
      </c>
      <c r="ABG119" s="116" t="s">
        <v>1108</v>
      </c>
      <c r="ABH119">
        <v>50</v>
      </c>
      <c r="ABI119" t="str">
        <f t="shared" si="306"/>
        <v>FALSE</v>
      </c>
      <c r="ABJ119">
        <f>ROUND(MARGIN!$J36,0)</f>
        <v>5</v>
      </c>
      <c r="ABK119">
        <f t="shared" si="282"/>
        <v>4</v>
      </c>
      <c r="ABL119">
        <f t="shared" si="283"/>
        <v>5</v>
      </c>
      <c r="ABM119" s="138">
        <f>ABL119*10000*MARGIN!$G36/MARGIN!$D36</f>
        <v>50867.185300982201</v>
      </c>
      <c r="ABN119" s="138"/>
      <c r="ABO119" s="196">
        <f t="shared" si="307"/>
        <v>0</v>
      </c>
      <c r="ABP119" s="196"/>
      <c r="ABQ119" s="196"/>
      <c r="ABR119" s="196">
        <f t="shared" si="285"/>
        <v>0</v>
      </c>
      <c r="ABS119" s="196">
        <f t="shared" si="308"/>
        <v>0</v>
      </c>
      <c r="ABT119" s="196"/>
      <c r="ABU119" s="196"/>
      <c r="ABV119" s="196"/>
      <c r="ABW119" s="196"/>
      <c r="ABX119" s="196"/>
      <c r="ABY119" s="196"/>
      <c r="ACA119">
        <f t="shared" si="287"/>
        <v>-50</v>
      </c>
      <c r="ACE119">
        <v>1</v>
      </c>
      <c r="ACG119">
        <v>1</v>
      </c>
      <c r="ACJ119">
        <f t="shared" si="309"/>
        <v>1</v>
      </c>
      <c r="ACL119">
        <f t="shared" si="289"/>
        <v>0</v>
      </c>
      <c r="ACO119" s="116" t="s">
        <v>1108</v>
      </c>
      <c r="ACP119">
        <v>50</v>
      </c>
      <c r="ACQ119" t="str">
        <f t="shared" si="310"/>
        <v>FALSE</v>
      </c>
      <c r="ACR119">
        <f>ROUND(MARGIN!$J36,0)</f>
        <v>5</v>
      </c>
      <c r="ACS119">
        <f t="shared" si="291"/>
        <v>4</v>
      </c>
      <c r="ACT119">
        <f t="shared" si="292"/>
        <v>5</v>
      </c>
      <c r="ACU119" s="138">
        <f>ACT119*10000*MARGIN!$G36/MARGIN!$D36</f>
        <v>50867.185300982201</v>
      </c>
      <c r="ACV119" s="138"/>
      <c r="ACW119" s="196">
        <f t="shared" si="311"/>
        <v>0</v>
      </c>
      <c r="ACX119" s="196"/>
      <c r="ACY119" s="196"/>
      <c r="ACZ119" s="196">
        <f t="shared" si="294"/>
        <v>0</v>
      </c>
      <c r="ADA119" s="196">
        <f t="shared" si="312"/>
        <v>0</v>
      </c>
      <c r="ADB119" s="196"/>
      <c r="ADC119" s="196"/>
      <c r="ADD119" s="196"/>
      <c r="ADE119" s="196"/>
      <c r="ADF119" s="196"/>
      <c r="ADG119" s="196"/>
    </row>
    <row r="120" spans="1:787" x14ac:dyDescent="0.25">
      <c r="A120" s="182" t="s">
        <v>1132</v>
      </c>
      <c r="B120" s="164" t="s">
        <v>17</v>
      </c>
      <c r="F120" t="e">
        <f>-#REF!+G120</f>
        <v>#REF!</v>
      </c>
      <c r="G120">
        <v>1</v>
      </c>
      <c r="H120">
        <v>-1</v>
      </c>
      <c r="I120">
        <v>1</v>
      </c>
      <c r="J120">
        <f t="shared" si="252"/>
        <v>1</v>
      </c>
      <c r="K120">
        <f t="shared" si="253"/>
        <v>0</v>
      </c>
      <c r="L120" s="183">
        <v>2.2282936000799999E-2</v>
      </c>
      <c r="M120" s="116" t="s">
        <v>919</v>
      </c>
      <c r="N120">
        <v>50</v>
      </c>
      <c r="O120" t="str">
        <f t="shared" si="254"/>
        <v>TRUE</v>
      </c>
      <c r="P120">
        <f>ROUND(MARGIN!$J37,0)</f>
        <v>7</v>
      </c>
      <c r="Q120" t="e">
        <f>IF(ABS(G120+I120)=2,ROUND(P120*(1+#REF!),0),IF(I120="",P120,ROUND(P120*(1+-#REF!),0)))</f>
        <v>#REF!</v>
      </c>
      <c r="R120">
        <f t="shared" si="296"/>
        <v>7</v>
      </c>
      <c r="S120" s="138">
        <f>R120*10000*MARGIN!$G37/MARGIN!$D37</f>
        <v>50559.768700000001</v>
      </c>
      <c r="T120" s="144">
        <f t="shared" si="255"/>
        <v>1126.6200901573509</v>
      </c>
      <c r="U120" s="144">
        <f t="shared" si="256"/>
        <v>-1126.6200901573509</v>
      </c>
      <c r="W120">
        <f t="shared" si="257"/>
        <v>-2</v>
      </c>
      <c r="X120">
        <v>-1</v>
      </c>
      <c r="Y120">
        <v>-1</v>
      </c>
      <c r="Z120">
        <v>-1</v>
      </c>
      <c r="AA120">
        <f t="shared" si="258"/>
        <v>1</v>
      </c>
      <c r="AB120">
        <f t="shared" si="259"/>
        <v>1</v>
      </c>
      <c r="AC120">
        <v>-5.8192999597699996E-3</v>
      </c>
      <c r="AD120" s="116" t="s">
        <v>1108</v>
      </c>
      <c r="AE120">
        <v>50</v>
      </c>
      <c r="AF120" t="str">
        <f t="shared" si="260"/>
        <v>TRUE</v>
      </c>
      <c r="AG120">
        <f>ROUND(MARGIN!$J37,0)</f>
        <v>7</v>
      </c>
      <c r="AH120">
        <f t="shared" si="297"/>
        <v>9</v>
      </c>
      <c r="AI120">
        <f t="shared" si="298"/>
        <v>7</v>
      </c>
      <c r="AJ120" s="138">
        <f>AI120*10000*MARGIN!$G37/MARGIN!$D37</f>
        <v>50559.768700000001</v>
      </c>
      <c r="AK120" s="196">
        <f t="shared" si="261"/>
        <v>294.22245996189048</v>
      </c>
      <c r="AL120" s="196">
        <f t="shared" si="262"/>
        <v>294.22245996189048</v>
      </c>
      <c r="AN120">
        <f t="shared" si="263"/>
        <v>0</v>
      </c>
      <c r="AO120">
        <v>-1</v>
      </c>
      <c r="AP120">
        <v>1</v>
      </c>
      <c r="AQ120">
        <v>1</v>
      </c>
      <c r="AR120">
        <f t="shared" si="264"/>
        <v>0</v>
      </c>
      <c r="AS120">
        <f t="shared" si="265"/>
        <v>1</v>
      </c>
      <c r="AT120">
        <v>8.4693095922899995E-3</v>
      </c>
      <c r="AU120" s="116" t="s">
        <v>1108</v>
      </c>
      <c r="AV120">
        <v>50</v>
      </c>
      <c r="AW120" t="str">
        <f t="shared" si="266"/>
        <v>TRUE</v>
      </c>
      <c r="AX120">
        <f>ROUND(MARGIN!$J37,0)</f>
        <v>7</v>
      </c>
      <c r="AY120">
        <f t="shared" si="299"/>
        <v>5</v>
      </c>
      <c r="AZ120">
        <f t="shared" si="300"/>
        <v>7</v>
      </c>
      <c r="BA120" s="138">
        <f>AZ120*10000*MARGIN!$G37/MARGIN!$D37</f>
        <v>50559.768700000001</v>
      </c>
      <c r="BB120" s="196">
        <f t="shared" si="267"/>
        <v>-428.20633403487369</v>
      </c>
      <c r="BC120" s="196">
        <f t="shared" si="268"/>
        <v>428.20633403487369</v>
      </c>
      <c r="BE120">
        <v>2</v>
      </c>
      <c r="BF120">
        <v>1</v>
      </c>
      <c r="BG120">
        <v>1</v>
      </c>
      <c r="BH120">
        <v>1</v>
      </c>
      <c r="BI120">
        <v>1</v>
      </c>
      <c r="BJ120">
        <v>1</v>
      </c>
      <c r="BK120">
        <v>4.1417659114000001E-3</v>
      </c>
      <c r="BL120" s="116" t="s">
        <v>1108</v>
      </c>
      <c r="BM120">
        <v>50</v>
      </c>
      <c r="BN120" t="s">
        <v>1181</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1181</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1181</v>
      </c>
      <c r="DB120">
        <v>11</v>
      </c>
      <c r="DC120">
        <v>8</v>
      </c>
      <c r="DD120">
        <v>11</v>
      </c>
      <c r="DE120" s="138">
        <v>78113.2</v>
      </c>
      <c r="DF120" s="196">
        <v>0</v>
      </c>
      <c r="DG120" s="196"/>
      <c r="DH120" s="196">
        <v>0</v>
      </c>
      <c r="DJ120">
        <v>0</v>
      </c>
      <c r="DL120">
        <v>1</v>
      </c>
      <c r="DN120">
        <v>1</v>
      </c>
      <c r="DQ120">
        <v>1</v>
      </c>
      <c r="DS120">
        <v>0</v>
      </c>
      <c r="DV120" s="116" t="s">
        <v>1108</v>
      </c>
      <c r="DW120">
        <v>50</v>
      </c>
      <c r="DX120" t="s">
        <v>1184</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1184</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1184</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1184</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1184</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1184</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1184</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1184</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1184</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1184</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1184</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1184</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1184</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1184</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1184</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1184</v>
      </c>
      <c r="TN120">
        <v>7</v>
      </c>
      <c r="TO120">
        <v>5</v>
      </c>
      <c r="TP120">
        <v>7</v>
      </c>
      <c r="TQ120" s="138">
        <v>50302</v>
      </c>
      <c r="TR120" s="138"/>
      <c r="TS120" s="196">
        <v>0</v>
      </c>
      <c r="TT120" s="196"/>
      <c r="TU120" s="196"/>
      <c r="TV120" s="196">
        <v>0</v>
      </c>
      <c r="TW120" s="196">
        <v>0</v>
      </c>
      <c r="TX120" s="196"/>
      <c r="TY120" s="196"/>
      <c r="TZ120" s="196"/>
      <c r="UA120" s="196"/>
      <c r="UB120" s="196"/>
      <c r="UC120" s="196"/>
      <c r="UE120">
        <v>-50</v>
      </c>
      <c r="UI120">
        <v>1</v>
      </c>
      <c r="UK120">
        <v>1</v>
      </c>
      <c r="UN120">
        <v>1</v>
      </c>
      <c r="UP120">
        <v>0</v>
      </c>
      <c r="US120" s="116" t="s">
        <v>1108</v>
      </c>
      <c r="UT120">
        <v>50</v>
      </c>
      <c r="UU120" t="s">
        <v>1184</v>
      </c>
      <c r="UV120">
        <v>7</v>
      </c>
      <c r="UW120">
        <v>5</v>
      </c>
      <c r="UX120">
        <v>7</v>
      </c>
      <c r="UY120" s="138">
        <v>49857.5</v>
      </c>
      <c r="UZ120" s="138"/>
      <c r="VA120" s="196">
        <v>0</v>
      </c>
      <c r="VB120" s="196"/>
      <c r="VC120" s="196"/>
      <c r="VD120" s="196">
        <v>0</v>
      </c>
      <c r="VE120" s="196">
        <v>0</v>
      </c>
      <c r="VF120" s="196"/>
      <c r="VG120" s="196"/>
      <c r="VH120" s="196"/>
      <c r="VI120" s="196"/>
      <c r="VJ120" s="196"/>
      <c r="VK120" s="196"/>
      <c r="VM120">
        <v>-50</v>
      </c>
      <c r="VQ120">
        <v>1</v>
      </c>
      <c r="VS120">
        <v>1</v>
      </c>
      <c r="VV120">
        <v>1</v>
      </c>
      <c r="VX120">
        <v>0</v>
      </c>
      <c r="WA120" s="116" t="s">
        <v>1108</v>
      </c>
      <c r="WB120">
        <v>50</v>
      </c>
      <c r="WC120" t="s">
        <v>1184</v>
      </c>
      <c r="WD120">
        <v>7</v>
      </c>
      <c r="WE120">
        <v>5</v>
      </c>
      <c r="WF120">
        <v>7</v>
      </c>
      <c r="WG120" s="138">
        <v>50570.726500000004</v>
      </c>
      <c r="WH120" s="138"/>
      <c r="WI120" s="196">
        <v>0</v>
      </c>
      <c r="WJ120" s="196"/>
      <c r="WK120" s="196"/>
      <c r="WL120" s="196">
        <v>0</v>
      </c>
      <c r="WM120" s="196">
        <v>0</v>
      </c>
      <c r="WN120" s="196"/>
      <c r="WO120" s="196"/>
      <c r="WP120" s="196"/>
      <c r="WQ120" s="196"/>
      <c r="WR120" s="196"/>
      <c r="WS120" s="196"/>
      <c r="WU120">
        <v>-50</v>
      </c>
      <c r="WY120">
        <v>1</v>
      </c>
      <c r="XA120">
        <v>1</v>
      </c>
      <c r="XD120">
        <v>1</v>
      </c>
      <c r="XF120">
        <v>0</v>
      </c>
      <c r="XI120" s="116" t="s">
        <v>1108</v>
      </c>
      <c r="XJ120">
        <v>50</v>
      </c>
      <c r="XK120" t="s">
        <v>1184</v>
      </c>
      <c r="XL120">
        <v>7</v>
      </c>
      <c r="XM120">
        <v>5</v>
      </c>
      <c r="XN120">
        <v>7</v>
      </c>
      <c r="XO120" s="138">
        <v>50570.726500000004</v>
      </c>
      <c r="XP120" s="138"/>
      <c r="XQ120" s="196">
        <v>0</v>
      </c>
      <c r="XR120" s="196"/>
      <c r="XS120" s="196"/>
      <c r="XT120" s="196">
        <v>0</v>
      </c>
      <c r="XU120" s="196">
        <v>0</v>
      </c>
      <c r="XV120" s="196"/>
      <c r="XW120" s="196"/>
      <c r="XX120" s="196"/>
      <c r="XY120" s="196"/>
      <c r="XZ120" s="196"/>
      <c r="YA120" s="196"/>
      <c r="YC120">
        <v>-50</v>
      </c>
      <c r="YG120">
        <v>1</v>
      </c>
      <c r="YI120">
        <v>1</v>
      </c>
      <c r="YL120">
        <v>1</v>
      </c>
      <c r="YN120">
        <v>0</v>
      </c>
      <c r="YQ120" s="116" t="s">
        <v>1108</v>
      </c>
      <c r="YR120">
        <v>50</v>
      </c>
      <c r="YS120" t="s">
        <v>1184</v>
      </c>
      <c r="YT120">
        <v>7</v>
      </c>
      <c r="YU120">
        <v>5</v>
      </c>
      <c r="YV120">
        <v>7</v>
      </c>
      <c r="YW120" s="138">
        <v>51109.813299999994</v>
      </c>
      <c r="YX120" s="138"/>
      <c r="YY120" s="196">
        <v>0</v>
      </c>
      <c r="YZ120" s="196"/>
      <c r="ZA120" s="196"/>
      <c r="ZB120" s="196">
        <v>0</v>
      </c>
      <c r="ZC120" s="196">
        <v>0</v>
      </c>
      <c r="ZD120" s="196"/>
      <c r="ZE120" s="196"/>
      <c r="ZF120" s="196"/>
      <c r="ZG120" s="196"/>
      <c r="ZH120" s="196"/>
      <c r="ZI120" s="196"/>
      <c r="ZK120">
        <f t="shared" si="269"/>
        <v>-50</v>
      </c>
      <c r="ZO120">
        <v>1</v>
      </c>
      <c r="ZQ120">
        <v>1</v>
      </c>
      <c r="ZT120">
        <f t="shared" si="301"/>
        <v>1</v>
      </c>
      <c r="ZV120">
        <f t="shared" si="271"/>
        <v>0</v>
      </c>
      <c r="ZY120" s="116" t="s">
        <v>1108</v>
      </c>
      <c r="ZZ120">
        <v>50</v>
      </c>
      <c r="AAA120" t="str">
        <f t="shared" si="302"/>
        <v>FALSE</v>
      </c>
      <c r="AAB120">
        <f>ROUND(MARGIN!$J37,0)</f>
        <v>7</v>
      </c>
      <c r="AAC120">
        <f t="shared" si="273"/>
        <v>5</v>
      </c>
      <c r="AAD120">
        <f t="shared" si="274"/>
        <v>7</v>
      </c>
      <c r="AAE120" s="138">
        <f>AAD120*10000*MARGIN!$G37/MARGIN!$D37</f>
        <v>50559.768700000001</v>
      </c>
      <c r="AAF120" s="138"/>
      <c r="AAG120" s="196">
        <f t="shared" si="303"/>
        <v>0</v>
      </c>
      <c r="AAH120" s="196"/>
      <c r="AAI120" s="196"/>
      <c r="AAJ120" s="196">
        <f t="shared" si="276"/>
        <v>0</v>
      </c>
      <c r="AAK120" s="196">
        <f t="shared" si="304"/>
        <v>0</v>
      </c>
      <c r="AAL120" s="196"/>
      <c r="AAM120" s="196"/>
      <c r="AAN120" s="196"/>
      <c r="AAO120" s="196"/>
      <c r="AAP120" s="196"/>
      <c r="AAQ120" s="196"/>
      <c r="AAS120">
        <f t="shared" si="278"/>
        <v>-50</v>
      </c>
      <c r="AAW120">
        <v>1</v>
      </c>
      <c r="AAY120">
        <v>1</v>
      </c>
      <c r="ABB120">
        <f t="shared" si="305"/>
        <v>1</v>
      </c>
      <c r="ABD120">
        <f t="shared" si="280"/>
        <v>0</v>
      </c>
      <c r="ABG120" s="116" t="s">
        <v>1108</v>
      </c>
      <c r="ABH120">
        <v>50</v>
      </c>
      <c r="ABI120" t="str">
        <f t="shared" si="306"/>
        <v>FALSE</v>
      </c>
      <c r="ABJ120">
        <f>ROUND(MARGIN!$J37,0)</f>
        <v>7</v>
      </c>
      <c r="ABK120">
        <f t="shared" si="282"/>
        <v>5</v>
      </c>
      <c r="ABL120">
        <f t="shared" si="283"/>
        <v>7</v>
      </c>
      <c r="ABM120" s="138">
        <f>ABL120*10000*MARGIN!$G37/MARGIN!$D37</f>
        <v>50559.768700000001</v>
      </c>
      <c r="ABN120" s="138"/>
      <c r="ABO120" s="196">
        <f t="shared" si="307"/>
        <v>0</v>
      </c>
      <c r="ABP120" s="196"/>
      <c r="ABQ120" s="196"/>
      <c r="ABR120" s="196">
        <f t="shared" si="285"/>
        <v>0</v>
      </c>
      <c r="ABS120" s="196">
        <f t="shared" si="308"/>
        <v>0</v>
      </c>
      <c r="ABT120" s="196"/>
      <c r="ABU120" s="196"/>
      <c r="ABV120" s="196"/>
      <c r="ABW120" s="196"/>
      <c r="ABX120" s="196"/>
      <c r="ABY120" s="196"/>
      <c r="ACA120">
        <f t="shared" si="287"/>
        <v>-50</v>
      </c>
      <c r="ACE120">
        <v>1</v>
      </c>
      <c r="ACG120">
        <v>1</v>
      </c>
      <c r="ACJ120">
        <f t="shared" si="309"/>
        <v>1</v>
      </c>
      <c r="ACL120">
        <f t="shared" si="289"/>
        <v>0</v>
      </c>
      <c r="ACO120" s="116" t="s">
        <v>1108</v>
      </c>
      <c r="ACP120">
        <v>50</v>
      </c>
      <c r="ACQ120" t="str">
        <f t="shared" si="310"/>
        <v>FALSE</v>
      </c>
      <c r="ACR120">
        <f>ROUND(MARGIN!$J37,0)</f>
        <v>7</v>
      </c>
      <c r="ACS120">
        <f t="shared" si="291"/>
        <v>5</v>
      </c>
      <c r="ACT120">
        <f t="shared" si="292"/>
        <v>7</v>
      </c>
      <c r="ACU120" s="138">
        <f>ACT120*10000*MARGIN!$G37/MARGIN!$D37</f>
        <v>50559.768700000001</v>
      </c>
      <c r="ACV120" s="138"/>
      <c r="ACW120" s="196">
        <f t="shared" si="311"/>
        <v>0</v>
      </c>
      <c r="ACX120" s="196"/>
      <c r="ACY120" s="196"/>
      <c r="ACZ120" s="196">
        <f t="shared" si="294"/>
        <v>0</v>
      </c>
      <c r="ADA120" s="196">
        <f t="shared" si="312"/>
        <v>0</v>
      </c>
      <c r="ADB120" s="196"/>
      <c r="ADC120" s="196"/>
      <c r="ADD120" s="196"/>
      <c r="ADE120" s="196"/>
      <c r="ADF120" s="196"/>
      <c r="ADG120" s="196"/>
    </row>
    <row r="121" spans="1:787" x14ac:dyDescent="0.25">
      <c r="A121" t="s">
        <v>1106</v>
      </c>
      <c r="B121" s="164" t="s">
        <v>16</v>
      </c>
      <c r="F121" t="e">
        <f>-#REF!+G121</f>
        <v>#REF!</v>
      </c>
      <c r="G121">
        <v>1</v>
      </c>
      <c r="H121">
        <v>-1</v>
      </c>
      <c r="I121">
        <v>-1</v>
      </c>
      <c r="J121">
        <f t="shared" si="252"/>
        <v>0</v>
      </c>
      <c r="K121">
        <f t="shared" si="253"/>
        <v>1</v>
      </c>
      <c r="L121" s="183">
        <v>-1.4703060781400001E-2</v>
      </c>
      <c r="M121" s="116" t="s">
        <v>917</v>
      </c>
      <c r="N121">
        <v>50</v>
      </c>
      <c r="O121" t="str">
        <f t="shared" si="254"/>
        <v>TRUE</v>
      </c>
      <c r="P121">
        <f>ROUND(MARGIN!$J38,0)</f>
        <v>5</v>
      </c>
      <c r="Q121" t="e">
        <f>IF(ABS(G121+I121)=2,ROUND(P121*(1+#REF!),0),IF(I121="",P121,ROUND(P121*(1+-#REF!),0)))</f>
        <v>#REF!</v>
      </c>
      <c r="R121">
        <f t="shared" si="296"/>
        <v>5</v>
      </c>
      <c r="S121" s="138">
        <f>R121*10000*MARGIN!$G38/MARGIN!$D38</f>
        <v>50000</v>
      </c>
      <c r="T121" s="144">
        <f t="shared" si="255"/>
        <v>-735.15303907000009</v>
      </c>
      <c r="U121" s="144">
        <f t="shared" si="256"/>
        <v>735.15303907000009</v>
      </c>
      <c r="W121">
        <f t="shared" si="257"/>
        <v>-2</v>
      </c>
      <c r="X121">
        <v>-1</v>
      </c>
      <c r="Y121">
        <v>-1</v>
      </c>
      <c r="Z121">
        <v>-1</v>
      </c>
      <c r="AA121">
        <f t="shared" si="258"/>
        <v>1</v>
      </c>
      <c r="AB121">
        <f t="shared" si="259"/>
        <v>1</v>
      </c>
      <c r="AC121">
        <v>-5.4934355494999998E-3</v>
      </c>
      <c r="AD121" s="116" t="s">
        <v>1108</v>
      </c>
      <c r="AE121">
        <v>50</v>
      </c>
      <c r="AF121" t="str">
        <f t="shared" si="260"/>
        <v>TRUE</v>
      </c>
      <c r="AG121">
        <f>ROUND(MARGIN!$J38,0)</f>
        <v>5</v>
      </c>
      <c r="AH121">
        <f t="shared" si="297"/>
        <v>6</v>
      </c>
      <c r="AI121">
        <f t="shared" si="298"/>
        <v>5</v>
      </c>
      <c r="AJ121" s="138">
        <f>AI121*10000*MARGIN!$G38/MARGIN!$D38</f>
        <v>50000</v>
      </c>
      <c r="AK121" s="196">
        <f t="shared" si="261"/>
        <v>274.671777475</v>
      </c>
      <c r="AL121" s="196">
        <f t="shared" si="262"/>
        <v>274.671777475</v>
      </c>
      <c r="AN121">
        <f t="shared" si="263"/>
        <v>0</v>
      </c>
      <c r="AO121">
        <v>-1</v>
      </c>
      <c r="AP121">
        <v>1</v>
      </c>
      <c r="AQ121">
        <v>-1</v>
      </c>
      <c r="AR121">
        <f t="shared" si="264"/>
        <v>1</v>
      </c>
      <c r="AS121">
        <f t="shared" si="265"/>
        <v>0</v>
      </c>
      <c r="AT121">
        <v>-5.4310300407100004E-3</v>
      </c>
      <c r="AU121" s="116" t="s">
        <v>1108</v>
      </c>
      <c r="AV121">
        <v>50</v>
      </c>
      <c r="AW121" t="str">
        <f t="shared" si="266"/>
        <v>TRUE</v>
      </c>
      <c r="AX121">
        <f>ROUND(MARGIN!$J38,0)</f>
        <v>5</v>
      </c>
      <c r="AY121">
        <f t="shared" si="299"/>
        <v>4</v>
      </c>
      <c r="AZ121">
        <f t="shared" si="300"/>
        <v>5</v>
      </c>
      <c r="BA121" s="138">
        <f>AZ121*10000*MARGIN!$G38/MARGIN!$D38</f>
        <v>50000</v>
      </c>
      <c r="BB121" s="196">
        <f t="shared" si="267"/>
        <v>271.55150203549999</v>
      </c>
      <c r="BC121" s="196">
        <f t="shared" si="268"/>
        <v>-271.55150203549999</v>
      </c>
      <c r="BE121">
        <v>0</v>
      </c>
      <c r="BF121">
        <v>-1</v>
      </c>
      <c r="BG121">
        <v>-1</v>
      </c>
      <c r="BH121">
        <v>-1</v>
      </c>
      <c r="BI121">
        <v>1</v>
      </c>
      <c r="BJ121">
        <v>1</v>
      </c>
      <c r="BK121">
        <v>-6.1963775023799999E-3</v>
      </c>
      <c r="BL121" s="116" t="s">
        <v>1108</v>
      </c>
      <c r="BM121">
        <v>50</v>
      </c>
      <c r="BN121" t="s">
        <v>1181</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1181</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1181</v>
      </c>
      <c r="DB121">
        <v>8</v>
      </c>
      <c r="DC121">
        <v>10</v>
      </c>
      <c r="DD121">
        <v>8</v>
      </c>
      <c r="DE121" s="138">
        <v>80000</v>
      </c>
      <c r="DF121" s="196">
        <v>0</v>
      </c>
      <c r="DG121" s="196"/>
      <c r="DH121" s="196">
        <v>0</v>
      </c>
      <c r="DJ121">
        <v>0</v>
      </c>
      <c r="DL121">
        <v>-1</v>
      </c>
      <c r="DN121">
        <v>-1</v>
      </c>
      <c r="DQ121">
        <v>1</v>
      </c>
      <c r="DS121">
        <v>0</v>
      </c>
      <c r="DV121" s="116" t="s">
        <v>1108</v>
      </c>
      <c r="DW121">
        <v>50</v>
      </c>
      <c r="DX121" t="s">
        <v>1184</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1184</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1184</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1184</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1184</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1184</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1184</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1184</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1184</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1184</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1184</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1184</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1184</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1184</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1184</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1184</v>
      </c>
      <c r="TN121">
        <v>5</v>
      </c>
      <c r="TO121">
        <v>4</v>
      </c>
      <c r="TP121">
        <v>5</v>
      </c>
      <c r="TQ121" s="138">
        <v>50000</v>
      </c>
      <c r="TR121" s="138"/>
      <c r="TS121" s="196">
        <v>0</v>
      </c>
      <c r="TT121" s="196"/>
      <c r="TU121" s="196"/>
      <c r="TV121" s="196">
        <v>0</v>
      </c>
      <c r="TW121" s="196">
        <v>0</v>
      </c>
      <c r="TX121" s="196"/>
      <c r="TY121" s="196"/>
      <c r="TZ121" s="196"/>
      <c r="UA121" s="196"/>
      <c r="UB121" s="196"/>
      <c r="UC121" s="196"/>
      <c r="UE121">
        <v>-50</v>
      </c>
      <c r="UI121">
        <v>-1</v>
      </c>
      <c r="UK121">
        <v>-1</v>
      </c>
      <c r="UN121">
        <v>1</v>
      </c>
      <c r="UP121">
        <v>0</v>
      </c>
      <c r="US121" s="116" t="s">
        <v>1108</v>
      </c>
      <c r="UT121">
        <v>50</v>
      </c>
      <c r="UU121" t="s">
        <v>1184</v>
      </c>
      <c r="UV121">
        <v>5</v>
      </c>
      <c r="UW121">
        <v>4</v>
      </c>
      <c r="UX121">
        <v>5</v>
      </c>
      <c r="UY121" s="138">
        <v>50000</v>
      </c>
      <c r="UZ121" s="138"/>
      <c r="VA121" s="196">
        <v>0</v>
      </c>
      <c r="VB121" s="196"/>
      <c r="VC121" s="196"/>
      <c r="VD121" s="196">
        <v>0</v>
      </c>
      <c r="VE121" s="196">
        <v>0</v>
      </c>
      <c r="VF121" s="196"/>
      <c r="VG121" s="196"/>
      <c r="VH121" s="196"/>
      <c r="VI121" s="196"/>
      <c r="VJ121" s="196"/>
      <c r="VK121" s="196"/>
      <c r="VM121">
        <v>-50</v>
      </c>
      <c r="VQ121">
        <v>-1</v>
      </c>
      <c r="VS121">
        <v>-1</v>
      </c>
      <c r="VV121">
        <v>1</v>
      </c>
      <c r="VX121">
        <v>0</v>
      </c>
      <c r="WA121" s="116" t="s">
        <v>1108</v>
      </c>
      <c r="WB121">
        <v>50</v>
      </c>
      <c r="WC121" t="s">
        <v>1184</v>
      </c>
      <c r="WD121">
        <v>5</v>
      </c>
      <c r="WE121">
        <v>4</v>
      </c>
      <c r="WF121">
        <v>5</v>
      </c>
      <c r="WG121" s="138">
        <v>50000</v>
      </c>
      <c r="WH121" s="138"/>
      <c r="WI121" s="196">
        <v>0</v>
      </c>
      <c r="WJ121" s="196"/>
      <c r="WK121" s="196"/>
      <c r="WL121" s="196">
        <v>0</v>
      </c>
      <c r="WM121" s="196">
        <v>0</v>
      </c>
      <c r="WN121" s="196"/>
      <c r="WO121" s="196"/>
      <c r="WP121" s="196"/>
      <c r="WQ121" s="196"/>
      <c r="WR121" s="196"/>
      <c r="WS121" s="196"/>
      <c r="WU121">
        <v>-50</v>
      </c>
      <c r="WY121">
        <v>-1</v>
      </c>
      <c r="XA121">
        <v>-1</v>
      </c>
      <c r="XD121">
        <v>1</v>
      </c>
      <c r="XF121">
        <v>0</v>
      </c>
      <c r="XI121" s="116" t="s">
        <v>1108</v>
      </c>
      <c r="XJ121">
        <v>50</v>
      </c>
      <c r="XK121" t="s">
        <v>1184</v>
      </c>
      <c r="XL121">
        <v>5</v>
      </c>
      <c r="XM121">
        <v>4</v>
      </c>
      <c r="XN121">
        <v>5</v>
      </c>
      <c r="XO121" s="138">
        <v>50000</v>
      </c>
      <c r="XP121" s="138"/>
      <c r="XQ121" s="196">
        <v>0</v>
      </c>
      <c r="XR121" s="196"/>
      <c r="XS121" s="196"/>
      <c r="XT121" s="196">
        <v>0</v>
      </c>
      <c r="XU121" s="196">
        <v>0</v>
      </c>
      <c r="XV121" s="196"/>
      <c r="XW121" s="196"/>
      <c r="XX121" s="196"/>
      <c r="XY121" s="196"/>
      <c r="XZ121" s="196"/>
      <c r="YA121" s="196"/>
      <c r="YC121">
        <v>-50</v>
      </c>
      <c r="YG121">
        <v>-1</v>
      </c>
      <c r="YI121">
        <v>-1</v>
      </c>
      <c r="YL121">
        <v>1</v>
      </c>
      <c r="YN121">
        <v>0</v>
      </c>
      <c r="YQ121" s="116" t="s">
        <v>1108</v>
      </c>
      <c r="YR121">
        <v>50</v>
      </c>
      <c r="YS121" t="s">
        <v>1184</v>
      </c>
      <c r="YT121">
        <v>5</v>
      </c>
      <c r="YU121">
        <v>4</v>
      </c>
      <c r="YV121">
        <v>5</v>
      </c>
      <c r="YW121" s="138">
        <v>50000</v>
      </c>
      <c r="YX121" s="138"/>
      <c r="YY121" s="196">
        <v>0</v>
      </c>
      <c r="YZ121" s="196"/>
      <c r="ZA121" s="196"/>
      <c r="ZB121" s="196">
        <v>0</v>
      </c>
      <c r="ZC121" s="196">
        <v>0</v>
      </c>
      <c r="ZD121" s="196"/>
      <c r="ZE121" s="196"/>
      <c r="ZF121" s="196"/>
      <c r="ZG121" s="196"/>
      <c r="ZH121" s="196"/>
      <c r="ZI121" s="196"/>
      <c r="ZK121">
        <f t="shared" si="269"/>
        <v>-50</v>
      </c>
      <c r="ZO121">
        <v>-1</v>
      </c>
      <c r="ZQ121">
        <v>-1</v>
      </c>
      <c r="ZT121">
        <f t="shared" si="301"/>
        <v>1</v>
      </c>
      <c r="ZV121">
        <f t="shared" si="271"/>
        <v>0</v>
      </c>
      <c r="ZY121" s="116" t="s">
        <v>1108</v>
      </c>
      <c r="ZZ121">
        <v>50</v>
      </c>
      <c r="AAA121" t="str">
        <f t="shared" si="302"/>
        <v>FALSE</v>
      </c>
      <c r="AAB121">
        <f>ROUND(MARGIN!$J38,0)</f>
        <v>5</v>
      </c>
      <c r="AAC121">
        <f t="shared" si="273"/>
        <v>4</v>
      </c>
      <c r="AAD121">
        <f t="shared" si="274"/>
        <v>5</v>
      </c>
      <c r="AAE121" s="138">
        <f>AAD121*10000*MARGIN!$G38/MARGIN!$D38</f>
        <v>50000</v>
      </c>
      <c r="AAF121" s="138"/>
      <c r="AAG121" s="196">
        <f t="shared" si="303"/>
        <v>0</v>
      </c>
      <c r="AAH121" s="196"/>
      <c r="AAI121" s="196"/>
      <c r="AAJ121" s="196">
        <f t="shared" si="276"/>
        <v>0</v>
      </c>
      <c r="AAK121" s="196">
        <f t="shared" si="304"/>
        <v>0</v>
      </c>
      <c r="AAL121" s="196"/>
      <c r="AAM121" s="196"/>
      <c r="AAN121" s="196"/>
      <c r="AAO121" s="196"/>
      <c r="AAP121" s="196"/>
      <c r="AAQ121" s="196"/>
      <c r="AAS121">
        <f t="shared" si="278"/>
        <v>-50</v>
      </c>
      <c r="AAW121">
        <v>-1</v>
      </c>
      <c r="AAY121">
        <v>-1</v>
      </c>
      <c r="ABB121">
        <f t="shared" si="305"/>
        <v>1</v>
      </c>
      <c r="ABD121">
        <f t="shared" si="280"/>
        <v>0</v>
      </c>
      <c r="ABG121" s="116" t="s">
        <v>1108</v>
      </c>
      <c r="ABH121">
        <v>50</v>
      </c>
      <c r="ABI121" t="str">
        <f t="shared" si="306"/>
        <v>FALSE</v>
      </c>
      <c r="ABJ121">
        <f>ROUND(MARGIN!$J38,0)</f>
        <v>5</v>
      </c>
      <c r="ABK121">
        <f t="shared" si="282"/>
        <v>4</v>
      </c>
      <c r="ABL121">
        <f t="shared" si="283"/>
        <v>5</v>
      </c>
      <c r="ABM121" s="138">
        <f>ABL121*10000*MARGIN!$G38/MARGIN!$D38</f>
        <v>50000</v>
      </c>
      <c r="ABN121" s="138"/>
      <c r="ABO121" s="196">
        <f t="shared" si="307"/>
        <v>0</v>
      </c>
      <c r="ABP121" s="196"/>
      <c r="ABQ121" s="196"/>
      <c r="ABR121" s="196">
        <f t="shared" si="285"/>
        <v>0</v>
      </c>
      <c r="ABS121" s="196">
        <f t="shared" si="308"/>
        <v>0</v>
      </c>
      <c r="ABT121" s="196"/>
      <c r="ABU121" s="196"/>
      <c r="ABV121" s="196"/>
      <c r="ABW121" s="196"/>
      <c r="ABX121" s="196"/>
      <c r="ABY121" s="196"/>
      <c r="ACA121">
        <f t="shared" si="287"/>
        <v>-50</v>
      </c>
      <c r="ACE121">
        <v>-1</v>
      </c>
      <c r="ACG121">
        <v>-1</v>
      </c>
      <c r="ACJ121">
        <f t="shared" si="309"/>
        <v>1</v>
      </c>
      <c r="ACL121">
        <f t="shared" si="289"/>
        <v>0</v>
      </c>
      <c r="ACO121" s="116" t="s">
        <v>1108</v>
      </c>
      <c r="ACP121">
        <v>50</v>
      </c>
      <c r="ACQ121" t="str">
        <f t="shared" si="310"/>
        <v>FALSE</v>
      </c>
      <c r="ACR121">
        <f>ROUND(MARGIN!$J38,0)</f>
        <v>5</v>
      </c>
      <c r="ACS121">
        <f t="shared" si="291"/>
        <v>4</v>
      </c>
      <c r="ACT121">
        <f t="shared" si="292"/>
        <v>5</v>
      </c>
      <c r="ACU121" s="138">
        <f>ACT121*10000*MARGIN!$G38/MARGIN!$D38</f>
        <v>50000</v>
      </c>
      <c r="ACV121" s="138"/>
      <c r="ACW121" s="196">
        <f t="shared" si="311"/>
        <v>0</v>
      </c>
      <c r="ACX121" s="196"/>
      <c r="ACY121" s="196"/>
      <c r="ACZ121" s="196">
        <f t="shared" si="294"/>
        <v>0</v>
      </c>
      <c r="ADA121" s="196">
        <f t="shared" si="312"/>
        <v>0</v>
      </c>
      <c r="ADB121" s="196"/>
      <c r="ADC121" s="196"/>
      <c r="ADD121" s="196"/>
      <c r="ADE121" s="196"/>
      <c r="ADF121" s="196"/>
      <c r="ADG121" s="196"/>
    </row>
    <row r="122" spans="1:787" x14ac:dyDescent="0.25">
      <c r="A122" t="s">
        <v>1105</v>
      </c>
      <c r="B122" s="164" t="s">
        <v>15</v>
      </c>
      <c r="F122" t="e">
        <f>-#REF!+G122</f>
        <v>#REF!</v>
      </c>
      <c r="G122">
        <v>1</v>
      </c>
      <c r="H122">
        <v>-1</v>
      </c>
      <c r="I122">
        <v>-1</v>
      </c>
      <c r="J122">
        <f t="shared" si="252"/>
        <v>0</v>
      </c>
      <c r="K122">
        <f t="shared" si="253"/>
        <v>1</v>
      </c>
      <c r="L122" s="183">
        <v>-1.18205836986E-2</v>
      </c>
      <c r="M122" s="117" t="s">
        <v>917</v>
      </c>
      <c r="N122">
        <v>50</v>
      </c>
      <c r="O122" t="str">
        <f t="shared" si="254"/>
        <v>TRUE</v>
      </c>
      <c r="P122">
        <f>ROUND(MARGIN!$J39,0)</f>
        <v>5</v>
      </c>
      <c r="Q122" t="e">
        <f>IF(ABS(G122+I122)=2,ROUND(P122*(1+#REF!),0),IF(I122="",P122,ROUND(P122*(1+-#REF!),0)))</f>
        <v>#REF!</v>
      </c>
      <c r="R122">
        <f t="shared" si="296"/>
        <v>5</v>
      </c>
      <c r="S122" s="138">
        <f>R122*10000*MARGIN!$G39/MARGIN!$D39</f>
        <v>50000</v>
      </c>
      <c r="T122" s="144">
        <f t="shared" si="255"/>
        <v>-591.02918493000004</v>
      </c>
      <c r="U122" s="144">
        <f t="shared" si="256"/>
        <v>591.02918493000004</v>
      </c>
      <c r="W122">
        <f t="shared" si="257"/>
        <v>-2</v>
      </c>
      <c r="X122">
        <v>-1</v>
      </c>
      <c r="Y122">
        <v>-1</v>
      </c>
      <c r="Z122">
        <v>-1</v>
      </c>
      <c r="AA122">
        <f t="shared" si="258"/>
        <v>1</v>
      </c>
      <c r="AB122">
        <f t="shared" si="259"/>
        <v>1</v>
      </c>
      <c r="AC122">
        <v>-9.6437678695599997E-3</v>
      </c>
      <c r="AD122" s="117" t="s">
        <v>1108</v>
      </c>
      <c r="AE122">
        <v>50</v>
      </c>
      <c r="AF122" t="str">
        <f t="shared" si="260"/>
        <v>TRUE</v>
      </c>
      <c r="AG122">
        <f>ROUND(MARGIN!$J39,0)</f>
        <v>5</v>
      </c>
      <c r="AH122">
        <f t="shared" si="297"/>
        <v>6</v>
      </c>
      <c r="AI122">
        <f t="shared" si="298"/>
        <v>5</v>
      </c>
      <c r="AJ122" s="138">
        <f>AI122*10000*MARGIN!$G39/MARGIN!$D39</f>
        <v>50000</v>
      </c>
      <c r="AK122" s="196">
        <f t="shared" si="261"/>
        <v>482.18839347799997</v>
      </c>
      <c r="AL122" s="196">
        <f t="shared" si="262"/>
        <v>482.18839347799997</v>
      </c>
      <c r="AN122">
        <f t="shared" si="263"/>
        <v>0</v>
      </c>
      <c r="AO122">
        <v>-1</v>
      </c>
      <c r="AP122">
        <v>1</v>
      </c>
      <c r="AQ122">
        <v>-1</v>
      </c>
      <c r="AR122">
        <f t="shared" si="264"/>
        <v>1</v>
      </c>
      <c r="AS122">
        <f t="shared" si="265"/>
        <v>0</v>
      </c>
      <c r="AT122">
        <v>-6.3825470888400002E-3</v>
      </c>
      <c r="AU122" s="117" t="s">
        <v>1108</v>
      </c>
      <c r="AV122">
        <v>50</v>
      </c>
      <c r="AW122" t="str">
        <f t="shared" si="266"/>
        <v>TRUE</v>
      </c>
      <c r="AX122">
        <f>ROUND(MARGIN!$J39,0)</f>
        <v>5</v>
      </c>
      <c r="AY122">
        <f t="shared" si="299"/>
        <v>4</v>
      </c>
      <c r="AZ122">
        <f t="shared" si="300"/>
        <v>5</v>
      </c>
      <c r="BA122" s="138">
        <f>AZ122*10000*MARGIN!$G39/MARGIN!$D39</f>
        <v>50000</v>
      </c>
      <c r="BB122" s="196">
        <f t="shared" si="267"/>
        <v>319.12735444200001</v>
      </c>
      <c r="BC122" s="196">
        <f t="shared" si="268"/>
        <v>-319.12735444200001</v>
      </c>
      <c r="BE122">
        <v>0</v>
      </c>
      <c r="BF122">
        <v>-1</v>
      </c>
      <c r="BG122">
        <v>-1</v>
      </c>
      <c r="BH122">
        <v>-1</v>
      </c>
      <c r="BI122">
        <v>1</v>
      </c>
      <c r="BJ122">
        <v>1</v>
      </c>
      <c r="BK122">
        <v>-3.3060057796199999E-3</v>
      </c>
      <c r="BL122" s="117" t="s">
        <v>1108</v>
      </c>
      <c r="BM122">
        <v>50</v>
      </c>
      <c r="BN122" t="s">
        <v>1181</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1181</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1181</v>
      </c>
      <c r="DB122">
        <v>8</v>
      </c>
      <c r="DC122">
        <v>10</v>
      </c>
      <c r="DD122">
        <v>8</v>
      </c>
      <c r="DE122" s="138">
        <v>80000</v>
      </c>
      <c r="DF122" s="196">
        <v>0</v>
      </c>
      <c r="DG122" s="196"/>
      <c r="DH122" s="196">
        <v>0</v>
      </c>
      <c r="DJ122">
        <v>0</v>
      </c>
      <c r="DL122">
        <v>-1</v>
      </c>
      <c r="DN122">
        <v>-1</v>
      </c>
      <c r="DQ122">
        <v>1</v>
      </c>
      <c r="DS122">
        <v>0</v>
      </c>
      <c r="DV122" s="117" t="s">
        <v>1108</v>
      </c>
      <c r="DW122">
        <v>50</v>
      </c>
      <c r="DX122" t="s">
        <v>1184</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1184</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1184</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1184</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1184</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1184</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1184</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1184</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1184</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1184</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1184</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1184</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1184</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1184</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1184</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1184</v>
      </c>
      <c r="TN122">
        <v>5</v>
      </c>
      <c r="TO122">
        <v>4</v>
      </c>
      <c r="TP122">
        <v>5</v>
      </c>
      <c r="TQ122" s="138">
        <v>50000</v>
      </c>
      <c r="TR122" s="138"/>
      <c r="TS122" s="196">
        <v>0</v>
      </c>
      <c r="TT122" s="196"/>
      <c r="TU122" s="196"/>
      <c r="TV122" s="196">
        <v>0</v>
      </c>
      <c r="TW122" s="196">
        <v>0</v>
      </c>
      <c r="TX122" s="196"/>
      <c r="TY122" s="196"/>
      <c r="TZ122" s="196"/>
      <c r="UA122" s="196"/>
      <c r="UB122" s="196"/>
      <c r="UC122" s="196"/>
      <c r="UE122">
        <v>-50</v>
      </c>
      <c r="UI122">
        <v>-1</v>
      </c>
      <c r="UK122">
        <v>-1</v>
      </c>
      <c r="UN122">
        <v>1</v>
      </c>
      <c r="UP122">
        <v>0</v>
      </c>
      <c r="US122" s="117" t="s">
        <v>1108</v>
      </c>
      <c r="UT122">
        <v>50</v>
      </c>
      <c r="UU122" t="s">
        <v>1184</v>
      </c>
      <c r="UV122">
        <v>5</v>
      </c>
      <c r="UW122">
        <v>4</v>
      </c>
      <c r="UX122">
        <v>5</v>
      </c>
      <c r="UY122" s="138">
        <v>50000</v>
      </c>
      <c r="UZ122" s="138"/>
      <c r="VA122" s="196">
        <v>0</v>
      </c>
      <c r="VB122" s="196"/>
      <c r="VC122" s="196"/>
      <c r="VD122" s="196">
        <v>0</v>
      </c>
      <c r="VE122" s="196">
        <v>0</v>
      </c>
      <c r="VF122" s="196"/>
      <c r="VG122" s="196"/>
      <c r="VH122" s="196"/>
      <c r="VI122" s="196"/>
      <c r="VJ122" s="196"/>
      <c r="VK122" s="196"/>
      <c r="VM122">
        <v>-50</v>
      </c>
      <c r="VQ122">
        <v>-1</v>
      </c>
      <c r="VS122">
        <v>-1</v>
      </c>
      <c r="VV122">
        <v>1</v>
      </c>
      <c r="VX122">
        <v>0</v>
      </c>
      <c r="WA122" s="117" t="s">
        <v>1108</v>
      </c>
      <c r="WB122">
        <v>50</v>
      </c>
      <c r="WC122" t="s">
        <v>1184</v>
      </c>
      <c r="WD122">
        <v>5</v>
      </c>
      <c r="WE122">
        <v>4</v>
      </c>
      <c r="WF122">
        <v>5</v>
      </c>
      <c r="WG122" s="138">
        <v>50000</v>
      </c>
      <c r="WH122" s="138"/>
      <c r="WI122" s="196">
        <v>0</v>
      </c>
      <c r="WJ122" s="196"/>
      <c r="WK122" s="196"/>
      <c r="WL122" s="196">
        <v>0</v>
      </c>
      <c r="WM122" s="196">
        <v>0</v>
      </c>
      <c r="WN122" s="196"/>
      <c r="WO122" s="196"/>
      <c r="WP122" s="196"/>
      <c r="WQ122" s="196"/>
      <c r="WR122" s="196"/>
      <c r="WS122" s="196"/>
      <c r="WU122">
        <v>-50</v>
      </c>
      <c r="WY122">
        <v>-1</v>
      </c>
      <c r="XA122">
        <v>-1</v>
      </c>
      <c r="XD122">
        <v>1</v>
      </c>
      <c r="XF122">
        <v>0</v>
      </c>
      <c r="XI122" s="117" t="s">
        <v>1108</v>
      </c>
      <c r="XJ122">
        <v>50</v>
      </c>
      <c r="XK122" t="s">
        <v>1184</v>
      </c>
      <c r="XL122">
        <v>5</v>
      </c>
      <c r="XM122">
        <v>4</v>
      </c>
      <c r="XN122">
        <v>5</v>
      </c>
      <c r="XO122" s="138">
        <v>50000</v>
      </c>
      <c r="XP122" s="138"/>
      <c r="XQ122" s="196">
        <v>0</v>
      </c>
      <c r="XR122" s="196"/>
      <c r="XS122" s="196"/>
      <c r="XT122" s="196">
        <v>0</v>
      </c>
      <c r="XU122" s="196">
        <v>0</v>
      </c>
      <c r="XV122" s="196"/>
      <c r="XW122" s="196"/>
      <c r="XX122" s="196"/>
      <c r="XY122" s="196"/>
      <c r="XZ122" s="196"/>
      <c r="YA122" s="196"/>
      <c r="YC122">
        <v>-50</v>
      </c>
      <c r="YG122">
        <v>-1</v>
      </c>
      <c r="YI122">
        <v>-1</v>
      </c>
      <c r="YL122">
        <v>1</v>
      </c>
      <c r="YN122">
        <v>0</v>
      </c>
      <c r="YQ122" s="117" t="s">
        <v>1108</v>
      </c>
      <c r="YR122">
        <v>50</v>
      </c>
      <c r="YS122" t="s">
        <v>1184</v>
      </c>
      <c r="YT122">
        <v>5</v>
      </c>
      <c r="YU122">
        <v>4</v>
      </c>
      <c r="YV122">
        <v>5</v>
      </c>
      <c r="YW122" s="138">
        <v>50000</v>
      </c>
      <c r="YX122" s="138"/>
      <c r="YY122" s="196">
        <v>0</v>
      </c>
      <c r="YZ122" s="196"/>
      <c r="ZA122" s="196"/>
      <c r="ZB122" s="196">
        <v>0</v>
      </c>
      <c r="ZC122" s="196">
        <v>0</v>
      </c>
      <c r="ZD122" s="196"/>
      <c r="ZE122" s="196"/>
      <c r="ZF122" s="196"/>
      <c r="ZG122" s="196"/>
      <c r="ZH122" s="196"/>
      <c r="ZI122" s="196"/>
      <c r="ZK122">
        <f t="shared" si="269"/>
        <v>-50</v>
      </c>
      <c r="ZO122">
        <v>-1</v>
      </c>
      <c r="ZQ122">
        <v>-1</v>
      </c>
      <c r="ZT122">
        <f t="shared" si="301"/>
        <v>1</v>
      </c>
      <c r="ZV122">
        <f t="shared" si="271"/>
        <v>0</v>
      </c>
      <c r="ZY122" s="117" t="s">
        <v>1108</v>
      </c>
      <c r="ZZ122">
        <v>50</v>
      </c>
      <c r="AAA122" t="str">
        <f t="shared" si="302"/>
        <v>FALSE</v>
      </c>
      <c r="AAB122">
        <f>ROUND(MARGIN!$J39,0)</f>
        <v>5</v>
      </c>
      <c r="AAC122">
        <f t="shared" si="273"/>
        <v>4</v>
      </c>
      <c r="AAD122">
        <f t="shared" si="274"/>
        <v>5</v>
      </c>
      <c r="AAE122" s="138">
        <f>AAD122*10000*MARGIN!$G39/MARGIN!$D39</f>
        <v>50000</v>
      </c>
      <c r="AAF122" s="138"/>
      <c r="AAG122" s="196">
        <f t="shared" si="303"/>
        <v>0</v>
      </c>
      <c r="AAH122" s="196"/>
      <c r="AAI122" s="196"/>
      <c r="AAJ122" s="196">
        <f t="shared" si="276"/>
        <v>0</v>
      </c>
      <c r="AAK122" s="196">
        <f t="shared" si="304"/>
        <v>0</v>
      </c>
      <c r="AAL122" s="196"/>
      <c r="AAM122" s="196"/>
      <c r="AAN122" s="196"/>
      <c r="AAO122" s="196"/>
      <c r="AAP122" s="196"/>
      <c r="AAQ122" s="196"/>
      <c r="AAS122">
        <f t="shared" si="278"/>
        <v>-50</v>
      </c>
      <c r="AAW122">
        <v>-1</v>
      </c>
      <c r="AAY122">
        <v>-1</v>
      </c>
      <c r="ABB122">
        <f t="shared" si="305"/>
        <v>1</v>
      </c>
      <c r="ABD122">
        <f t="shared" si="280"/>
        <v>0</v>
      </c>
      <c r="ABG122" s="117" t="s">
        <v>1108</v>
      </c>
      <c r="ABH122">
        <v>50</v>
      </c>
      <c r="ABI122" t="str">
        <f t="shared" si="306"/>
        <v>FALSE</v>
      </c>
      <c r="ABJ122">
        <f>ROUND(MARGIN!$J39,0)</f>
        <v>5</v>
      </c>
      <c r="ABK122">
        <f t="shared" si="282"/>
        <v>4</v>
      </c>
      <c r="ABL122">
        <f t="shared" si="283"/>
        <v>5</v>
      </c>
      <c r="ABM122" s="138">
        <f>ABL122*10000*MARGIN!$G39/MARGIN!$D39</f>
        <v>50000</v>
      </c>
      <c r="ABN122" s="138"/>
      <c r="ABO122" s="196">
        <f t="shared" si="307"/>
        <v>0</v>
      </c>
      <c r="ABP122" s="196"/>
      <c r="ABQ122" s="196"/>
      <c r="ABR122" s="196">
        <f t="shared" si="285"/>
        <v>0</v>
      </c>
      <c r="ABS122" s="196">
        <f t="shared" si="308"/>
        <v>0</v>
      </c>
      <c r="ABT122" s="196"/>
      <c r="ABU122" s="196"/>
      <c r="ABV122" s="196"/>
      <c r="ABW122" s="196"/>
      <c r="ABX122" s="196"/>
      <c r="ABY122" s="196"/>
      <c r="ACA122">
        <f t="shared" si="287"/>
        <v>-50</v>
      </c>
      <c r="ACE122">
        <v>-1</v>
      </c>
      <c r="ACG122">
        <v>-1</v>
      </c>
      <c r="ACJ122">
        <f t="shared" si="309"/>
        <v>1</v>
      </c>
      <c r="ACL122">
        <f t="shared" si="289"/>
        <v>0</v>
      </c>
      <c r="ACO122" s="117" t="s">
        <v>1108</v>
      </c>
      <c r="ACP122">
        <v>50</v>
      </c>
      <c r="ACQ122" t="str">
        <f t="shared" si="310"/>
        <v>FALSE</v>
      </c>
      <c r="ACR122">
        <f>ROUND(MARGIN!$J39,0)</f>
        <v>5</v>
      </c>
      <c r="ACS122">
        <f t="shared" si="291"/>
        <v>4</v>
      </c>
      <c r="ACT122">
        <f t="shared" si="292"/>
        <v>5</v>
      </c>
      <c r="ACU122" s="138">
        <f>ACT122*10000*MARGIN!$G39/MARGIN!$D39</f>
        <v>50000</v>
      </c>
      <c r="ACV122" s="138"/>
      <c r="ACW122" s="196">
        <f t="shared" si="311"/>
        <v>0</v>
      </c>
      <c r="ACX122" s="196"/>
      <c r="ACY122" s="196"/>
      <c r="ACZ122" s="196">
        <f t="shared" si="294"/>
        <v>0</v>
      </c>
      <c r="ADA122" s="196">
        <f t="shared" si="312"/>
        <v>0</v>
      </c>
      <c r="ADB122" s="196"/>
      <c r="ADC122" s="196"/>
      <c r="ADD122" s="196"/>
      <c r="ADE122" s="196"/>
      <c r="ADF122" s="196"/>
      <c r="ADG122" s="196"/>
    </row>
    <row r="123" spans="1:787" x14ac:dyDescent="0.25">
      <c r="A123" t="s">
        <v>1107</v>
      </c>
      <c r="B123" s="164" t="s">
        <v>8</v>
      </c>
      <c r="F123" t="e">
        <f>-#REF!+G123</f>
        <v>#REF!</v>
      </c>
      <c r="G123">
        <v>-1</v>
      </c>
      <c r="H123">
        <v>-1</v>
      </c>
      <c r="I123">
        <v>-1</v>
      </c>
      <c r="J123">
        <f t="shared" si="252"/>
        <v>1</v>
      </c>
      <c r="K123">
        <f t="shared" si="253"/>
        <v>1</v>
      </c>
      <c r="L123" s="183">
        <v>-2.1595355758499999E-2</v>
      </c>
      <c r="M123" s="116" t="s">
        <v>917</v>
      </c>
      <c r="N123">
        <v>50</v>
      </c>
      <c r="O123" t="str">
        <f t="shared" si="254"/>
        <v>TRUE</v>
      </c>
      <c r="P123">
        <f>ROUND(MARGIN!$J40,0)</f>
        <v>5</v>
      </c>
      <c r="Q123" t="e">
        <f>IF(ABS(G123+I123)=2,ROUND(P123*(1+#REF!),0),IF(I123="",P123,ROUND(P123*(1+-#REF!),0)))</f>
        <v>#REF!</v>
      </c>
      <c r="R123">
        <f t="shared" si="296"/>
        <v>5</v>
      </c>
      <c r="S123" s="138">
        <f>R123*10000*MARGIN!$G40/MARGIN!$D40</f>
        <v>50000</v>
      </c>
      <c r="T123" s="144">
        <f t="shared" si="255"/>
        <v>1079.767787925</v>
      </c>
      <c r="U123" s="144">
        <f t="shared" si="256"/>
        <v>1079.767787925</v>
      </c>
      <c r="W123">
        <f t="shared" si="257"/>
        <v>0</v>
      </c>
      <c r="X123">
        <v>-1</v>
      </c>
      <c r="Y123">
        <v>-1</v>
      </c>
      <c r="Z123">
        <v>1</v>
      </c>
      <c r="AA123">
        <f t="shared" si="258"/>
        <v>0</v>
      </c>
      <c r="AB123">
        <f t="shared" si="259"/>
        <v>0</v>
      </c>
      <c r="AC123">
        <v>9.6418344834099997E-3</v>
      </c>
      <c r="AD123" s="116" t="s">
        <v>1108</v>
      </c>
      <c r="AE123">
        <v>50</v>
      </c>
      <c r="AF123" t="str">
        <f t="shared" si="260"/>
        <v>TRUE</v>
      </c>
      <c r="AG123">
        <f>ROUND(MARGIN!$J40,0)</f>
        <v>5</v>
      </c>
      <c r="AH123">
        <f t="shared" si="297"/>
        <v>6</v>
      </c>
      <c r="AI123">
        <f t="shared" si="298"/>
        <v>5</v>
      </c>
      <c r="AJ123" s="138">
        <f>AI123*10000*MARGIN!$G40/MARGIN!$D40</f>
        <v>50000</v>
      </c>
      <c r="AK123" s="196">
        <f t="shared" si="261"/>
        <v>-482.09172417049996</v>
      </c>
      <c r="AL123" s="196">
        <f t="shared" si="262"/>
        <v>-482.09172417049996</v>
      </c>
      <c r="AN123">
        <f t="shared" si="263"/>
        <v>2</v>
      </c>
      <c r="AO123">
        <v>1</v>
      </c>
      <c r="AP123">
        <v>-1</v>
      </c>
      <c r="AQ123">
        <v>-1</v>
      </c>
      <c r="AR123">
        <f t="shared" si="264"/>
        <v>0</v>
      </c>
      <c r="AS123">
        <f t="shared" si="265"/>
        <v>1</v>
      </c>
      <c r="AT123">
        <v>-1.89693329118E-3</v>
      </c>
      <c r="AU123" s="116" t="s">
        <v>1108</v>
      </c>
      <c r="AV123">
        <v>50</v>
      </c>
      <c r="AW123" t="str">
        <f t="shared" si="266"/>
        <v>TRUE</v>
      </c>
      <c r="AX123">
        <f>ROUND(MARGIN!$J40,0)</f>
        <v>5</v>
      </c>
      <c r="AY123">
        <f t="shared" si="299"/>
        <v>4</v>
      </c>
      <c r="AZ123">
        <f t="shared" si="300"/>
        <v>5</v>
      </c>
      <c r="BA123" s="138">
        <f>AZ123*10000*MARGIN!$G40/MARGIN!$D40</f>
        <v>50000</v>
      </c>
      <c r="BB123" s="196">
        <f t="shared" si="267"/>
        <v>-94.846664559000004</v>
      </c>
      <c r="BC123" s="196">
        <f t="shared" si="268"/>
        <v>94.846664559000004</v>
      </c>
      <c r="BE123">
        <v>0</v>
      </c>
      <c r="BF123">
        <v>1</v>
      </c>
      <c r="BG123">
        <v>-1</v>
      </c>
      <c r="BH123">
        <v>-1</v>
      </c>
      <c r="BI123">
        <v>0</v>
      </c>
      <c r="BJ123">
        <v>1</v>
      </c>
      <c r="BK123">
        <v>-3.30730962008E-3</v>
      </c>
      <c r="BL123" s="116" t="s">
        <v>1108</v>
      </c>
      <c r="BM123">
        <v>50</v>
      </c>
      <c r="BN123" t="s">
        <v>1181</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1181</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1181</v>
      </c>
      <c r="DB123">
        <v>8</v>
      </c>
      <c r="DC123">
        <v>10</v>
      </c>
      <c r="DD123">
        <v>8</v>
      </c>
      <c r="DE123" s="138">
        <v>80000</v>
      </c>
      <c r="DF123" s="196">
        <v>0</v>
      </c>
      <c r="DG123" s="196"/>
      <c r="DH123" s="196">
        <v>0</v>
      </c>
      <c r="DJ123">
        <v>0</v>
      </c>
      <c r="DL123">
        <v>-1</v>
      </c>
      <c r="DN123">
        <v>-1</v>
      </c>
      <c r="DQ123">
        <v>1</v>
      </c>
      <c r="DS123">
        <v>0</v>
      </c>
      <c r="DV123" s="116" t="s">
        <v>1108</v>
      </c>
      <c r="DW123">
        <v>50</v>
      </c>
      <c r="DX123" t="s">
        <v>1184</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1184</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1184</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1184</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1184</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1184</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1184</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1184</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1184</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1184</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1184</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1184</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1184</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1184</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1184</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1184</v>
      </c>
      <c r="TN123">
        <v>5</v>
      </c>
      <c r="TO123">
        <v>4</v>
      </c>
      <c r="TP123">
        <v>5</v>
      </c>
      <c r="TQ123" s="138">
        <v>50000</v>
      </c>
      <c r="TR123" s="138"/>
      <c r="TS123" s="196">
        <v>0</v>
      </c>
      <c r="TT123" s="196"/>
      <c r="TU123" s="196"/>
      <c r="TV123" s="196">
        <v>0</v>
      </c>
      <c r="TW123" s="196">
        <v>0</v>
      </c>
      <c r="TX123" s="196"/>
      <c r="TY123" s="196"/>
      <c r="TZ123" s="196"/>
      <c r="UA123" s="196"/>
      <c r="UB123" s="196"/>
      <c r="UC123" s="196"/>
      <c r="UE123">
        <v>-50</v>
      </c>
      <c r="UI123">
        <v>-1</v>
      </c>
      <c r="UK123">
        <v>-1</v>
      </c>
      <c r="UN123">
        <v>1</v>
      </c>
      <c r="UP123">
        <v>0</v>
      </c>
      <c r="US123" s="116" t="s">
        <v>1108</v>
      </c>
      <c r="UT123">
        <v>50</v>
      </c>
      <c r="UU123" t="s">
        <v>1184</v>
      </c>
      <c r="UV123">
        <v>5</v>
      </c>
      <c r="UW123">
        <v>4</v>
      </c>
      <c r="UX123">
        <v>5</v>
      </c>
      <c r="UY123" s="138">
        <v>50000</v>
      </c>
      <c r="UZ123" s="138"/>
      <c r="VA123" s="196">
        <v>0</v>
      </c>
      <c r="VB123" s="196"/>
      <c r="VC123" s="196"/>
      <c r="VD123" s="196">
        <v>0</v>
      </c>
      <c r="VE123" s="196">
        <v>0</v>
      </c>
      <c r="VF123" s="196"/>
      <c r="VG123" s="196"/>
      <c r="VH123" s="196"/>
      <c r="VI123" s="196"/>
      <c r="VJ123" s="196"/>
      <c r="VK123" s="196"/>
      <c r="VM123">
        <v>-50</v>
      </c>
      <c r="VQ123">
        <v>-1</v>
      </c>
      <c r="VS123">
        <v>-1</v>
      </c>
      <c r="VV123">
        <v>1</v>
      </c>
      <c r="VX123">
        <v>0</v>
      </c>
      <c r="WA123" s="116" t="s">
        <v>1108</v>
      </c>
      <c r="WB123">
        <v>50</v>
      </c>
      <c r="WC123" t="s">
        <v>1184</v>
      </c>
      <c r="WD123">
        <v>5</v>
      </c>
      <c r="WE123">
        <v>4</v>
      </c>
      <c r="WF123">
        <v>5</v>
      </c>
      <c r="WG123" s="138">
        <v>50000</v>
      </c>
      <c r="WH123" s="138"/>
      <c r="WI123" s="196">
        <v>0</v>
      </c>
      <c r="WJ123" s="196"/>
      <c r="WK123" s="196"/>
      <c r="WL123" s="196">
        <v>0</v>
      </c>
      <c r="WM123" s="196">
        <v>0</v>
      </c>
      <c r="WN123" s="196"/>
      <c r="WO123" s="196"/>
      <c r="WP123" s="196"/>
      <c r="WQ123" s="196"/>
      <c r="WR123" s="196"/>
      <c r="WS123" s="196"/>
      <c r="WU123">
        <v>-50</v>
      </c>
      <c r="WY123">
        <v>-1</v>
      </c>
      <c r="XA123">
        <v>-1</v>
      </c>
      <c r="XD123">
        <v>1</v>
      </c>
      <c r="XF123">
        <v>0</v>
      </c>
      <c r="XI123" s="116" t="s">
        <v>1108</v>
      </c>
      <c r="XJ123">
        <v>50</v>
      </c>
      <c r="XK123" t="s">
        <v>1184</v>
      </c>
      <c r="XL123">
        <v>5</v>
      </c>
      <c r="XM123">
        <v>4</v>
      </c>
      <c r="XN123">
        <v>5</v>
      </c>
      <c r="XO123" s="138">
        <v>50000</v>
      </c>
      <c r="XP123" s="138"/>
      <c r="XQ123" s="196">
        <v>0</v>
      </c>
      <c r="XR123" s="196"/>
      <c r="XS123" s="196"/>
      <c r="XT123" s="196">
        <v>0</v>
      </c>
      <c r="XU123" s="196">
        <v>0</v>
      </c>
      <c r="XV123" s="196"/>
      <c r="XW123" s="196"/>
      <c r="XX123" s="196"/>
      <c r="XY123" s="196"/>
      <c r="XZ123" s="196"/>
      <c r="YA123" s="196"/>
      <c r="YC123">
        <v>-50</v>
      </c>
      <c r="YG123">
        <v>-1</v>
      </c>
      <c r="YI123">
        <v>-1</v>
      </c>
      <c r="YL123">
        <v>1</v>
      </c>
      <c r="YN123">
        <v>0</v>
      </c>
      <c r="YQ123" s="116" t="s">
        <v>1108</v>
      </c>
      <c r="YR123">
        <v>50</v>
      </c>
      <c r="YS123" t="s">
        <v>1184</v>
      </c>
      <c r="YT123">
        <v>5</v>
      </c>
      <c r="YU123">
        <v>4</v>
      </c>
      <c r="YV123">
        <v>5</v>
      </c>
      <c r="YW123" s="138">
        <v>50000</v>
      </c>
      <c r="YX123" s="138"/>
      <c r="YY123" s="196">
        <v>0</v>
      </c>
      <c r="YZ123" s="196"/>
      <c r="ZA123" s="196"/>
      <c r="ZB123" s="196">
        <v>0</v>
      </c>
      <c r="ZC123" s="196">
        <v>0</v>
      </c>
      <c r="ZD123" s="196"/>
      <c r="ZE123" s="196"/>
      <c r="ZF123" s="196"/>
      <c r="ZG123" s="196"/>
      <c r="ZH123" s="196"/>
      <c r="ZI123" s="196"/>
      <c r="ZK123">
        <f t="shared" si="269"/>
        <v>-50</v>
      </c>
      <c r="ZO123">
        <v>-1</v>
      </c>
      <c r="ZQ123">
        <v>-1</v>
      </c>
      <c r="ZT123">
        <f t="shared" si="301"/>
        <v>1</v>
      </c>
      <c r="ZV123">
        <f t="shared" si="271"/>
        <v>0</v>
      </c>
      <c r="ZY123" s="116" t="s">
        <v>1108</v>
      </c>
      <c r="ZZ123">
        <v>50</v>
      </c>
      <c r="AAA123" t="str">
        <f t="shared" si="302"/>
        <v>FALSE</v>
      </c>
      <c r="AAB123">
        <f>ROUND(MARGIN!$J40,0)</f>
        <v>5</v>
      </c>
      <c r="AAC123">
        <f t="shared" si="273"/>
        <v>4</v>
      </c>
      <c r="AAD123">
        <f t="shared" si="274"/>
        <v>5</v>
      </c>
      <c r="AAE123" s="138">
        <f>AAD123*10000*MARGIN!$G40/MARGIN!$D40</f>
        <v>50000</v>
      </c>
      <c r="AAF123" s="138"/>
      <c r="AAG123" s="196">
        <f t="shared" si="303"/>
        <v>0</v>
      </c>
      <c r="AAH123" s="196"/>
      <c r="AAI123" s="196"/>
      <c r="AAJ123" s="196">
        <f t="shared" si="276"/>
        <v>0</v>
      </c>
      <c r="AAK123" s="196">
        <f t="shared" si="304"/>
        <v>0</v>
      </c>
      <c r="AAL123" s="196"/>
      <c r="AAM123" s="196"/>
      <c r="AAN123" s="196"/>
      <c r="AAO123" s="196"/>
      <c r="AAP123" s="196"/>
      <c r="AAQ123" s="196"/>
      <c r="AAS123">
        <f t="shared" si="278"/>
        <v>-50</v>
      </c>
      <c r="AAW123">
        <v>-1</v>
      </c>
      <c r="AAY123">
        <v>-1</v>
      </c>
      <c r="ABB123">
        <f t="shared" si="305"/>
        <v>1</v>
      </c>
      <c r="ABD123">
        <f t="shared" si="280"/>
        <v>0</v>
      </c>
      <c r="ABG123" s="116" t="s">
        <v>1108</v>
      </c>
      <c r="ABH123">
        <v>50</v>
      </c>
      <c r="ABI123" t="str">
        <f t="shared" si="306"/>
        <v>FALSE</v>
      </c>
      <c r="ABJ123">
        <f>ROUND(MARGIN!$J40,0)</f>
        <v>5</v>
      </c>
      <c r="ABK123">
        <f t="shared" si="282"/>
        <v>4</v>
      </c>
      <c r="ABL123">
        <f t="shared" si="283"/>
        <v>5</v>
      </c>
      <c r="ABM123" s="138">
        <f>ABL123*10000*MARGIN!$G40/MARGIN!$D40</f>
        <v>50000</v>
      </c>
      <c r="ABN123" s="138"/>
      <c r="ABO123" s="196">
        <f t="shared" si="307"/>
        <v>0</v>
      </c>
      <c r="ABP123" s="196"/>
      <c r="ABQ123" s="196"/>
      <c r="ABR123" s="196">
        <f t="shared" si="285"/>
        <v>0</v>
      </c>
      <c r="ABS123" s="196">
        <f t="shared" si="308"/>
        <v>0</v>
      </c>
      <c r="ABT123" s="196"/>
      <c r="ABU123" s="196"/>
      <c r="ABV123" s="196"/>
      <c r="ABW123" s="196"/>
      <c r="ABX123" s="196"/>
      <c r="ABY123" s="196"/>
      <c r="ACA123">
        <f t="shared" si="287"/>
        <v>-50</v>
      </c>
      <c r="ACE123">
        <v>-1</v>
      </c>
      <c r="ACG123">
        <v>-1</v>
      </c>
      <c r="ACJ123">
        <f t="shared" si="309"/>
        <v>1</v>
      </c>
      <c r="ACL123">
        <f t="shared" si="289"/>
        <v>0</v>
      </c>
      <c r="ACO123" s="116" t="s">
        <v>1108</v>
      </c>
      <c r="ACP123">
        <v>50</v>
      </c>
      <c r="ACQ123" t="str">
        <f t="shared" si="310"/>
        <v>FALSE</v>
      </c>
      <c r="ACR123">
        <f>ROUND(MARGIN!$J40,0)</f>
        <v>5</v>
      </c>
      <c r="ACS123">
        <f t="shared" si="291"/>
        <v>4</v>
      </c>
      <c r="ACT123">
        <f t="shared" si="292"/>
        <v>5</v>
      </c>
      <c r="ACU123" s="138">
        <f>ACT123*10000*MARGIN!$G40/MARGIN!$D40</f>
        <v>50000</v>
      </c>
      <c r="ACV123" s="138"/>
      <c r="ACW123" s="196">
        <f t="shared" si="311"/>
        <v>0</v>
      </c>
      <c r="ACX123" s="196"/>
      <c r="ACY123" s="196"/>
      <c r="ACZ123" s="196">
        <f t="shared" si="294"/>
        <v>0</v>
      </c>
      <c r="ADA123" s="196">
        <f t="shared" si="312"/>
        <v>0</v>
      </c>
      <c r="ADB123" s="196"/>
      <c r="ADC123" s="196"/>
      <c r="ADD123" s="196"/>
      <c r="ADE123" s="196"/>
      <c r="ADF123" s="196"/>
      <c r="ADG123" s="196"/>
    </row>
    <row r="127" spans="1:787" x14ac:dyDescent="0.25">
      <c r="IG127">
        <v>1</v>
      </c>
      <c r="IH127">
        <v>1</v>
      </c>
      <c r="II127">
        <v>-11</v>
      </c>
    </row>
    <row r="128" spans="1:787" x14ac:dyDescent="0.25">
      <c r="IG128">
        <v>1</v>
      </c>
      <c r="IH128">
        <v>-1</v>
      </c>
      <c r="II128">
        <v>-11</v>
      </c>
    </row>
  </sheetData>
  <sortState ref="BV2:CH9">
    <sortCondition ref="BV2:BV9"/>
  </sortState>
  <conditionalFormatting sqref="O96:O123">
    <cfRule type="colorScale" priority="1328">
      <colorScale>
        <cfvo type="min"/>
        <cfvo type="percentile" val="50"/>
        <cfvo type="max"/>
        <color rgb="FFF8696B"/>
        <color rgb="FFFFEB84"/>
        <color rgb="FF63BE7B"/>
      </colorScale>
    </cfRule>
  </conditionalFormatting>
  <conditionalFormatting sqref="J14:J92">
    <cfRule type="colorScale" priority="1318">
      <colorScale>
        <cfvo type="min"/>
        <cfvo type="percentile" val="50"/>
        <cfvo type="max"/>
        <color rgb="FFF8696B"/>
        <color rgb="FFFFEB84"/>
        <color rgb="FF63BE7B"/>
      </colorScale>
    </cfRule>
  </conditionalFormatting>
  <conditionalFormatting sqref="I96:I123 G96:G123 L96:L123">
    <cfRule type="colorScale" priority="1331">
      <colorScale>
        <cfvo type="min"/>
        <cfvo type="percentile" val="50"/>
        <cfvo type="max"/>
        <color rgb="FFF8696B"/>
        <color rgb="FFFFEB84"/>
        <color rgb="FF63BE7B"/>
      </colorScale>
    </cfRule>
  </conditionalFormatting>
  <conditionalFormatting sqref="M96:N123">
    <cfRule type="colorScale" priority="1330">
      <colorScale>
        <cfvo type="min"/>
        <cfvo type="percentile" val="50"/>
        <cfvo type="max"/>
        <color rgb="FFF8696B"/>
        <color rgb="FFFFEB84"/>
        <color rgb="FF63BE7B"/>
      </colorScale>
    </cfRule>
  </conditionalFormatting>
  <conditionalFormatting sqref="M94:N95">
    <cfRule type="colorScale" priority="1329">
      <colorScale>
        <cfvo type="min"/>
        <cfvo type="percentile" val="50"/>
        <cfvo type="max"/>
        <color rgb="FFF8696B"/>
        <color rgb="FFFFEB84"/>
        <color rgb="FF63BE7B"/>
      </colorScale>
    </cfRule>
  </conditionalFormatting>
  <conditionalFormatting sqref="L15:L24 G82:G92 G15:G24 L82:L92 I15:I24 I82:I92">
    <cfRule type="colorScale" priority="1327">
      <colorScale>
        <cfvo type="min"/>
        <cfvo type="percentile" val="50"/>
        <cfvo type="max"/>
        <color rgb="FFF8696B"/>
        <color rgb="FFFFEB84"/>
        <color rgb="FF63BE7B"/>
      </colorScale>
    </cfRule>
  </conditionalFormatting>
  <conditionalFormatting sqref="F96:F123">
    <cfRule type="colorScale" priority="1326">
      <colorScale>
        <cfvo type="min"/>
        <cfvo type="percentile" val="50"/>
        <cfvo type="max"/>
        <color rgb="FFF8696B"/>
        <color rgb="FFFFEB84"/>
        <color rgb="FF63BE7B"/>
      </colorScale>
    </cfRule>
  </conditionalFormatting>
  <conditionalFormatting sqref="O14:O92">
    <cfRule type="colorScale" priority="1334">
      <colorScale>
        <cfvo type="min"/>
        <cfvo type="percentile" val="50"/>
        <cfvo type="max"/>
        <color rgb="FFF8696B"/>
        <color rgb="FFFFEB84"/>
        <color rgb="FF63BE7B"/>
      </colorScale>
    </cfRule>
  </conditionalFormatting>
  <conditionalFormatting sqref="L25:L81 G25:G81 I25:I81">
    <cfRule type="colorScale" priority="1335">
      <colorScale>
        <cfvo type="min"/>
        <cfvo type="percentile" val="50"/>
        <cfvo type="max"/>
        <color rgb="FFF8696B"/>
        <color rgb="FFFFEB84"/>
        <color rgb="FF63BE7B"/>
      </colorScale>
    </cfRule>
  </conditionalFormatting>
  <conditionalFormatting sqref="M12:N92">
    <cfRule type="colorScale" priority="1336">
      <colorScale>
        <cfvo type="min"/>
        <cfvo type="percentile" val="50"/>
        <cfvo type="max"/>
        <color rgb="FFF8696B"/>
        <color rgb="FFFFEB84"/>
        <color rgb="FF63BE7B"/>
      </colorScale>
    </cfRule>
  </conditionalFormatting>
  <conditionalFormatting sqref="G14 I14">
    <cfRule type="colorScale" priority="1323">
      <colorScale>
        <cfvo type="min"/>
        <cfvo type="percentile" val="50"/>
        <cfvo type="max"/>
        <color rgb="FFF8696B"/>
        <color rgb="FFFFEB84"/>
        <color rgb="FF63BE7B"/>
      </colorScale>
    </cfRule>
  </conditionalFormatting>
  <conditionalFormatting sqref="L14:L92">
    <cfRule type="colorScale" priority="1322">
      <colorScale>
        <cfvo type="min"/>
        <cfvo type="percentile" val="50"/>
        <cfvo type="max"/>
        <color rgb="FFF8696B"/>
        <color rgb="FFFFEB84"/>
        <color rgb="FF63BE7B"/>
      </colorScale>
    </cfRule>
  </conditionalFormatting>
  <conditionalFormatting sqref="F82:F92 F15:F24">
    <cfRule type="colorScale" priority="1320">
      <colorScale>
        <cfvo type="min"/>
        <cfvo type="percentile" val="50"/>
        <cfvo type="max"/>
        <color rgb="FFF8696B"/>
        <color rgb="FFFFEB84"/>
        <color rgb="FF63BE7B"/>
      </colorScale>
    </cfRule>
  </conditionalFormatting>
  <conditionalFormatting sqref="F25:F81">
    <cfRule type="colorScale" priority="1321">
      <colorScale>
        <cfvo type="min"/>
        <cfvo type="percentile" val="50"/>
        <cfvo type="max"/>
        <color rgb="FFF8696B"/>
        <color rgb="FFFFEB84"/>
        <color rgb="FF63BE7B"/>
      </colorScale>
    </cfRule>
  </conditionalFormatting>
  <conditionalFormatting sqref="F14">
    <cfRule type="colorScale" priority="1319">
      <colorScale>
        <cfvo type="min"/>
        <cfvo type="percentile" val="50"/>
        <cfvo type="max"/>
        <color rgb="FFF8696B"/>
        <color rgb="FFFFEB84"/>
        <color rgb="FF63BE7B"/>
      </colorScale>
    </cfRule>
  </conditionalFormatting>
  <conditionalFormatting sqref="T14:U92">
    <cfRule type="colorScale" priority="1316">
      <colorScale>
        <cfvo type="min"/>
        <cfvo type="percentile" val="50"/>
        <cfvo type="max"/>
        <color rgb="FFF8696B"/>
        <color rgb="FFFFEB84"/>
        <color rgb="FF63BE7B"/>
      </colorScale>
    </cfRule>
  </conditionalFormatting>
  <conditionalFormatting sqref="P96:P123">
    <cfRule type="colorScale" priority="1314">
      <colorScale>
        <cfvo type="min"/>
        <cfvo type="percentile" val="50"/>
        <cfvo type="max"/>
        <color rgb="FFF8696B"/>
        <color rgb="FFFFEB84"/>
        <color rgb="FF63BE7B"/>
      </colorScale>
    </cfRule>
  </conditionalFormatting>
  <conditionalFormatting sqref="Q96:Q123">
    <cfRule type="colorScale" priority="1313">
      <colorScale>
        <cfvo type="min"/>
        <cfvo type="percentile" val="50"/>
        <cfvo type="max"/>
        <color rgb="FFF8696B"/>
        <color rgb="FFFFEB84"/>
        <color rgb="FF63BE7B"/>
      </colorScale>
    </cfRule>
  </conditionalFormatting>
  <conditionalFormatting sqref="Q14:Q92">
    <cfRule type="colorScale" priority="1315">
      <colorScale>
        <cfvo type="min"/>
        <cfvo type="percentile" val="50"/>
        <cfvo type="max"/>
        <color rgb="FFF8696B"/>
        <color rgb="FFFFEB84"/>
        <color rgb="FF63BE7B"/>
      </colorScale>
    </cfRule>
  </conditionalFormatting>
  <conditionalFormatting sqref="P14:Q92">
    <cfRule type="colorScale" priority="1312">
      <colorScale>
        <cfvo type="min"/>
        <cfvo type="percentile" val="50"/>
        <cfvo type="max"/>
        <color rgb="FF63BE7B"/>
        <color rgb="FFFFEB84"/>
        <color rgb="FFF8696B"/>
      </colorScale>
    </cfRule>
  </conditionalFormatting>
  <conditionalFormatting sqref="AF96:AF123">
    <cfRule type="colorScale" priority="1304">
      <colorScale>
        <cfvo type="min"/>
        <cfvo type="percentile" val="50"/>
        <cfvo type="max"/>
        <color rgb="FFF8696B"/>
        <color rgb="FFFFEB84"/>
        <color rgb="FF63BE7B"/>
      </colorScale>
    </cfRule>
  </conditionalFormatting>
  <conditionalFormatting sqref="AA14:AA92 Y14:Y92">
    <cfRule type="colorScale" priority="1295">
      <colorScale>
        <cfvo type="min"/>
        <cfvo type="percentile" val="50"/>
        <cfvo type="max"/>
        <color rgb="FFF8696B"/>
        <color rgb="FFFFEB84"/>
        <color rgb="FF63BE7B"/>
      </colorScale>
    </cfRule>
  </conditionalFormatting>
  <conditionalFormatting sqref="X96:Z123 AC96:AC123">
    <cfRule type="colorScale" priority="1307">
      <colorScale>
        <cfvo type="min"/>
        <cfvo type="percentile" val="50"/>
        <cfvo type="max"/>
        <color rgb="FFF8696B"/>
        <color rgb="FFFFEB84"/>
        <color rgb="FF63BE7B"/>
      </colorScale>
    </cfRule>
  </conditionalFormatting>
  <conditionalFormatting sqref="AD96:AE123">
    <cfRule type="colorScale" priority="1306">
      <colorScale>
        <cfvo type="min"/>
        <cfvo type="percentile" val="50"/>
        <cfvo type="max"/>
        <color rgb="FFF8696B"/>
        <color rgb="FFFFEB84"/>
        <color rgb="FF63BE7B"/>
      </colorScale>
    </cfRule>
  </conditionalFormatting>
  <conditionalFormatting sqref="AC15:AC24 X82:X92 X15:X24 AC82:AC92 Z15:Z24 Z82:Z92">
    <cfRule type="colorScale" priority="1303">
      <colorScale>
        <cfvo type="min"/>
        <cfvo type="percentile" val="50"/>
        <cfvo type="max"/>
        <color rgb="FFF8696B"/>
        <color rgb="FFFFEB84"/>
        <color rgb="FF63BE7B"/>
      </colorScale>
    </cfRule>
  </conditionalFormatting>
  <conditionalFormatting sqref="W96:W123">
    <cfRule type="colorScale" priority="1302">
      <colorScale>
        <cfvo type="min"/>
        <cfvo type="percentile" val="50"/>
        <cfvo type="max"/>
        <color rgb="FFF8696B"/>
        <color rgb="FFFFEB84"/>
        <color rgb="FF63BE7B"/>
      </colorScale>
    </cfRule>
  </conditionalFormatting>
  <conditionalFormatting sqref="AF14:AF92">
    <cfRule type="colorScale" priority="1308">
      <colorScale>
        <cfvo type="min"/>
        <cfvo type="percentile" val="50"/>
        <cfvo type="max"/>
        <color rgb="FFF8696B"/>
        <color rgb="FFFFEB84"/>
        <color rgb="FF63BE7B"/>
      </colorScale>
    </cfRule>
  </conditionalFormatting>
  <conditionalFormatting sqref="AC25:AC81 X25:X81 Z25:Z81">
    <cfRule type="colorScale" priority="1309">
      <colorScale>
        <cfvo type="min"/>
        <cfvo type="percentile" val="50"/>
        <cfvo type="max"/>
        <color rgb="FFF8696B"/>
        <color rgb="FFFFEB84"/>
        <color rgb="FF63BE7B"/>
      </colorScale>
    </cfRule>
  </conditionalFormatting>
  <conditionalFormatting sqref="AD12:AE92">
    <cfRule type="colorScale" priority="1310">
      <colorScale>
        <cfvo type="min"/>
        <cfvo type="percentile" val="50"/>
        <cfvo type="max"/>
        <color rgb="FFF8696B"/>
        <color rgb="FFFFEB84"/>
        <color rgb="FF63BE7B"/>
      </colorScale>
    </cfRule>
  </conditionalFormatting>
  <conditionalFormatting sqref="X14 Z14">
    <cfRule type="colorScale" priority="1300">
      <colorScale>
        <cfvo type="min"/>
        <cfvo type="percentile" val="50"/>
        <cfvo type="max"/>
        <color rgb="FFF8696B"/>
        <color rgb="FFFFEB84"/>
        <color rgb="FF63BE7B"/>
      </colorScale>
    </cfRule>
  </conditionalFormatting>
  <conditionalFormatting sqref="AC14:AC92">
    <cfRule type="colorScale" priority="1299">
      <colorScale>
        <cfvo type="min"/>
        <cfvo type="percentile" val="50"/>
        <cfvo type="max"/>
        <color rgb="FFF8696B"/>
        <color rgb="FFFFEB84"/>
        <color rgb="FF63BE7B"/>
      </colorScale>
    </cfRule>
  </conditionalFormatting>
  <conditionalFormatting sqref="W82:W92 W15:W24">
    <cfRule type="colorScale" priority="1297">
      <colorScale>
        <cfvo type="min"/>
        <cfvo type="percentile" val="50"/>
        <cfvo type="max"/>
        <color rgb="FFF8696B"/>
        <color rgb="FFFFEB84"/>
        <color rgb="FF63BE7B"/>
      </colorScale>
    </cfRule>
  </conditionalFormatting>
  <conditionalFormatting sqref="W25:W81">
    <cfRule type="colorScale" priority="1298">
      <colorScale>
        <cfvo type="min"/>
        <cfvo type="percentile" val="50"/>
        <cfvo type="max"/>
        <color rgb="FFF8696B"/>
        <color rgb="FFFFEB84"/>
        <color rgb="FF63BE7B"/>
      </colorScale>
    </cfRule>
  </conditionalFormatting>
  <conditionalFormatting sqref="W14">
    <cfRule type="colorScale" priority="1296">
      <colorScale>
        <cfvo type="min"/>
        <cfvo type="percentile" val="50"/>
        <cfvo type="max"/>
        <color rgb="FFF8696B"/>
        <color rgb="FFFFEB84"/>
        <color rgb="FF63BE7B"/>
      </colorScale>
    </cfRule>
  </conditionalFormatting>
  <conditionalFormatting sqref="AK14:AK92">
    <cfRule type="colorScale" priority="1294">
      <colorScale>
        <cfvo type="min"/>
        <cfvo type="percentile" val="50"/>
        <cfvo type="max"/>
        <color rgb="FFF8696B"/>
        <color rgb="FFFFEB84"/>
        <color rgb="FF63BE7B"/>
      </colorScale>
    </cfRule>
  </conditionalFormatting>
  <conditionalFormatting sqref="AG96:AH123">
    <cfRule type="colorScale" priority="1292">
      <colorScale>
        <cfvo type="min"/>
        <cfvo type="percentile" val="50"/>
        <cfvo type="max"/>
        <color rgb="FFF8696B"/>
        <color rgb="FFFFEB84"/>
        <color rgb="FF63BE7B"/>
      </colorScale>
    </cfRule>
  </conditionalFormatting>
  <conditionalFormatting sqref="AI96:AI123">
    <cfRule type="colorScale" priority="1291">
      <colorScale>
        <cfvo type="min"/>
        <cfvo type="percentile" val="50"/>
        <cfvo type="max"/>
        <color rgb="FFF8696B"/>
        <color rgb="FFFFEB84"/>
        <color rgb="FF63BE7B"/>
      </colorScale>
    </cfRule>
  </conditionalFormatting>
  <conditionalFormatting sqref="AI14:AI92">
    <cfRule type="colorScale" priority="1293">
      <colorScale>
        <cfvo type="min"/>
        <cfvo type="percentile" val="50"/>
        <cfvo type="max"/>
        <color rgb="FFF8696B"/>
        <color rgb="FFFFEB84"/>
        <color rgb="FF63BE7B"/>
      </colorScale>
    </cfRule>
  </conditionalFormatting>
  <conditionalFormatting sqref="AG14:AG92 AI14:AI92">
    <cfRule type="colorScale" priority="1290">
      <colorScale>
        <cfvo type="min"/>
        <cfvo type="percentile" val="50"/>
        <cfvo type="max"/>
        <color rgb="FF63BE7B"/>
        <color rgb="FFFFEB84"/>
        <color rgb="FFF8696B"/>
      </colorScale>
    </cfRule>
  </conditionalFormatting>
  <conditionalFormatting sqref="L96:L123">
    <cfRule type="colorScale" priority="1288">
      <colorScale>
        <cfvo type="min"/>
        <cfvo type="percentile" val="50"/>
        <cfvo type="max"/>
        <color rgb="FFF8696B"/>
        <color rgb="FFFFEB84"/>
        <color rgb="FF63BE7B"/>
      </colorScale>
    </cfRule>
  </conditionalFormatting>
  <conditionalFormatting sqref="J96:J123">
    <cfRule type="colorScale" priority="1287">
      <colorScale>
        <cfvo type="min"/>
        <cfvo type="percentile" val="50"/>
        <cfvo type="max"/>
        <color rgb="FFF8696B"/>
        <color rgb="FFFFEB84"/>
        <color rgb="FF63BE7B"/>
      </colorScale>
    </cfRule>
  </conditionalFormatting>
  <conditionalFormatting sqref="T96:T123">
    <cfRule type="colorScale" priority="1286">
      <colorScale>
        <cfvo type="min"/>
        <cfvo type="percentile" val="50"/>
        <cfvo type="max"/>
        <color rgb="FFF8696B"/>
        <color rgb="FFFFEB84"/>
        <color rgb="FF63BE7B"/>
      </colorScale>
    </cfRule>
  </conditionalFormatting>
  <conditionalFormatting sqref="AA96:AA123">
    <cfRule type="colorScale" priority="1285">
      <colorScale>
        <cfvo type="min"/>
        <cfvo type="percentile" val="50"/>
        <cfvo type="max"/>
        <color rgb="FFF8696B"/>
        <color rgb="FFFFEB84"/>
        <color rgb="FF63BE7B"/>
      </colorScale>
    </cfRule>
  </conditionalFormatting>
  <conditionalFormatting sqref="AB96:AB123">
    <cfRule type="colorScale" priority="1284">
      <colorScale>
        <cfvo type="min"/>
        <cfvo type="percentile" val="50"/>
        <cfvo type="max"/>
        <color rgb="FFF8696B"/>
        <color rgb="FFFFEB84"/>
        <color rgb="FF63BE7B"/>
      </colorScale>
    </cfRule>
  </conditionalFormatting>
  <conditionalFormatting sqref="AK96:AK123">
    <cfRule type="colorScale" priority="1281">
      <colorScale>
        <cfvo type="min"/>
        <cfvo type="percentile" val="50"/>
        <cfvo type="max"/>
        <color rgb="FFF8696B"/>
        <color rgb="FFFFEB84"/>
        <color rgb="FF63BE7B"/>
      </colorScale>
    </cfRule>
  </conditionalFormatting>
  <conditionalFormatting sqref="AH14:AH92">
    <cfRule type="colorScale" priority="1279">
      <colorScale>
        <cfvo type="min"/>
        <cfvo type="percentile" val="50"/>
        <cfvo type="max"/>
        <color rgb="FFF8696B"/>
        <color rgb="FFFFEB84"/>
        <color rgb="FF63BE7B"/>
      </colorScale>
    </cfRule>
  </conditionalFormatting>
  <conditionalFormatting sqref="AH14:AH92">
    <cfRule type="colorScale" priority="1278">
      <colorScale>
        <cfvo type="min"/>
        <cfvo type="percentile" val="50"/>
        <cfvo type="max"/>
        <color rgb="FF63BE7B"/>
        <color rgb="FFFFEB84"/>
        <color rgb="FFF8696B"/>
      </colorScale>
    </cfRule>
  </conditionalFormatting>
  <conditionalFormatting sqref="AG96:AI123">
    <cfRule type="colorScale" priority="1277">
      <colorScale>
        <cfvo type="min"/>
        <cfvo type="percentile" val="50"/>
        <cfvo type="max"/>
        <color rgb="FF63BE7B"/>
        <color rgb="FFFFEB84"/>
        <color rgb="FFF8696B"/>
      </colorScale>
    </cfRule>
  </conditionalFormatting>
  <conditionalFormatting sqref="H14:H92">
    <cfRule type="colorScale" priority="1275">
      <colorScale>
        <cfvo type="min"/>
        <cfvo type="percentile" val="50"/>
        <cfvo type="max"/>
        <color rgb="FFF8696B"/>
        <color rgb="FFFFEB84"/>
        <color rgb="FF63BE7B"/>
      </colorScale>
    </cfRule>
  </conditionalFormatting>
  <conditionalFormatting sqref="H96:H123">
    <cfRule type="colorScale" priority="1276">
      <colorScale>
        <cfvo type="min"/>
        <cfvo type="percentile" val="50"/>
        <cfvo type="max"/>
        <color rgb="FFF8696B"/>
        <color rgb="FFFFEB84"/>
        <color rgb="FF63BE7B"/>
      </colorScale>
    </cfRule>
  </conditionalFormatting>
  <conditionalFormatting sqref="K14:K92">
    <cfRule type="colorScale" priority="1274">
      <colorScale>
        <cfvo type="min"/>
        <cfvo type="percentile" val="50"/>
        <cfvo type="max"/>
        <color rgb="FFF8696B"/>
        <color rgb="FFFFEB84"/>
        <color rgb="FF63BE7B"/>
      </colorScale>
    </cfRule>
  </conditionalFormatting>
  <conditionalFormatting sqref="K96:K123">
    <cfRule type="colorScale" priority="1273">
      <colorScale>
        <cfvo type="min"/>
        <cfvo type="percentile" val="50"/>
        <cfvo type="max"/>
        <color rgb="FFF8696B"/>
        <color rgb="FFFFEB84"/>
        <color rgb="FF63BE7B"/>
      </colorScale>
    </cfRule>
  </conditionalFormatting>
  <conditionalFormatting sqref="AB14:AB92">
    <cfRule type="colorScale" priority="1272">
      <colorScale>
        <cfvo type="min"/>
        <cfvo type="percentile" val="50"/>
        <cfvo type="max"/>
        <color rgb="FFF8696B"/>
        <color rgb="FFFFEB84"/>
        <color rgb="FF63BE7B"/>
      </colorScale>
    </cfRule>
  </conditionalFormatting>
  <conditionalFormatting sqref="U96:U123">
    <cfRule type="colorScale" priority="1271">
      <colorScale>
        <cfvo type="min"/>
        <cfvo type="percentile" val="50"/>
        <cfvo type="max"/>
        <color rgb="FFF8696B"/>
        <color rgb="FFFFEB84"/>
        <color rgb="FF63BE7B"/>
      </colorScale>
    </cfRule>
  </conditionalFormatting>
  <conditionalFormatting sqref="R96:R123">
    <cfRule type="colorScale" priority="1269">
      <colorScale>
        <cfvo type="min"/>
        <cfvo type="percentile" val="50"/>
        <cfvo type="max"/>
        <color rgb="FFF8696B"/>
        <color rgb="FFFFEB84"/>
        <color rgb="FF63BE7B"/>
      </colorScale>
    </cfRule>
  </conditionalFormatting>
  <conditionalFormatting sqref="R14:R92">
    <cfRule type="colorScale" priority="1270">
      <colorScale>
        <cfvo type="min"/>
        <cfvo type="percentile" val="50"/>
        <cfvo type="max"/>
        <color rgb="FFF8696B"/>
        <color rgb="FFFFEB84"/>
        <color rgb="FF63BE7B"/>
      </colorScale>
    </cfRule>
  </conditionalFormatting>
  <conditionalFormatting sqref="R14:R92">
    <cfRule type="colorScale" priority="1268">
      <colorScale>
        <cfvo type="min"/>
        <cfvo type="percentile" val="50"/>
        <cfvo type="max"/>
        <color rgb="FF63BE7B"/>
        <color rgb="FFFFEB84"/>
        <color rgb="FFF8696B"/>
      </colorScale>
    </cfRule>
  </conditionalFormatting>
  <conditionalFormatting sqref="R96:R123">
    <cfRule type="colorScale" priority="1267">
      <colorScale>
        <cfvo type="min"/>
        <cfvo type="percentile" val="50"/>
        <cfvo type="max"/>
        <color rgb="FF63BE7B"/>
        <color rgb="FFFFEB84"/>
        <color rgb="FFF8696B"/>
      </colorScale>
    </cfRule>
  </conditionalFormatting>
  <conditionalFormatting sqref="AL14:AL92">
    <cfRule type="colorScale" priority="1266">
      <colorScale>
        <cfvo type="min"/>
        <cfvo type="percentile" val="50"/>
        <cfvo type="max"/>
        <color rgb="FFF8696B"/>
        <color rgb="FFFFEB84"/>
        <color rgb="FF63BE7B"/>
      </colorScale>
    </cfRule>
  </conditionalFormatting>
  <conditionalFormatting sqref="AL96:AL123">
    <cfRule type="colorScale" priority="1265">
      <colorScale>
        <cfvo type="min"/>
        <cfvo type="percentile" val="50"/>
        <cfvo type="max"/>
        <color rgb="FFF8696B"/>
        <color rgb="FFFFEB84"/>
        <color rgb="FF63BE7B"/>
      </colorScale>
    </cfRule>
  </conditionalFormatting>
  <conditionalFormatting sqref="AC96:AC123">
    <cfRule type="colorScale" priority="1264">
      <colorScale>
        <cfvo type="min"/>
        <cfvo type="percentile" val="50"/>
        <cfvo type="max"/>
        <color rgb="FFF8696B"/>
        <color rgb="FFFFEB84"/>
        <color rgb="FF63BE7B"/>
      </colorScale>
    </cfRule>
  </conditionalFormatting>
  <conditionalFormatting sqref="AW96:AW123">
    <cfRule type="colorScale" priority="1258">
      <colorScale>
        <cfvo type="min"/>
        <cfvo type="percentile" val="50"/>
        <cfvo type="max"/>
        <color rgb="FFF8696B"/>
        <color rgb="FFFFEB84"/>
        <color rgb="FF63BE7B"/>
      </colorScale>
    </cfRule>
  </conditionalFormatting>
  <conditionalFormatting sqref="AR14:AR92 AP14:AP92">
    <cfRule type="colorScale" priority="1249">
      <colorScale>
        <cfvo type="min"/>
        <cfvo type="percentile" val="50"/>
        <cfvo type="max"/>
        <color rgb="FFF8696B"/>
        <color rgb="FFFFEB84"/>
        <color rgb="FF63BE7B"/>
      </colorScale>
    </cfRule>
  </conditionalFormatting>
  <conditionalFormatting sqref="AO96:AQ123 AT96:AT123">
    <cfRule type="colorScale" priority="1260">
      <colorScale>
        <cfvo type="min"/>
        <cfvo type="percentile" val="50"/>
        <cfvo type="max"/>
        <color rgb="FFF8696B"/>
        <color rgb="FFFFEB84"/>
        <color rgb="FF63BE7B"/>
      </colorScale>
    </cfRule>
  </conditionalFormatting>
  <conditionalFormatting sqref="AU96:AV123">
    <cfRule type="colorScale" priority="1259">
      <colorScale>
        <cfvo type="min"/>
        <cfvo type="percentile" val="50"/>
        <cfvo type="max"/>
        <color rgb="FFF8696B"/>
        <color rgb="FFFFEB84"/>
        <color rgb="FF63BE7B"/>
      </colorScale>
    </cfRule>
  </conditionalFormatting>
  <conditionalFormatting sqref="AT15:AT24 AO82:AO92 AO15:AO24 AT82:AT92 AQ15:AQ24 AQ82:AQ92">
    <cfRule type="colorScale" priority="1257">
      <colorScale>
        <cfvo type="min"/>
        <cfvo type="percentile" val="50"/>
        <cfvo type="max"/>
        <color rgb="FFF8696B"/>
        <color rgb="FFFFEB84"/>
        <color rgb="FF63BE7B"/>
      </colorScale>
    </cfRule>
  </conditionalFormatting>
  <conditionalFormatting sqref="AN96:AN123">
    <cfRule type="colorScale" priority="1256">
      <colorScale>
        <cfvo type="min"/>
        <cfvo type="percentile" val="50"/>
        <cfvo type="max"/>
        <color rgb="FFF8696B"/>
        <color rgb="FFFFEB84"/>
        <color rgb="FF63BE7B"/>
      </colorScale>
    </cfRule>
  </conditionalFormatting>
  <conditionalFormatting sqref="AW14:AW92">
    <cfRule type="colorScale" priority="1261">
      <colorScale>
        <cfvo type="min"/>
        <cfvo type="percentile" val="50"/>
        <cfvo type="max"/>
        <color rgb="FFF8696B"/>
        <color rgb="FFFFEB84"/>
        <color rgb="FF63BE7B"/>
      </colorScale>
    </cfRule>
  </conditionalFormatting>
  <conditionalFormatting sqref="AT25:AT81 AO25:AO81 AQ25:AQ81">
    <cfRule type="colorScale" priority="1262">
      <colorScale>
        <cfvo type="min"/>
        <cfvo type="percentile" val="50"/>
        <cfvo type="max"/>
        <color rgb="FFF8696B"/>
        <color rgb="FFFFEB84"/>
        <color rgb="FF63BE7B"/>
      </colorScale>
    </cfRule>
  </conditionalFormatting>
  <conditionalFormatting sqref="AU12:AV92">
    <cfRule type="colorScale" priority="1263">
      <colorScale>
        <cfvo type="min"/>
        <cfvo type="percentile" val="50"/>
        <cfvo type="max"/>
        <color rgb="FFF8696B"/>
        <color rgb="FFFFEB84"/>
        <color rgb="FF63BE7B"/>
      </colorScale>
    </cfRule>
  </conditionalFormatting>
  <conditionalFormatting sqref="AO14 AQ14">
    <cfRule type="colorScale" priority="1254">
      <colorScale>
        <cfvo type="min"/>
        <cfvo type="percentile" val="50"/>
        <cfvo type="max"/>
        <color rgb="FFF8696B"/>
        <color rgb="FFFFEB84"/>
        <color rgb="FF63BE7B"/>
      </colorScale>
    </cfRule>
  </conditionalFormatting>
  <conditionalFormatting sqref="AT14:AT92">
    <cfRule type="colorScale" priority="1253">
      <colorScale>
        <cfvo type="min"/>
        <cfvo type="percentile" val="50"/>
        <cfvo type="max"/>
        <color rgb="FFF8696B"/>
        <color rgb="FFFFEB84"/>
        <color rgb="FF63BE7B"/>
      </colorScale>
    </cfRule>
  </conditionalFormatting>
  <conditionalFormatting sqref="AN82:AN92 AN15:AN24">
    <cfRule type="colorScale" priority="1251">
      <colorScale>
        <cfvo type="min"/>
        <cfvo type="percentile" val="50"/>
        <cfvo type="max"/>
        <color rgb="FFF8696B"/>
        <color rgb="FFFFEB84"/>
        <color rgb="FF63BE7B"/>
      </colorScale>
    </cfRule>
  </conditionalFormatting>
  <conditionalFormatting sqref="AN25:AN81">
    <cfRule type="colorScale" priority="1252">
      <colorScale>
        <cfvo type="min"/>
        <cfvo type="percentile" val="50"/>
        <cfvo type="max"/>
        <color rgb="FFF8696B"/>
        <color rgb="FFFFEB84"/>
        <color rgb="FF63BE7B"/>
      </colorScale>
    </cfRule>
  </conditionalFormatting>
  <conditionalFormatting sqref="AN14">
    <cfRule type="colorScale" priority="1250">
      <colorScale>
        <cfvo type="min"/>
        <cfvo type="percentile" val="50"/>
        <cfvo type="max"/>
        <color rgb="FFF8696B"/>
        <color rgb="FFFFEB84"/>
        <color rgb="FF63BE7B"/>
      </colorScale>
    </cfRule>
  </conditionalFormatting>
  <conditionalFormatting sqref="AX96:AY123">
    <cfRule type="colorScale" priority="1246">
      <colorScale>
        <cfvo type="min"/>
        <cfvo type="percentile" val="50"/>
        <cfvo type="max"/>
        <color rgb="FFF8696B"/>
        <color rgb="FFFFEB84"/>
        <color rgb="FF63BE7B"/>
      </colorScale>
    </cfRule>
  </conditionalFormatting>
  <conditionalFormatting sqref="AX14:AX92">
    <cfRule type="colorScale" priority="1244">
      <colorScale>
        <cfvo type="min"/>
        <cfvo type="percentile" val="50"/>
        <cfvo type="max"/>
        <color rgb="FF63BE7B"/>
        <color rgb="FFFFEB84"/>
        <color rgb="FFF8696B"/>
      </colorScale>
    </cfRule>
  </conditionalFormatting>
  <conditionalFormatting sqref="AR96:AR123">
    <cfRule type="colorScale" priority="1243">
      <colorScale>
        <cfvo type="min"/>
        <cfvo type="percentile" val="50"/>
        <cfvo type="max"/>
        <color rgb="FFF8696B"/>
        <color rgb="FFFFEB84"/>
        <color rgb="FF63BE7B"/>
      </colorScale>
    </cfRule>
  </conditionalFormatting>
  <conditionalFormatting sqref="AS96:AS123">
    <cfRule type="colorScale" priority="1242">
      <colorScale>
        <cfvo type="min"/>
        <cfvo type="percentile" val="50"/>
        <cfvo type="max"/>
        <color rgb="FFF8696B"/>
        <color rgb="FFFFEB84"/>
        <color rgb="FF63BE7B"/>
      </colorScale>
    </cfRule>
  </conditionalFormatting>
  <conditionalFormatting sqref="AY14:AY92">
    <cfRule type="colorScale" priority="1240">
      <colorScale>
        <cfvo type="min"/>
        <cfvo type="percentile" val="50"/>
        <cfvo type="max"/>
        <color rgb="FFF8696B"/>
        <color rgb="FFFFEB84"/>
        <color rgb="FF63BE7B"/>
      </colorScale>
    </cfRule>
  </conditionalFormatting>
  <conditionalFormatting sqref="AY14:AY92">
    <cfRule type="colorScale" priority="1239">
      <colorScale>
        <cfvo type="min"/>
        <cfvo type="percentile" val="50"/>
        <cfvo type="max"/>
        <color rgb="FF63BE7B"/>
        <color rgb="FFFFEB84"/>
        <color rgb="FFF8696B"/>
      </colorScale>
    </cfRule>
  </conditionalFormatting>
  <conditionalFormatting sqref="AX96:AY123">
    <cfRule type="colorScale" priority="1238">
      <colorScale>
        <cfvo type="min"/>
        <cfvo type="percentile" val="50"/>
        <cfvo type="max"/>
        <color rgb="FF63BE7B"/>
        <color rgb="FFFFEB84"/>
        <color rgb="FFF8696B"/>
      </colorScale>
    </cfRule>
  </conditionalFormatting>
  <conditionalFormatting sqref="AS14:AS92">
    <cfRule type="colorScale" priority="1237">
      <colorScale>
        <cfvo type="min"/>
        <cfvo type="percentile" val="50"/>
        <cfvo type="max"/>
        <color rgb="FFF8696B"/>
        <color rgb="FFFFEB84"/>
        <color rgb="FF63BE7B"/>
      </colorScale>
    </cfRule>
  </conditionalFormatting>
  <conditionalFormatting sqref="AT96:AT123">
    <cfRule type="colorScale" priority="1234">
      <colorScale>
        <cfvo type="min"/>
        <cfvo type="percentile" val="50"/>
        <cfvo type="max"/>
        <color rgb="FFF8696B"/>
        <color rgb="FFFFEB84"/>
        <color rgb="FF63BE7B"/>
      </colorScale>
    </cfRule>
  </conditionalFormatting>
  <conditionalFormatting sqref="BB14:BB92">
    <cfRule type="colorScale" priority="1233">
      <colorScale>
        <cfvo type="min"/>
        <cfvo type="percentile" val="50"/>
        <cfvo type="max"/>
        <color rgb="FFF8696B"/>
        <color rgb="FFFFEB84"/>
        <color rgb="FF63BE7B"/>
      </colorScale>
    </cfRule>
  </conditionalFormatting>
  <conditionalFormatting sqref="BB96:BB123">
    <cfRule type="colorScale" priority="1232">
      <colorScale>
        <cfvo type="min"/>
        <cfvo type="percentile" val="50"/>
        <cfvo type="max"/>
        <color rgb="FFF8696B"/>
        <color rgb="FFFFEB84"/>
        <color rgb="FF63BE7B"/>
      </colorScale>
    </cfRule>
  </conditionalFormatting>
  <conditionalFormatting sqref="BC14:BC92">
    <cfRule type="colorScale" priority="1231">
      <colorScale>
        <cfvo type="min"/>
        <cfvo type="percentile" val="50"/>
        <cfvo type="max"/>
        <color rgb="FFF8696B"/>
        <color rgb="FFFFEB84"/>
        <color rgb="FF63BE7B"/>
      </colorScale>
    </cfRule>
  </conditionalFormatting>
  <conditionalFormatting sqref="BC96:BC123">
    <cfRule type="colorScale" priority="1230">
      <colorScale>
        <cfvo type="min"/>
        <cfvo type="percentile" val="50"/>
        <cfvo type="max"/>
        <color rgb="FFF8696B"/>
        <color rgb="FFFFEB84"/>
        <color rgb="FF63BE7B"/>
      </colorScale>
    </cfRule>
  </conditionalFormatting>
  <conditionalFormatting sqref="BN96:BN123">
    <cfRule type="colorScale" priority="1224">
      <colorScale>
        <cfvo type="min"/>
        <cfvo type="percentile" val="50"/>
        <cfvo type="max"/>
        <color rgb="FFF8696B"/>
        <color rgb="FFFFEB84"/>
        <color rgb="FF63BE7B"/>
      </colorScale>
    </cfRule>
  </conditionalFormatting>
  <conditionalFormatting sqref="BI14:BI92">
    <cfRule type="colorScale" priority="1215">
      <colorScale>
        <cfvo type="min"/>
        <cfvo type="percentile" val="50"/>
        <cfvo type="max"/>
        <color rgb="FFF8696B"/>
        <color rgb="FFFFEB84"/>
        <color rgb="FF63BE7B"/>
      </colorScale>
    </cfRule>
  </conditionalFormatting>
  <conditionalFormatting sqref="BF96:BH123 BK96:BK123">
    <cfRule type="colorScale" priority="1226">
      <colorScale>
        <cfvo type="min"/>
        <cfvo type="percentile" val="50"/>
        <cfvo type="max"/>
        <color rgb="FFF8696B"/>
        <color rgb="FFFFEB84"/>
        <color rgb="FF63BE7B"/>
      </colorScale>
    </cfRule>
  </conditionalFormatting>
  <conditionalFormatting sqref="BL96:BM123">
    <cfRule type="colorScale" priority="1225">
      <colorScale>
        <cfvo type="min"/>
        <cfvo type="percentile" val="50"/>
        <cfvo type="max"/>
        <color rgb="FFF8696B"/>
        <color rgb="FFFFEB84"/>
        <color rgb="FF63BE7B"/>
      </colorScale>
    </cfRule>
  </conditionalFormatting>
  <conditionalFormatting sqref="BK15:BK24 BF82:BF92 BF15:BF24 BK82:BK92 BH15:BH24 BH82:BH92">
    <cfRule type="colorScale" priority="1223">
      <colorScale>
        <cfvo type="min"/>
        <cfvo type="percentile" val="50"/>
        <cfvo type="max"/>
        <color rgb="FFF8696B"/>
        <color rgb="FFFFEB84"/>
        <color rgb="FF63BE7B"/>
      </colorScale>
    </cfRule>
  </conditionalFormatting>
  <conditionalFormatting sqref="BE96:BE123">
    <cfRule type="colorScale" priority="1222">
      <colorScale>
        <cfvo type="min"/>
        <cfvo type="percentile" val="50"/>
        <cfvo type="max"/>
        <color rgb="FFF8696B"/>
        <color rgb="FFFFEB84"/>
        <color rgb="FF63BE7B"/>
      </colorScale>
    </cfRule>
  </conditionalFormatting>
  <conditionalFormatting sqref="BN14:BN92">
    <cfRule type="colorScale" priority="1227">
      <colorScale>
        <cfvo type="min"/>
        <cfvo type="percentile" val="50"/>
        <cfvo type="max"/>
        <color rgb="FFF8696B"/>
        <color rgb="FFFFEB84"/>
        <color rgb="FF63BE7B"/>
      </colorScale>
    </cfRule>
  </conditionalFormatting>
  <conditionalFormatting sqref="BK25:BK81 BF25:BF81 BH25:BH81">
    <cfRule type="colorScale" priority="1228">
      <colorScale>
        <cfvo type="min"/>
        <cfvo type="percentile" val="50"/>
        <cfvo type="max"/>
        <color rgb="FFF8696B"/>
        <color rgb="FFFFEB84"/>
        <color rgb="FF63BE7B"/>
      </colorScale>
    </cfRule>
  </conditionalFormatting>
  <conditionalFormatting sqref="BL12:BM92">
    <cfRule type="colorScale" priority="1229">
      <colorScale>
        <cfvo type="min"/>
        <cfvo type="percentile" val="50"/>
        <cfvo type="max"/>
        <color rgb="FFF8696B"/>
        <color rgb="FFFFEB84"/>
        <color rgb="FF63BE7B"/>
      </colorScale>
    </cfRule>
  </conditionalFormatting>
  <conditionalFormatting sqref="BF14 BH14">
    <cfRule type="colorScale" priority="1220">
      <colorScale>
        <cfvo type="min"/>
        <cfvo type="percentile" val="50"/>
        <cfvo type="max"/>
        <color rgb="FFF8696B"/>
        <color rgb="FFFFEB84"/>
        <color rgb="FF63BE7B"/>
      </colorScale>
    </cfRule>
  </conditionalFormatting>
  <conditionalFormatting sqref="BK14:BK92">
    <cfRule type="colorScale" priority="1219">
      <colorScale>
        <cfvo type="min"/>
        <cfvo type="percentile" val="50"/>
        <cfvo type="max"/>
        <color rgb="FFF8696B"/>
        <color rgb="FFFFEB84"/>
        <color rgb="FF63BE7B"/>
      </colorScale>
    </cfRule>
  </conditionalFormatting>
  <conditionalFormatting sqref="BE82:BE92 BE15:BE24">
    <cfRule type="colorScale" priority="1217">
      <colorScale>
        <cfvo type="min"/>
        <cfvo type="percentile" val="50"/>
        <cfvo type="max"/>
        <color rgb="FFF8696B"/>
        <color rgb="FFFFEB84"/>
        <color rgb="FF63BE7B"/>
      </colorScale>
    </cfRule>
  </conditionalFormatting>
  <conditionalFormatting sqref="BE25:BE81">
    <cfRule type="colorScale" priority="1218">
      <colorScale>
        <cfvo type="min"/>
        <cfvo type="percentile" val="50"/>
        <cfvo type="max"/>
        <color rgb="FFF8696B"/>
        <color rgb="FFFFEB84"/>
        <color rgb="FF63BE7B"/>
      </colorScale>
    </cfRule>
  </conditionalFormatting>
  <conditionalFormatting sqref="BE14">
    <cfRule type="colorScale" priority="1216">
      <colorScale>
        <cfvo type="min"/>
        <cfvo type="percentile" val="50"/>
        <cfvo type="max"/>
        <color rgb="FFF8696B"/>
        <color rgb="FFFFEB84"/>
        <color rgb="FF63BE7B"/>
      </colorScale>
    </cfRule>
  </conditionalFormatting>
  <conditionalFormatting sqref="BO96:BP123">
    <cfRule type="colorScale" priority="1214">
      <colorScale>
        <cfvo type="min"/>
        <cfvo type="percentile" val="50"/>
        <cfvo type="max"/>
        <color rgb="FFF8696B"/>
        <color rgb="FFFFEB84"/>
        <color rgb="FF63BE7B"/>
      </colorScale>
    </cfRule>
  </conditionalFormatting>
  <conditionalFormatting sqref="BO14:BO92">
    <cfRule type="colorScale" priority="1213">
      <colorScale>
        <cfvo type="min"/>
        <cfvo type="percentile" val="50"/>
        <cfvo type="max"/>
        <color rgb="FF63BE7B"/>
        <color rgb="FFFFEB84"/>
        <color rgb="FFF8696B"/>
      </colorScale>
    </cfRule>
  </conditionalFormatting>
  <conditionalFormatting sqref="BI96:BI123">
    <cfRule type="colorScale" priority="1212">
      <colorScale>
        <cfvo type="min"/>
        <cfvo type="percentile" val="50"/>
        <cfvo type="max"/>
        <color rgb="FFF8696B"/>
        <color rgb="FFFFEB84"/>
        <color rgb="FF63BE7B"/>
      </colorScale>
    </cfRule>
  </conditionalFormatting>
  <conditionalFormatting sqref="BJ96:BJ123">
    <cfRule type="colorScale" priority="1211">
      <colorScale>
        <cfvo type="min"/>
        <cfvo type="percentile" val="50"/>
        <cfvo type="max"/>
        <color rgb="FFF8696B"/>
        <color rgb="FFFFEB84"/>
        <color rgb="FF63BE7B"/>
      </colorScale>
    </cfRule>
  </conditionalFormatting>
  <conditionalFormatting sqref="BO96:BP123">
    <cfRule type="colorScale" priority="1208">
      <colorScale>
        <cfvo type="min"/>
        <cfvo type="percentile" val="50"/>
        <cfvo type="max"/>
        <color rgb="FF63BE7B"/>
        <color rgb="FFFFEB84"/>
        <color rgb="FFF8696B"/>
      </colorScale>
    </cfRule>
  </conditionalFormatting>
  <conditionalFormatting sqref="BJ14:BJ92">
    <cfRule type="colorScale" priority="1207">
      <colorScale>
        <cfvo type="min"/>
        <cfvo type="percentile" val="50"/>
        <cfvo type="max"/>
        <color rgb="FFF8696B"/>
        <color rgb="FFFFEB84"/>
        <color rgb="FF63BE7B"/>
      </colorScale>
    </cfRule>
  </conditionalFormatting>
  <conditionalFormatting sqref="BK96:BK123">
    <cfRule type="colorScale" priority="1206">
      <colorScale>
        <cfvo type="min"/>
        <cfvo type="percentile" val="50"/>
        <cfvo type="max"/>
        <color rgb="FFF8696B"/>
        <color rgb="FFFFEB84"/>
        <color rgb="FF63BE7B"/>
      </colorScale>
    </cfRule>
  </conditionalFormatting>
  <conditionalFormatting sqref="BS14:BS92">
    <cfRule type="colorScale" priority="1205">
      <colorScale>
        <cfvo type="min"/>
        <cfvo type="percentile" val="50"/>
        <cfvo type="max"/>
        <color rgb="FFF8696B"/>
        <color rgb="FFFFEB84"/>
        <color rgb="FF63BE7B"/>
      </colorScale>
    </cfRule>
  </conditionalFormatting>
  <conditionalFormatting sqref="BS96:BS123">
    <cfRule type="colorScale" priority="1204">
      <colorScale>
        <cfvo type="min"/>
        <cfvo type="percentile" val="50"/>
        <cfvo type="max"/>
        <color rgb="FFF8696B"/>
        <color rgb="FFFFEB84"/>
        <color rgb="FF63BE7B"/>
      </colorScale>
    </cfRule>
  </conditionalFormatting>
  <conditionalFormatting sqref="BT14:BT92">
    <cfRule type="colorScale" priority="1203">
      <colorScale>
        <cfvo type="min"/>
        <cfvo type="percentile" val="50"/>
        <cfvo type="max"/>
        <color rgb="FFF8696B"/>
        <color rgb="FFFFEB84"/>
        <color rgb="FF63BE7B"/>
      </colorScale>
    </cfRule>
  </conditionalFormatting>
  <conditionalFormatting sqref="BT96:BT123">
    <cfRule type="colorScale" priority="1202">
      <colorScale>
        <cfvo type="min"/>
        <cfvo type="percentile" val="50"/>
        <cfvo type="max"/>
        <color rgb="FFF8696B"/>
        <color rgb="FFFFEB84"/>
        <color rgb="FF63BE7B"/>
      </colorScale>
    </cfRule>
  </conditionalFormatting>
  <conditionalFormatting sqref="AT2:AT10 AP2:AP10">
    <cfRule type="colorScale" priority="1200">
      <colorScale>
        <cfvo type="min"/>
        <cfvo type="percentile" val="50"/>
        <cfvo type="max"/>
        <color rgb="FFF8696B"/>
        <color rgb="FFFFEB84"/>
        <color rgb="FF63BE7B"/>
      </colorScale>
    </cfRule>
  </conditionalFormatting>
  <conditionalFormatting sqref="AQ2:AQ10">
    <cfRule type="colorScale" priority="1198">
      <colorScale>
        <cfvo type="min"/>
        <cfvo type="percentile" val="50"/>
        <cfvo type="max"/>
        <color rgb="FFF8696B"/>
        <color rgb="FFFFEB84"/>
        <color rgb="FF63BE7B"/>
      </colorScale>
    </cfRule>
  </conditionalFormatting>
  <conditionalFormatting sqref="AU2:AU10">
    <cfRule type="colorScale" priority="1197">
      <colorScale>
        <cfvo type="min"/>
        <cfvo type="percentile" val="50"/>
        <cfvo type="max"/>
        <color rgb="FFF8696B"/>
        <color rgb="FFFFEB84"/>
        <color rgb="FF63BE7B"/>
      </colorScale>
    </cfRule>
  </conditionalFormatting>
  <conditionalFormatting sqref="BK2:BK10 BG2:BG10">
    <cfRule type="colorScale" priority="1196">
      <colorScale>
        <cfvo type="min"/>
        <cfvo type="percentile" val="50"/>
        <cfvo type="max"/>
        <color rgb="FFF8696B"/>
        <color rgb="FFFFEB84"/>
        <color rgb="FF63BE7B"/>
      </colorScale>
    </cfRule>
  </conditionalFormatting>
  <conditionalFormatting sqref="BH2:BH10">
    <cfRule type="colorScale" priority="1195">
      <colorScale>
        <cfvo type="min"/>
        <cfvo type="percentile" val="50"/>
        <cfvo type="max"/>
        <color rgb="FFF8696B"/>
        <color rgb="FFFFEB84"/>
        <color rgb="FF63BE7B"/>
      </colorScale>
    </cfRule>
  </conditionalFormatting>
  <conditionalFormatting sqref="BL2:BL10">
    <cfRule type="colorScale" priority="1194">
      <colorScale>
        <cfvo type="min"/>
        <cfvo type="percentile" val="50"/>
        <cfvo type="max"/>
        <color rgb="FFF8696B"/>
        <color rgb="FFFFEB84"/>
        <color rgb="FF63BE7B"/>
      </colorScale>
    </cfRule>
  </conditionalFormatting>
  <conditionalFormatting sqref="CG96:CG123">
    <cfRule type="colorScale" priority="1188">
      <colorScale>
        <cfvo type="min"/>
        <cfvo type="percentile" val="50"/>
        <cfvo type="max"/>
        <color rgb="FFF8696B"/>
        <color rgb="FFFFEB84"/>
        <color rgb="FF63BE7B"/>
      </colorScale>
    </cfRule>
  </conditionalFormatting>
  <conditionalFormatting sqref="CA14:CA92">
    <cfRule type="colorScale" priority="1180">
      <colorScale>
        <cfvo type="min"/>
        <cfvo type="percentile" val="50"/>
        <cfvo type="max"/>
        <color rgb="FFF8696B"/>
        <color rgb="FFFFEB84"/>
        <color rgb="FF63BE7B"/>
      </colorScale>
    </cfRule>
  </conditionalFormatting>
  <conditionalFormatting sqref="CD96:CD123 BW96:BZ123">
    <cfRule type="colorScale" priority="1190">
      <colorScale>
        <cfvo type="min"/>
        <cfvo type="percentile" val="50"/>
        <cfvo type="max"/>
        <color rgb="FFF8696B"/>
        <color rgb="FFFFEB84"/>
        <color rgb="FF63BE7B"/>
      </colorScale>
    </cfRule>
  </conditionalFormatting>
  <conditionalFormatting sqref="CE96:CF123">
    <cfRule type="colorScale" priority="1189">
      <colorScale>
        <cfvo type="min"/>
        <cfvo type="percentile" val="50"/>
        <cfvo type="max"/>
        <color rgb="FFF8696B"/>
        <color rgb="FFFFEB84"/>
        <color rgb="FF63BE7B"/>
      </colorScale>
    </cfRule>
  </conditionalFormatting>
  <conditionalFormatting sqref="CD15:CD24 BW82:BW92 BW15:BW24 CD82:CD92 BZ15:BZ24 BZ82:BZ92">
    <cfRule type="colorScale" priority="1187">
      <colorScale>
        <cfvo type="min"/>
        <cfvo type="percentile" val="50"/>
        <cfvo type="max"/>
        <color rgb="FFF8696B"/>
        <color rgb="FFFFEB84"/>
        <color rgb="FF63BE7B"/>
      </colorScale>
    </cfRule>
  </conditionalFormatting>
  <conditionalFormatting sqref="BV96:BV123">
    <cfRule type="colorScale" priority="1186">
      <colorScale>
        <cfvo type="min"/>
        <cfvo type="percentile" val="50"/>
        <cfvo type="max"/>
        <color rgb="FFF8696B"/>
        <color rgb="FFFFEB84"/>
        <color rgb="FF63BE7B"/>
      </colorScale>
    </cfRule>
  </conditionalFormatting>
  <conditionalFormatting sqref="CG14:CG92">
    <cfRule type="colorScale" priority="1191">
      <colorScale>
        <cfvo type="min"/>
        <cfvo type="percentile" val="50"/>
        <cfvo type="max"/>
        <color rgb="FFF8696B"/>
        <color rgb="FFFFEB84"/>
        <color rgb="FF63BE7B"/>
      </colorScale>
    </cfRule>
  </conditionalFormatting>
  <conditionalFormatting sqref="CD25:CD81 BW25:BW81 BZ25:BZ81">
    <cfRule type="colorScale" priority="1192">
      <colorScale>
        <cfvo type="min"/>
        <cfvo type="percentile" val="50"/>
        <cfvo type="max"/>
        <color rgb="FFF8696B"/>
        <color rgb="FFFFEB84"/>
        <color rgb="FF63BE7B"/>
      </colorScale>
    </cfRule>
  </conditionalFormatting>
  <conditionalFormatting sqref="CE12:CF92">
    <cfRule type="colorScale" priority="1193">
      <colorScale>
        <cfvo type="min"/>
        <cfvo type="percentile" val="50"/>
        <cfvo type="max"/>
        <color rgb="FFF8696B"/>
        <color rgb="FFFFEB84"/>
        <color rgb="FF63BE7B"/>
      </colorScale>
    </cfRule>
  </conditionalFormatting>
  <conditionalFormatting sqref="BW14 BZ14">
    <cfRule type="colorScale" priority="1185">
      <colorScale>
        <cfvo type="min"/>
        <cfvo type="percentile" val="50"/>
        <cfvo type="max"/>
        <color rgb="FFF8696B"/>
        <color rgb="FFFFEB84"/>
        <color rgb="FF63BE7B"/>
      </colorScale>
    </cfRule>
  </conditionalFormatting>
  <conditionalFormatting sqref="CD14:CD92">
    <cfRule type="colorScale" priority="1184">
      <colorScale>
        <cfvo type="min"/>
        <cfvo type="percentile" val="50"/>
        <cfvo type="max"/>
        <color rgb="FFF8696B"/>
        <color rgb="FFFFEB84"/>
        <color rgb="FF63BE7B"/>
      </colorScale>
    </cfRule>
  </conditionalFormatting>
  <conditionalFormatting sqref="BV14:BV92">
    <cfRule type="colorScale" priority="1181">
      <colorScale>
        <cfvo type="min"/>
        <cfvo type="percentile" val="50"/>
        <cfvo type="max"/>
        <color rgb="FFF8696B"/>
        <color rgb="FFFFEB84"/>
        <color rgb="FF63BE7B"/>
      </colorScale>
    </cfRule>
  </conditionalFormatting>
  <conditionalFormatting sqref="CH96:CI123">
    <cfRule type="colorScale" priority="1179">
      <colorScale>
        <cfvo type="min"/>
        <cfvo type="percentile" val="50"/>
        <cfvo type="max"/>
        <color rgb="FFF8696B"/>
        <color rgb="FFFFEB84"/>
        <color rgb="FF63BE7B"/>
      </colorScale>
    </cfRule>
  </conditionalFormatting>
  <conditionalFormatting sqref="CH14:CH92">
    <cfRule type="colorScale" priority="1178">
      <colorScale>
        <cfvo type="min"/>
        <cfvo type="percentile" val="50"/>
        <cfvo type="max"/>
        <color rgb="FF63BE7B"/>
        <color rgb="FFFFEB84"/>
        <color rgb="FFF8696B"/>
      </colorScale>
    </cfRule>
  </conditionalFormatting>
  <conditionalFormatting sqref="CA96:CB123">
    <cfRule type="colorScale" priority="1177">
      <colorScale>
        <cfvo type="min"/>
        <cfvo type="percentile" val="50"/>
        <cfvo type="max"/>
        <color rgb="FFF8696B"/>
        <color rgb="FFFFEB84"/>
        <color rgb="FF63BE7B"/>
      </colorScale>
    </cfRule>
  </conditionalFormatting>
  <conditionalFormatting sqref="CC96:CC123">
    <cfRule type="colorScale" priority="1176">
      <colorScale>
        <cfvo type="min"/>
        <cfvo type="percentile" val="50"/>
        <cfvo type="max"/>
        <color rgb="FFF8696B"/>
        <color rgb="FFFFEB84"/>
        <color rgb="FF63BE7B"/>
      </colorScale>
    </cfRule>
  </conditionalFormatting>
  <conditionalFormatting sqref="CH96:CI123">
    <cfRule type="colorScale" priority="1175">
      <colorScale>
        <cfvo type="min"/>
        <cfvo type="percentile" val="50"/>
        <cfvo type="max"/>
        <color rgb="FF63BE7B"/>
        <color rgb="FFFFEB84"/>
        <color rgb="FFF8696B"/>
      </colorScale>
    </cfRule>
  </conditionalFormatting>
  <conditionalFormatting sqref="CC14:CC92">
    <cfRule type="colorScale" priority="1174">
      <colorScale>
        <cfvo type="min"/>
        <cfvo type="percentile" val="50"/>
        <cfvo type="max"/>
        <color rgb="FFF8696B"/>
        <color rgb="FFFFEB84"/>
        <color rgb="FF63BE7B"/>
      </colorScale>
    </cfRule>
  </conditionalFormatting>
  <conditionalFormatting sqref="CD96:CD123">
    <cfRule type="colorScale" priority="1173">
      <colorScale>
        <cfvo type="min"/>
        <cfvo type="percentile" val="50"/>
        <cfvo type="max"/>
        <color rgb="FFF8696B"/>
        <color rgb="FFFFEB84"/>
        <color rgb="FF63BE7B"/>
      </colorScale>
    </cfRule>
  </conditionalFormatting>
  <conditionalFormatting sqref="CL14:CL92">
    <cfRule type="colorScale" priority="1172">
      <colorScale>
        <cfvo type="min"/>
        <cfvo type="percentile" val="50"/>
        <cfvo type="max"/>
        <color rgb="FFF8696B"/>
        <color rgb="FFFFEB84"/>
        <color rgb="FF63BE7B"/>
      </colorScale>
    </cfRule>
  </conditionalFormatting>
  <conditionalFormatting sqref="CL96:CM123">
    <cfRule type="colorScale" priority="1171">
      <colorScale>
        <cfvo type="min"/>
        <cfvo type="percentile" val="50"/>
        <cfvo type="max"/>
        <color rgb="FFF8696B"/>
        <color rgb="FFFFEB84"/>
        <color rgb="FF63BE7B"/>
      </colorScale>
    </cfRule>
  </conditionalFormatting>
  <conditionalFormatting sqref="CN14:CN92">
    <cfRule type="colorScale" priority="1170">
      <colorScale>
        <cfvo type="min"/>
        <cfvo type="percentile" val="50"/>
        <cfvo type="max"/>
        <color rgb="FFF8696B"/>
        <color rgb="FFFFEB84"/>
        <color rgb="FF63BE7B"/>
      </colorScale>
    </cfRule>
  </conditionalFormatting>
  <conditionalFormatting sqref="CN96:CN123">
    <cfRule type="colorScale" priority="1169">
      <colorScale>
        <cfvo type="min"/>
        <cfvo type="percentile" val="50"/>
        <cfvo type="max"/>
        <color rgb="FFF8696B"/>
        <color rgb="FFFFEB84"/>
        <color rgb="FF63BE7B"/>
      </colorScale>
    </cfRule>
  </conditionalFormatting>
  <conditionalFormatting sqref="CD2:CD10 BZ2:BZ10">
    <cfRule type="colorScale" priority="1168">
      <colorScale>
        <cfvo type="min"/>
        <cfvo type="percentile" val="50"/>
        <cfvo type="max"/>
        <color rgb="FFF8696B"/>
        <color rgb="FFFFEB84"/>
        <color rgb="FF63BE7B"/>
      </colorScale>
    </cfRule>
  </conditionalFormatting>
  <conditionalFormatting sqref="CA2:CB10">
    <cfRule type="colorScale" priority="1167">
      <colorScale>
        <cfvo type="min"/>
        <cfvo type="percentile" val="50"/>
        <cfvo type="max"/>
        <color rgb="FFF8696B"/>
        <color rgb="FFFFEB84"/>
        <color rgb="FF63BE7B"/>
      </colorScale>
    </cfRule>
  </conditionalFormatting>
  <conditionalFormatting sqref="CE2:CE10">
    <cfRule type="colorScale" priority="1166">
      <colorScale>
        <cfvo type="min"/>
        <cfvo type="percentile" val="50"/>
        <cfvo type="max"/>
        <color rgb="FFF8696B"/>
        <color rgb="FFFFEB84"/>
        <color rgb="FF63BE7B"/>
      </colorScale>
    </cfRule>
  </conditionalFormatting>
  <conditionalFormatting sqref="BG14:BG92">
    <cfRule type="colorScale" priority="1165">
      <colorScale>
        <cfvo type="min"/>
        <cfvo type="percentile" val="50"/>
        <cfvo type="max"/>
        <color rgb="FFF8696B"/>
        <color rgb="FFFFEB84"/>
        <color rgb="FF63BE7B"/>
      </colorScale>
    </cfRule>
  </conditionalFormatting>
  <conditionalFormatting sqref="BY14:BY92">
    <cfRule type="colorScale" priority="1164">
      <colorScale>
        <cfvo type="min"/>
        <cfvo type="percentile" val="50"/>
        <cfvo type="max"/>
        <color rgb="FFF8696B"/>
        <color rgb="FFFFEB84"/>
        <color rgb="FF63BE7B"/>
      </colorScale>
    </cfRule>
  </conditionalFormatting>
  <conditionalFormatting sqref="BX14:BX92">
    <cfRule type="colorScale" priority="1163">
      <colorScale>
        <cfvo type="min"/>
        <cfvo type="percentile" val="50"/>
        <cfvo type="max"/>
        <color rgb="FFF8696B"/>
        <color rgb="FFFFEB84"/>
        <color rgb="FF63BE7B"/>
      </colorScale>
    </cfRule>
  </conditionalFormatting>
  <conditionalFormatting sqref="CB14:CB92">
    <cfRule type="colorScale" priority="1134">
      <colorScale>
        <cfvo type="min"/>
        <cfvo type="percentile" val="50"/>
        <cfvo type="max"/>
        <color rgb="FFF8696B"/>
        <color rgb="FFFFEB84"/>
        <color rgb="FF63BE7B"/>
      </colorScale>
    </cfRule>
  </conditionalFormatting>
  <conditionalFormatting sqref="CM14:CM92">
    <cfRule type="colorScale" priority="1132">
      <colorScale>
        <cfvo type="min"/>
        <cfvo type="percentile" val="50"/>
        <cfvo type="max"/>
        <color rgb="FFF8696B"/>
        <color rgb="FFFFEB84"/>
        <color rgb="FF63BE7B"/>
      </colorScale>
    </cfRule>
  </conditionalFormatting>
  <conditionalFormatting sqref="DA96:DA123">
    <cfRule type="colorScale" priority="1119">
      <colorScale>
        <cfvo type="min"/>
        <cfvo type="percentile" val="50"/>
        <cfvo type="max"/>
        <color rgb="FFF8696B"/>
        <color rgb="FFFFEB84"/>
        <color rgb="FF63BE7B"/>
      </colorScale>
    </cfRule>
  </conditionalFormatting>
  <conditionalFormatting sqref="CU14:CU92">
    <cfRule type="colorScale" priority="1113">
      <colorScale>
        <cfvo type="min"/>
        <cfvo type="percentile" val="50"/>
        <cfvo type="max"/>
        <color rgb="FFF8696B"/>
        <color rgb="FFFFEB84"/>
        <color rgb="FF63BE7B"/>
      </colorScale>
    </cfRule>
  </conditionalFormatting>
  <conditionalFormatting sqref="CX96:CX123 CQ96:CT123">
    <cfRule type="colorScale" priority="1121">
      <colorScale>
        <cfvo type="min"/>
        <cfvo type="percentile" val="50"/>
        <cfvo type="max"/>
        <color rgb="FFF8696B"/>
        <color rgb="FFFFEB84"/>
        <color rgb="FF63BE7B"/>
      </colorScale>
    </cfRule>
  </conditionalFormatting>
  <conditionalFormatting sqref="CY96:CZ123">
    <cfRule type="colorScale" priority="1120">
      <colorScale>
        <cfvo type="min"/>
        <cfvo type="percentile" val="50"/>
        <cfvo type="max"/>
        <color rgb="FFF8696B"/>
        <color rgb="FFFFEB84"/>
        <color rgb="FF63BE7B"/>
      </colorScale>
    </cfRule>
  </conditionalFormatting>
  <conditionalFormatting sqref="CX15:CX24 CQ82:CQ92 CQ15:CQ24 CX82:CX92 CT15:CT24 CT82:CT92">
    <cfRule type="colorScale" priority="1118">
      <colorScale>
        <cfvo type="min"/>
        <cfvo type="percentile" val="50"/>
        <cfvo type="max"/>
        <color rgb="FFF8696B"/>
        <color rgb="FFFFEB84"/>
        <color rgb="FF63BE7B"/>
      </colorScale>
    </cfRule>
  </conditionalFormatting>
  <conditionalFormatting sqref="CP96:CP123">
    <cfRule type="colorScale" priority="1117">
      <colorScale>
        <cfvo type="min"/>
        <cfvo type="percentile" val="50"/>
        <cfvo type="max"/>
        <color rgb="FFF8696B"/>
        <color rgb="FFFFEB84"/>
        <color rgb="FF63BE7B"/>
      </colorScale>
    </cfRule>
  </conditionalFormatting>
  <conditionalFormatting sqref="DA14:DA92">
    <cfRule type="colorScale" priority="1122">
      <colorScale>
        <cfvo type="min"/>
        <cfvo type="percentile" val="50"/>
        <cfvo type="max"/>
        <color rgb="FFF8696B"/>
        <color rgb="FFFFEB84"/>
        <color rgb="FF63BE7B"/>
      </colorScale>
    </cfRule>
  </conditionalFormatting>
  <conditionalFormatting sqref="CX25:CX81 CQ25:CQ81 CT25:CT81">
    <cfRule type="colorScale" priority="1123">
      <colorScale>
        <cfvo type="min"/>
        <cfvo type="percentile" val="50"/>
        <cfvo type="max"/>
        <color rgb="FFF8696B"/>
        <color rgb="FFFFEB84"/>
        <color rgb="FF63BE7B"/>
      </colorScale>
    </cfRule>
  </conditionalFormatting>
  <conditionalFormatting sqref="CY12:CZ92">
    <cfRule type="colorScale" priority="1124">
      <colorScale>
        <cfvo type="min"/>
        <cfvo type="percentile" val="50"/>
        <cfvo type="max"/>
        <color rgb="FFF8696B"/>
        <color rgb="FFFFEB84"/>
        <color rgb="FF63BE7B"/>
      </colorScale>
    </cfRule>
  </conditionalFormatting>
  <conditionalFormatting sqref="CQ14 CT14">
    <cfRule type="colorScale" priority="1116">
      <colorScale>
        <cfvo type="min"/>
        <cfvo type="percentile" val="50"/>
        <cfvo type="max"/>
        <color rgb="FFF8696B"/>
        <color rgb="FFFFEB84"/>
        <color rgb="FF63BE7B"/>
      </colorScale>
    </cfRule>
  </conditionalFormatting>
  <conditionalFormatting sqref="CX14:CX92">
    <cfRule type="colorScale" priority="1115">
      <colorScale>
        <cfvo type="min"/>
        <cfvo type="percentile" val="50"/>
        <cfvo type="max"/>
        <color rgb="FFF8696B"/>
        <color rgb="FFFFEB84"/>
        <color rgb="FF63BE7B"/>
      </colorScale>
    </cfRule>
  </conditionalFormatting>
  <conditionalFormatting sqref="CP14:CP92">
    <cfRule type="colorScale" priority="1114">
      <colorScale>
        <cfvo type="min"/>
        <cfvo type="percentile" val="50"/>
        <cfvo type="max"/>
        <color rgb="FFF8696B"/>
        <color rgb="FFFFEB84"/>
        <color rgb="FF63BE7B"/>
      </colorScale>
    </cfRule>
  </conditionalFormatting>
  <conditionalFormatting sqref="DB96:DC123">
    <cfRule type="colorScale" priority="1112">
      <colorScale>
        <cfvo type="min"/>
        <cfvo type="percentile" val="50"/>
        <cfvo type="max"/>
        <color rgb="FFF8696B"/>
        <color rgb="FFFFEB84"/>
        <color rgb="FF63BE7B"/>
      </colorScale>
    </cfRule>
  </conditionalFormatting>
  <conditionalFormatting sqref="DB14:DB92">
    <cfRule type="colorScale" priority="1111">
      <colorScale>
        <cfvo type="min"/>
        <cfvo type="percentile" val="50"/>
        <cfvo type="max"/>
        <color rgb="FF63BE7B"/>
        <color rgb="FFFFEB84"/>
        <color rgb="FFF8696B"/>
      </colorScale>
    </cfRule>
  </conditionalFormatting>
  <conditionalFormatting sqref="CU96:CV123">
    <cfRule type="colorScale" priority="1110">
      <colorScale>
        <cfvo type="min"/>
        <cfvo type="percentile" val="50"/>
        <cfvo type="max"/>
        <color rgb="FFF8696B"/>
        <color rgb="FFFFEB84"/>
        <color rgb="FF63BE7B"/>
      </colorScale>
    </cfRule>
  </conditionalFormatting>
  <conditionalFormatting sqref="CW96:CW123">
    <cfRule type="colorScale" priority="1109">
      <colorScale>
        <cfvo type="min"/>
        <cfvo type="percentile" val="50"/>
        <cfvo type="max"/>
        <color rgb="FFF8696B"/>
        <color rgb="FFFFEB84"/>
        <color rgb="FF63BE7B"/>
      </colorScale>
    </cfRule>
  </conditionalFormatting>
  <conditionalFormatting sqref="DB96:DC123">
    <cfRule type="colorScale" priority="1108">
      <colorScale>
        <cfvo type="min"/>
        <cfvo type="percentile" val="50"/>
        <cfvo type="max"/>
        <color rgb="FF63BE7B"/>
        <color rgb="FFFFEB84"/>
        <color rgb="FFF8696B"/>
      </colorScale>
    </cfRule>
  </conditionalFormatting>
  <conditionalFormatting sqref="CW14:CW92">
    <cfRule type="colorScale" priority="1107">
      <colorScale>
        <cfvo type="min"/>
        <cfvo type="percentile" val="50"/>
        <cfvo type="max"/>
        <color rgb="FFF8696B"/>
        <color rgb="FFFFEB84"/>
        <color rgb="FF63BE7B"/>
      </colorScale>
    </cfRule>
  </conditionalFormatting>
  <conditionalFormatting sqref="CX96:CX123">
    <cfRule type="colorScale" priority="1106">
      <colorScale>
        <cfvo type="min"/>
        <cfvo type="percentile" val="50"/>
        <cfvo type="max"/>
        <color rgb="FFF8696B"/>
        <color rgb="FFFFEB84"/>
        <color rgb="FF63BE7B"/>
      </colorScale>
    </cfRule>
  </conditionalFormatting>
  <conditionalFormatting sqref="DF14:DF92">
    <cfRule type="colorScale" priority="1105">
      <colorScale>
        <cfvo type="min"/>
        <cfvo type="percentile" val="50"/>
        <cfvo type="max"/>
        <color rgb="FFF8696B"/>
        <color rgb="FFFFEB84"/>
        <color rgb="FF63BE7B"/>
      </colorScale>
    </cfRule>
  </conditionalFormatting>
  <conditionalFormatting sqref="DF96:DG123">
    <cfRule type="colorScale" priority="1104">
      <colorScale>
        <cfvo type="min"/>
        <cfvo type="percentile" val="50"/>
        <cfvo type="max"/>
        <color rgb="FFF8696B"/>
        <color rgb="FFFFEB84"/>
        <color rgb="FF63BE7B"/>
      </colorScale>
    </cfRule>
  </conditionalFormatting>
  <conditionalFormatting sqref="DH14:DH92">
    <cfRule type="colorScale" priority="1103">
      <colorScale>
        <cfvo type="min"/>
        <cfvo type="percentile" val="50"/>
        <cfvo type="max"/>
        <color rgb="FFF8696B"/>
        <color rgb="FFFFEB84"/>
        <color rgb="FF63BE7B"/>
      </colorScale>
    </cfRule>
  </conditionalFormatting>
  <conditionalFormatting sqref="DH96:DH123">
    <cfRule type="colorScale" priority="1102">
      <colorScale>
        <cfvo type="min"/>
        <cfvo type="percentile" val="50"/>
        <cfvo type="max"/>
        <color rgb="FFF8696B"/>
        <color rgb="FFFFEB84"/>
        <color rgb="FF63BE7B"/>
      </colorScale>
    </cfRule>
  </conditionalFormatting>
  <conditionalFormatting sqref="CX2:CX10 CT2:CT10">
    <cfRule type="colorScale" priority="1101">
      <colorScale>
        <cfvo type="min"/>
        <cfvo type="percentile" val="50"/>
        <cfvo type="max"/>
        <color rgb="FFF8696B"/>
        <color rgb="FFFFEB84"/>
        <color rgb="FF63BE7B"/>
      </colorScale>
    </cfRule>
  </conditionalFormatting>
  <conditionalFormatting sqref="CU2:CV10">
    <cfRule type="colorScale" priority="1100">
      <colorScale>
        <cfvo type="min"/>
        <cfvo type="percentile" val="50"/>
        <cfvo type="max"/>
        <color rgb="FFF8696B"/>
        <color rgb="FFFFEB84"/>
        <color rgb="FF63BE7B"/>
      </colorScale>
    </cfRule>
  </conditionalFormatting>
  <conditionalFormatting sqref="CY2:CY10">
    <cfRule type="colorScale" priority="1099">
      <colorScale>
        <cfvo type="min"/>
        <cfvo type="percentile" val="50"/>
        <cfvo type="max"/>
        <color rgb="FFF8696B"/>
        <color rgb="FFFFEB84"/>
        <color rgb="FF63BE7B"/>
      </colorScale>
    </cfRule>
  </conditionalFormatting>
  <conditionalFormatting sqref="CS14:CS92">
    <cfRule type="colorScale" priority="1098">
      <colorScale>
        <cfvo type="min"/>
        <cfvo type="percentile" val="50"/>
        <cfvo type="max"/>
        <color rgb="FFF8696B"/>
        <color rgb="FFFFEB84"/>
        <color rgb="FF63BE7B"/>
      </colorScale>
    </cfRule>
  </conditionalFormatting>
  <conditionalFormatting sqref="CR14:CR92">
    <cfRule type="colorScale" priority="1097">
      <colorScale>
        <cfvo type="min"/>
        <cfvo type="percentile" val="50"/>
        <cfvo type="max"/>
        <color rgb="FFF8696B"/>
        <color rgb="FFFFEB84"/>
        <color rgb="FF63BE7B"/>
      </colorScale>
    </cfRule>
  </conditionalFormatting>
  <conditionalFormatting sqref="CV14:CV92">
    <cfRule type="colorScale" priority="1096">
      <colorScale>
        <cfvo type="min"/>
        <cfvo type="percentile" val="50"/>
        <cfvo type="max"/>
        <color rgb="FFF8696B"/>
        <color rgb="FFFFEB84"/>
        <color rgb="FF63BE7B"/>
      </colorScale>
    </cfRule>
  </conditionalFormatting>
  <conditionalFormatting sqref="DG14:DG92">
    <cfRule type="colorScale" priority="1095">
      <colorScale>
        <cfvo type="min"/>
        <cfvo type="percentile" val="50"/>
        <cfvo type="max"/>
        <color rgb="FFF8696B"/>
        <color rgb="FFFFEB84"/>
        <color rgb="FF63BE7B"/>
      </colorScale>
    </cfRule>
  </conditionalFormatting>
  <conditionalFormatting sqref="DX96:DX123">
    <cfRule type="colorScale" priority="1089">
      <colorScale>
        <cfvo type="min"/>
        <cfvo type="percentile" val="50"/>
        <cfvo type="max"/>
        <color rgb="FFF8696B"/>
        <color rgb="FFFFEB84"/>
        <color rgb="FF63BE7B"/>
      </colorScale>
    </cfRule>
  </conditionalFormatting>
  <conditionalFormatting sqref="DQ14:DQ92">
    <cfRule type="colorScale" priority="1083">
      <colorScale>
        <cfvo type="min"/>
        <cfvo type="percentile" val="50"/>
        <cfvo type="max"/>
        <color rgb="FFF8696B"/>
        <color rgb="FFFFEB84"/>
        <color rgb="FF63BE7B"/>
      </colorScale>
    </cfRule>
  </conditionalFormatting>
  <conditionalFormatting sqref="DU96:DU123 DK96:DP123">
    <cfRule type="colorScale" priority="1091">
      <colorScale>
        <cfvo type="min"/>
        <cfvo type="percentile" val="50"/>
        <cfvo type="max"/>
        <color rgb="FFF8696B"/>
        <color rgb="FFFFEB84"/>
        <color rgb="FF63BE7B"/>
      </colorScale>
    </cfRule>
  </conditionalFormatting>
  <conditionalFormatting sqref="DV96:DW123">
    <cfRule type="colorScale" priority="1090">
      <colorScale>
        <cfvo type="min"/>
        <cfvo type="percentile" val="50"/>
        <cfvo type="max"/>
        <color rgb="FFF8696B"/>
        <color rgb="FFFFEB84"/>
        <color rgb="FF63BE7B"/>
      </colorScale>
    </cfRule>
  </conditionalFormatting>
  <conditionalFormatting sqref="DU15:DU24 DK82:DK92 DK15:DK24 DU82:DU92 DP15:DP24 DP82:DP92">
    <cfRule type="colorScale" priority="1088">
      <colorScale>
        <cfvo type="min"/>
        <cfvo type="percentile" val="50"/>
        <cfvo type="max"/>
        <color rgb="FFF8696B"/>
        <color rgb="FFFFEB84"/>
        <color rgb="FF63BE7B"/>
      </colorScale>
    </cfRule>
  </conditionalFormatting>
  <conditionalFormatting sqref="DJ96:DJ123">
    <cfRule type="colorScale" priority="1087">
      <colorScale>
        <cfvo type="min"/>
        <cfvo type="percentile" val="50"/>
        <cfvo type="max"/>
        <color rgb="FFF8696B"/>
        <color rgb="FFFFEB84"/>
        <color rgb="FF63BE7B"/>
      </colorScale>
    </cfRule>
  </conditionalFormatting>
  <conditionalFormatting sqref="DX14:DX92">
    <cfRule type="colorScale" priority="1092">
      <colorScale>
        <cfvo type="min"/>
        <cfvo type="percentile" val="50"/>
        <cfvo type="max"/>
        <color rgb="FFF8696B"/>
        <color rgb="FFFFEB84"/>
        <color rgb="FF63BE7B"/>
      </colorScale>
    </cfRule>
  </conditionalFormatting>
  <conditionalFormatting sqref="DU25:DU81 DK25:DK81 DP25:DP81">
    <cfRule type="colorScale" priority="1093">
      <colorScale>
        <cfvo type="min"/>
        <cfvo type="percentile" val="50"/>
        <cfvo type="max"/>
        <color rgb="FFF8696B"/>
        <color rgb="FFFFEB84"/>
        <color rgb="FF63BE7B"/>
      </colorScale>
    </cfRule>
  </conditionalFormatting>
  <conditionalFormatting sqref="DV12:DW92">
    <cfRule type="colorScale" priority="1094">
      <colorScale>
        <cfvo type="min"/>
        <cfvo type="percentile" val="50"/>
        <cfvo type="max"/>
        <color rgb="FFF8696B"/>
        <color rgb="FFFFEB84"/>
        <color rgb="FF63BE7B"/>
      </colorScale>
    </cfRule>
  </conditionalFormatting>
  <conditionalFormatting sqref="DK14 DP14">
    <cfRule type="colorScale" priority="1086">
      <colorScale>
        <cfvo type="min"/>
        <cfvo type="percentile" val="50"/>
        <cfvo type="max"/>
        <color rgb="FFF8696B"/>
        <color rgb="FFFFEB84"/>
        <color rgb="FF63BE7B"/>
      </colorScale>
    </cfRule>
  </conditionalFormatting>
  <conditionalFormatting sqref="DU14:DU92">
    <cfRule type="colorScale" priority="1085">
      <colorScale>
        <cfvo type="min"/>
        <cfvo type="percentile" val="50"/>
        <cfvo type="max"/>
        <color rgb="FFF8696B"/>
        <color rgb="FFFFEB84"/>
        <color rgb="FF63BE7B"/>
      </colorScale>
    </cfRule>
  </conditionalFormatting>
  <conditionalFormatting sqref="DJ14:DJ92">
    <cfRule type="colorScale" priority="1084">
      <colorScale>
        <cfvo type="min"/>
        <cfvo type="percentile" val="50"/>
        <cfvo type="max"/>
        <color rgb="FFF8696B"/>
        <color rgb="FFFFEB84"/>
        <color rgb="FF63BE7B"/>
      </colorScale>
    </cfRule>
  </conditionalFormatting>
  <conditionalFormatting sqref="DY96:DZ123">
    <cfRule type="colorScale" priority="1082">
      <colorScale>
        <cfvo type="min"/>
        <cfvo type="percentile" val="50"/>
        <cfvo type="max"/>
        <color rgb="FFF8696B"/>
        <color rgb="FFFFEB84"/>
        <color rgb="FF63BE7B"/>
      </colorScale>
    </cfRule>
  </conditionalFormatting>
  <conditionalFormatting sqref="DY14:DY92">
    <cfRule type="colorScale" priority="1081">
      <colorScale>
        <cfvo type="min"/>
        <cfvo type="percentile" val="50"/>
        <cfvo type="max"/>
        <color rgb="FF63BE7B"/>
        <color rgb="FFFFEB84"/>
        <color rgb="FFF8696B"/>
      </colorScale>
    </cfRule>
  </conditionalFormatting>
  <conditionalFormatting sqref="DQ96:DR123">
    <cfRule type="colorScale" priority="1080">
      <colorScale>
        <cfvo type="min"/>
        <cfvo type="percentile" val="50"/>
        <cfvo type="max"/>
        <color rgb="FFF8696B"/>
        <color rgb="FFFFEB84"/>
        <color rgb="FF63BE7B"/>
      </colorScale>
    </cfRule>
  </conditionalFormatting>
  <conditionalFormatting sqref="DS96:DT123">
    <cfRule type="colorScale" priority="1079">
      <colorScale>
        <cfvo type="min"/>
        <cfvo type="percentile" val="50"/>
        <cfvo type="max"/>
        <color rgb="FFF8696B"/>
        <color rgb="FFFFEB84"/>
        <color rgb="FF63BE7B"/>
      </colorScale>
    </cfRule>
  </conditionalFormatting>
  <conditionalFormatting sqref="DY96:DZ123">
    <cfRule type="colorScale" priority="1078">
      <colorScale>
        <cfvo type="min"/>
        <cfvo type="percentile" val="50"/>
        <cfvo type="max"/>
        <color rgb="FF63BE7B"/>
        <color rgb="FFFFEB84"/>
        <color rgb="FFF8696B"/>
      </colorScale>
    </cfRule>
  </conditionalFormatting>
  <conditionalFormatting sqref="DS14:DT92">
    <cfRule type="colorScale" priority="1077">
      <colorScale>
        <cfvo type="min"/>
        <cfvo type="percentile" val="50"/>
        <cfvo type="max"/>
        <color rgb="FFF8696B"/>
        <color rgb="FFFFEB84"/>
        <color rgb="FF63BE7B"/>
      </colorScale>
    </cfRule>
  </conditionalFormatting>
  <conditionalFormatting sqref="DU96:DU123">
    <cfRule type="colorScale" priority="1076">
      <colorScale>
        <cfvo type="min"/>
        <cfvo type="percentile" val="50"/>
        <cfvo type="max"/>
        <color rgb="FFF8696B"/>
        <color rgb="FFFFEB84"/>
        <color rgb="FF63BE7B"/>
      </colorScale>
    </cfRule>
  </conditionalFormatting>
  <conditionalFormatting sqref="EC14:EC92">
    <cfRule type="colorScale" priority="1075">
      <colorScale>
        <cfvo type="min"/>
        <cfvo type="percentile" val="50"/>
        <cfvo type="max"/>
        <color rgb="FFF8696B"/>
        <color rgb="FFFFEB84"/>
        <color rgb="FF63BE7B"/>
      </colorScale>
    </cfRule>
  </conditionalFormatting>
  <conditionalFormatting sqref="EC96:ED123">
    <cfRule type="colorScale" priority="1074">
      <colorScale>
        <cfvo type="min"/>
        <cfvo type="percentile" val="50"/>
        <cfvo type="max"/>
        <color rgb="FFF8696B"/>
        <color rgb="FFFFEB84"/>
        <color rgb="FF63BE7B"/>
      </colorScale>
    </cfRule>
  </conditionalFormatting>
  <conditionalFormatting sqref="EE14:EE92">
    <cfRule type="colorScale" priority="1073">
      <colorScale>
        <cfvo type="min"/>
        <cfvo type="percentile" val="50"/>
        <cfvo type="max"/>
        <color rgb="FFF8696B"/>
        <color rgb="FFFFEB84"/>
        <color rgb="FF63BE7B"/>
      </colorScale>
    </cfRule>
  </conditionalFormatting>
  <conditionalFormatting sqref="EE96:EE123">
    <cfRule type="colorScale" priority="1072">
      <colorScale>
        <cfvo type="min"/>
        <cfvo type="percentile" val="50"/>
        <cfvo type="max"/>
        <color rgb="FFF8696B"/>
        <color rgb="FFFFEB84"/>
        <color rgb="FF63BE7B"/>
      </colorScale>
    </cfRule>
  </conditionalFormatting>
  <conditionalFormatting sqref="DT2:DT10 DP2:DP10">
    <cfRule type="colorScale" priority="1071">
      <colorScale>
        <cfvo type="min"/>
        <cfvo type="percentile" val="50"/>
        <cfvo type="max"/>
        <color rgb="FFF8696B"/>
        <color rgb="FFFFEB84"/>
        <color rgb="FF63BE7B"/>
      </colorScale>
    </cfRule>
  </conditionalFormatting>
  <conditionalFormatting sqref="DQ2:DR10">
    <cfRule type="colorScale" priority="1070">
      <colorScale>
        <cfvo type="min"/>
        <cfvo type="percentile" val="50"/>
        <cfvo type="max"/>
        <color rgb="FFF8696B"/>
        <color rgb="FFFFEB84"/>
        <color rgb="FF63BE7B"/>
      </colorScale>
    </cfRule>
  </conditionalFormatting>
  <conditionalFormatting sqref="DU2:DU10">
    <cfRule type="colorScale" priority="1069">
      <colorScale>
        <cfvo type="min"/>
        <cfvo type="percentile" val="50"/>
        <cfvo type="max"/>
        <color rgb="FFF8696B"/>
        <color rgb="FFFFEB84"/>
        <color rgb="FF63BE7B"/>
      </colorScale>
    </cfRule>
  </conditionalFormatting>
  <conditionalFormatting sqref="DN14:DO92">
    <cfRule type="colorScale" priority="1068">
      <colorScale>
        <cfvo type="min"/>
        <cfvo type="percentile" val="50"/>
        <cfvo type="max"/>
        <color rgb="FFF8696B"/>
        <color rgb="FFFFEB84"/>
        <color rgb="FF63BE7B"/>
      </colorScale>
    </cfRule>
  </conditionalFormatting>
  <conditionalFormatting sqref="DL14:DM92">
    <cfRule type="colorScale" priority="1067">
      <colorScale>
        <cfvo type="min"/>
        <cfvo type="percentile" val="50"/>
        <cfvo type="max"/>
        <color rgb="FFF8696B"/>
        <color rgb="FFFFEB84"/>
        <color rgb="FF63BE7B"/>
      </colorScale>
    </cfRule>
  </conditionalFormatting>
  <conditionalFormatting sqref="DR14:DR92">
    <cfRule type="colorScale" priority="1066">
      <colorScale>
        <cfvo type="min"/>
        <cfvo type="percentile" val="50"/>
        <cfvo type="max"/>
        <color rgb="FFF8696B"/>
        <color rgb="FFFFEB84"/>
        <color rgb="FF63BE7B"/>
      </colorScale>
    </cfRule>
  </conditionalFormatting>
  <conditionalFormatting sqref="ED14:ED92">
    <cfRule type="colorScale" priority="1065">
      <colorScale>
        <cfvo type="min"/>
        <cfvo type="percentile" val="50"/>
        <cfvo type="max"/>
        <color rgb="FFF8696B"/>
        <color rgb="FFFFEB84"/>
        <color rgb="FF63BE7B"/>
      </colorScale>
    </cfRule>
  </conditionalFormatting>
  <conditionalFormatting sqref="DL14:DL92">
    <cfRule type="colorScale" priority="1064">
      <colorScale>
        <cfvo type="min"/>
        <cfvo type="percentile" val="50"/>
        <cfvo type="max"/>
        <color rgb="FFF8696B"/>
        <color rgb="FFFFEB84"/>
        <color rgb="FF63BE7B"/>
      </colorScale>
    </cfRule>
  </conditionalFormatting>
  <conditionalFormatting sqref="DK14:DK92">
    <cfRule type="colorScale" priority="1063">
      <colorScale>
        <cfvo type="min"/>
        <cfvo type="percentile" val="50"/>
        <cfvo type="max"/>
        <color rgb="FFF8696B"/>
        <color rgb="FFFFEB84"/>
        <color rgb="FF63BE7B"/>
      </colorScale>
    </cfRule>
  </conditionalFormatting>
  <conditionalFormatting sqref="EF14:EF92">
    <cfRule type="colorScale" priority="1062">
      <colorScale>
        <cfvo type="min"/>
        <cfvo type="percentile" val="50"/>
        <cfvo type="max"/>
        <color rgb="FFF8696B"/>
        <color rgb="FFFFEB84"/>
        <color rgb="FF63BE7B"/>
      </colorScale>
    </cfRule>
  </conditionalFormatting>
  <conditionalFormatting sqref="EF96:EF123">
    <cfRule type="colorScale" priority="1061">
      <colorScale>
        <cfvo type="min"/>
        <cfvo type="percentile" val="50"/>
        <cfvo type="max"/>
        <color rgb="FFF8696B"/>
        <color rgb="FFFFEB84"/>
        <color rgb="FF63BE7B"/>
      </colorScale>
    </cfRule>
  </conditionalFormatting>
  <conditionalFormatting sqref="EV96:EV123">
    <cfRule type="colorScale" priority="1055">
      <colorScale>
        <cfvo type="min"/>
        <cfvo type="percentile" val="50"/>
        <cfvo type="max"/>
        <color rgb="FFF8696B"/>
        <color rgb="FFFFEB84"/>
        <color rgb="FF63BE7B"/>
      </colorScale>
    </cfRule>
  </conditionalFormatting>
  <conditionalFormatting sqref="EO14:EO92">
    <cfRule type="colorScale" priority="1049">
      <colorScale>
        <cfvo type="min"/>
        <cfvo type="percentile" val="50"/>
        <cfvo type="max"/>
        <color rgb="FFF8696B"/>
        <color rgb="FFFFEB84"/>
        <color rgb="FF63BE7B"/>
      </colorScale>
    </cfRule>
  </conditionalFormatting>
  <conditionalFormatting sqref="ES96:ES123 EI96:EN123">
    <cfRule type="colorScale" priority="1057">
      <colorScale>
        <cfvo type="min"/>
        <cfvo type="percentile" val="50"/>
        <cfvo type="max"/>
        <color rgb="FFF8696B"/>
        <color rgb="FFFFEB84"/>
        <color rgb="FF63BE7B"/>
      </colorScale>
    </cfRule>
  </conditionalFormatting>
  <conditionalFormatting sqref="ET96:EU123">
    <cfRule type="colorScale" priority="1056">
      <colorScale>
        <cfvo type="min"/>
        <cfvo type="percentile" val="50"/>
        <cfvo type="max"/>
        <color rgb="FFF8696B"/>
        <color rgb="FFFFEB84"/>
        <color rgb="FF63BE7B"/>
      </colorScale>
    </cfRule>
  </conditionalFormatting>
  <conditionalFormatting sqref="ES15:ES24 EI82:EI92 EI15:EI24 ES82:ES92 EN15:EN24 EN82:EN92">
    <cfRule type="colorScale" priority="1054">
      <colorScale>
        <cfvo type="min"/>
        <cfvo type="percentile" val="50"/>
        <cfvo type="max"/>
        <color rgb="FFF8696B"/>
        <color rgb="FFFFEB84"/>
        <color rgb="FF63BE7B"/>
      </colorScale>
    </cfRule>
  </conditionalFormatting>
  <conditionalFormatting sqref="EH96:EH123">
    <cfRule type="colorScale" priority="1053">
      <colorScale>
        <cfvo type="min"/>
        <cfvo type="percentile" val="50"/>
        <cfvo type="max"/>
        <color rgb="FFF8696B"/>
        <color rgb="FFFFEB84"/>
        <color rgb="FF63BE7B"/>
      </colorScale>
    </cfRule>
  </conditionalFormatting>
  <conditionalFormatting sqref="EV14:EV92">
    <cfRule type="colorScale" priority="1058">
      <colorScale>
        <cfvo type="min"/>
        <cfvo type="percentile" val="50"/>
        <cfvo type="max"/>
        <color rgb="FFF8696B"/>
        <color rgb="FFFFEB84"/>
        <color rgb="FF63BE7B"/>
      </colorScale>
    </cfRule>
  </conditionalFormatting>
  <conditionalFormatting sqref="ES25:ES81 EI25:EI81 EN25:EN81">
    <cfRule type="colorScale" priority="1059">
      <colorScale>
        <cfvo type="min"/>
        <cfvo type="percentile" val="50"/>
        <cfvo type="max"/>
        <color rgb="FFF8696B"/>
        <color rgb="FFFFEB84"/>
        <color rgb="FF63BE7B"/>
      </colorScale>
    </cfRule>
  </conditionalFormatting>
  <conditionalFormatting sqref="ET12:EU92">
    <cfRule type="colorScale" priority="1060">
      <colorScale>
        <cfvo type="min"/>
        <cfvo type="percentile" val="50"/>
        <cfvo type="max"/>
        <color rgb="FFF8696B"/>
        <color rgb="FFFFEB84"/>
        <color rgb="FF63BE7B"/>
      </colorScale>
    </cfRule>
  </conditionalFormatting>
  <conditionalFormatting sqref="EI14 EN14">
    <cfRule type="colorScale" priority="1052">
      <colorScale>
        <cfvo type="min"/>
        <cfvo type="percentile" val="50"/>
        <cfvo type="max"/>
        <color rgb="FFF8696B"/>
        <color rgb="FFFFEB84"/>
        <color rgb="FF63BE7B"/>
      </colorScale>
    </cfRule>
  </conditionalFormatting>
  <conditionalFormatting sqref="ES14:ES92">
    <cfRule type="colorScale" priority="1051">
      <colorScale>
        <cfvo type="min"/>
        <cfvo type="percentile" val="50"/>
        <cfvo type="max"/>
        <color rgb="FFF8696B"/>
        <color rgb="FFFFEB84"/>
        <color rgb="FF63BE7B"/>
      </colorScale>
    </cfRule>
  </conditionalFormatting>
  <conditionalFormatting sqref="EH14:EH92">
    <cfRule type="colorScale" priority="1050">
      <colorScale>
        <cfvo type="min"/>
        <cfvo type="percentile" val="50"/>
        <cfvo type="max"/>
        <color rgb="FFF8696B"/>
        <color rgb="FFFFEB84"/>
        <color rgb="FF63BE7B"/>
      </colorScale>
    </cfRule>
  </conditionalFormatting>
  <conditionalFormatting sqref="EW96:EX123">
    <cfRule type="colorScale" priority="1048">
      <colorScale>
        <cfvo type="min"/>
        <cfvo type="percentile" val="50"/>
        <cfvo type="max"/>
        <color rgb="FFF8696B"/>
        <color rgb="FFFFEB84"/>
        <color rgb="FF63BE7B"/>
      </colorScale>
    </cfRule>
  </conditionalFormatting>
  <conditionalFormatting sqref="EW14:EW92">
    <cfRule type="colorScale" priority="1047">
      <colorScale>
        <cfvo type="min"/>
        <cfvo type="percentile" val="50"/>
        <cfvo type="max"/>
        <color rgb="FF63BE7B"/>
        <color rgb="FFFFEB84"/>
        <color rgb="FFF8696B"/>
      </colorScale>
    </cfRule>
  </conditionalFormatting>
  <conditionalFormatting sqref="EO96:EP123">
    <cfRule type="colorScale" priority="1046">
      <colorScale>
        <cfvo type="min"/>
        <cfvo type="percentile" val="50"/>
        <cfvo type="max"/>
        <color rgb="FFF8696B"/>
        <color rgb="FFFFEB84"/>
        <color rgb="FF63BE7B"/>
      </colorScale>
    </cfRule>
  </conditionalFormatting>
  <conditionalFormatting sqref="EQ96:ER123">
    <cfRule type="colorScale" priority="1045">
      <colorScale>
        <cfvo type="min"/>
        <cfvo type="percentile" val="50"/>
        <cfvo type="max"/>
        <color rgb="FFF8696B"/>
        <color rgb="FFFFEB84"/>
        <color rgb="FF63BE7B"/>
      </colorScale>
    </cfRule>
  </conditionalFormatting>
  <conditionalFormatting sqref="EW96:EX123">
    <cfRule type="colorScale" priority="1044">
      <colorScale>
        <cfvo type="min"/>
        <cfvo type="percentile" val="50"/>
        <cfvo type="max"/>
        <color rgb="FF63BE7B"/>
        <color rgb="FFFFEB84"/>
        <color rgb="FFF8696B"/>
      </colorScale>
    </cfRule>
  </conditionalFormatting>
  <conditionalFormatting sqref="EQ14:ER92">
    <cfRule type="colorScale" priority="1043">
      <colorScale>
        <cfvo type="min"/>
        <cfvo type="percentile" val="50"/>
        <cfvo type="max"/>
        <color rgb="FFF8696B"/>
        <color rgb="FFFFEB84"/>
        <color rgb="FF63BE7B"/>
      </colorScale>
    </cfRule>
  </conditionalFormatting>
  <conditionalFormatting sqref="ES96:ES123">
    <cfRule type="colorScale" priority="1042">
      <colorScale>
        <cfvo type="min"/>
        <cfvo type="percentile" val="50"/>
        <cfvo type="max"/>
        <color rgb="FFF8696B"/>
        <color rgb="FFFFEB84"/>
        <color rgb="FF63BE7B"/>
      </colorScale>
    </cfRule>
  </conditionalFormatting>
  <conditionalFormatting sqref="FA14:FA92">
    <cfRule type="colorScale" priority="1041">
      <colorScale>
        <cfvo type="min"/>
        <cfvo type="percentile" val="50"/>
        <cfvo type="max"/>
        <color rgb="FFF8696B"/>
        <color rgb="FFFFEB84"/>
        <color rgb="FF63BE7B"/>
      </colorScale>
    </cfRule>
  </conditionalFormatting>
  <conditionalFormatting sqref="FA96:FB123">
    <cfRule type="colorScale" priority="1040">
      <colorScale>
        <cfvo type="min"/>
        <cfvo type="percentile" val="50"/>
        <cfvo type="max"/>
        <color rgb="FFF8696B"/>
        <color rgb="FFFFEB84"/>
        <color rgb="FF63BE7B"/>
      </colorScale>
    </cfRule>
  </conditionalFormatting>
  <conditionalFormatting sqref="FC14:FC92">
    <cfRule type="colorScale" priority="1039">
      <colorScale>
        <cfvo type="min"/>
        <cfvo type="percentile" val="50"/>
        <cfvo type="max"/>
        <color rgb="FFF8696B"/>
        <color rgb="FFFFEB84"/>
        <color rgb="FF63BE7B"/>
      </colorScale>
    </cfRule>
  </conditionalFormatting>
  <conditionalFormatting sqref="FC96:FC123">
    <cfRule type="colorScale" priority="1038">
      <colorScale>
        <cfvo type="min"/>
        <cfvo type="percentile" val="50"/>
        <cfvo type="max"/>
        <color rgb="FFF8696B"/>
        <color rgb="FFFFEB84"/>
        <color rgb="FF63BE7B"/>
      </colorScale>
    </cfRule>
  </conditionalFormatting>
  <conditionalFormatting sqref="ER2:ER10 EN2:EN10">
    <cfRule type="colorScale" priority="1037">
      <colorScale>
        <cfvo type="min"/>
        <cfvo type="percentile" val="50"/>
        <cfvo type="max"/>
        <color rgb="FFF8696B"/>
        <color rgb="FFFFEB84"/>
        <color rgb="FF63BE7B"/>
      </colorScale>
    </cfRule>
  </conditionalFormatting>
  <conditionalFormatting sqref="EO2:EP10">
    <cfRule type="colorScale" priority="1036">
      <colorScale>
        <cfvo type="min"/>
        <cfvo type="percentile" val="50"/>
        <cfvo type="max"/>
        <color rgb="FFF8696B"/>
        <color rgb="FFFFEB84"/>
        <color rgb="FF63BE7B"/>
      </colorScale>
    </cfRule>
  </conditionalFormatting>
  <conditionalFormatting sqref="ES2:ES10">
    <cfRule type="colorScale" priority="1035">
      <colorScale>
        <cfvo type="min"/>
        <cfvo type="percentile" val="50"/>
        <cfvo type="max"/>
        <color rgb="FFF8696B"/>
        <color rgb="FFFFEB84"/>
        <color rgb="FF63BE7B"/>
      </colorScale>
    </cfRule>
  </conditionalFormatting>
  <conditionalFormatting sqref="EL14:EM92">
    <cfRule type="colorScale" priority="1034">
      <colorScale>
        <cfvo type="min"/>
        <cfvo type="percentile" val="50"/>
        <cfvo type="max"/>
        <color rgb="FFF8696B"/>
        <color rgb="FFFFEB84"/>
        <color rgb="FF63BE7B"/>
      </colorScale>
    </cfRule>
  </conditionalFormatting>
  <conditionalFormatting sqref="EJ14:EK92">
    <cfRule type="colorScale" priority="1033">
      <colorScale>
        <cfvo type="min"/>
        <cfvo type="percentile" val="50"/>
        <cfvo type="max"/>
        <color rgb="FFF8696B"/>
        <color rgb="FFFFEB84"/>
        <color rgb="FF63BE7B"/>
      </colorScale>
    </cfRule>
  </conditionalFormatting>
  <conditionalFormatting sqref="EP14:EP92">
    <cfRule type="colorScale" priority="1032">
      <colorScale>
        <cfvo type="min"/>
        <cfvo type="percentile" val="50"/>
        <cfvo type="max"/>
        <color rgb="FFF8696B"/>
        <color rgb="FFFFEB84"/>
        <color rgb="FF63BE7B"/>
      </colorScale>
    </cfRule>
  </conditionalFormatting>
  <conditionalFormatting sqref="FB14:FB92">
    <cfRule type="colorScale" priority="1031">
      <colorScale>
        <cfvo type="min"/>
        <cfvo type="percentile" val="50"/>
        <cfvo type="max"/>
        <color rgb="FFF8696B"/>
        <color rgb="FFFFEB84"/>
        <color rgb="FF63BE7B"/>
      </colorScale>
    </cfRule>
  </conditionalFormatting>
  <conditionalFormatting sqref="EJ14:EJ92">
    <cfRule type="colorScale" priority="1030">
      <colorScale>
        <cfvo type="min"/>
        <cfvo type="percentile" val="50"/>
        <cfvo type="max"/>
        <color rgb="FFF8696B"/>
        <color rgb="FFFFEB84"/>
        <color rgb="FF63BE7B"/>
      </colorScale>
    </cfRule>
  </conditionalFormatting>
  <conditionalFormatting sqref="EI14:EI92">
    <cfRule type="colorScale" priority="1029">
      <colorScale>
        <cfvo type="min"/>
        <cfvo type="percentile" val="50"/>
        <cfvo type="max"/>
        <color rgb="FFF8696B"/>
        <color rgb="FFFFEB84"/>
        <color rgb="FF63BE7B"/>
      </colorScale>
    </cfRule>
  </conditionalFormatting>
  <conditionalFormatting sqref="FD14:FD92">
    <cfRule type="colorScale" priority="1028">
      <colorScale>
        <cfvo type="min"/>
        <cfvo type="percentile" val="50"/>
        <cfvo type="max"/>
        <color rgb="FFF8696B"/>
        <color rgb="FFFFEB84"/>
        <color rgb="FF63BE7B"/>
      </colorScale>
    </cfRule>
  </conditionalFormatting>
  <conditionalFormatting sqref="FD96:FD123">
    <cfRule type="colorScale" priority="1027">
      <colorScale>
        <cfvo type="min"/>
        <cfvo type="percentile" val="50"/>
        <cfvo type="max"/>
        <color rgb="FFF8696B"/>
        <color rgb="FFFFEB84"/>
        <color rgb="FF63BE7B"/>
      </colorScale>
    </cfRule>
  </conditionalFormatting>
  <conditionalFormatting sqref="DZ2:DZ9">
    <cfRule type="colorScale" priority="1026">
      <colorScale>
        <cfvo type="min"/>
        <cfvo type="percentile" val="50"/>
        <cfvo type="max"/>
        <color rgb="FFF8696B"/>
        <color rgb="FFFFEB84"/>
        <color rgb="FF63BE7B"/>
      </colorScale>
    </cfRule>
  </conditionalFormatting>
  <conditionalFormatting sqref="EB2:EB9">
    <cfRule type="colorScale" priority="1025">
      <colorScale>
        <cfvo type="min"/>
        <cfvo type="percentile" val="50"/>
        <cfvo type="max"/>
        <color rgb="FFF8696B"/>
        <color rgb="FFFFEB84"/>
        <color rgb="FF63BE7B"/>
      </colorScale>
    </cfRule>
  </conditionalFormatting>
  <conditionalFormatting sqref="EX2:EX9">
    <cfRule type="colorScale" priority="1024">
      <colorScale>
        <cfvo type="min"/>
        <cfvo type="percentile" val="50"/>
        <cfvo type="max"/>
        <color rgb="FFF8696B"/>
        <color rgb="FFFFEB84"/>
        <color rgb="FF63BE7B"/>
      </colorScale>
    </cfRule>
  </conditionalFormatting>
  <conditionalFormatting sqref="EZ2:EZ9">
    <cfRule type="colorScale" priority="1023">
      <colorScale>
        <cfvo type="min"/>
        <cfvo type="percentile" val="50"/>
        <cfvo type="max"/>
        <color rgb="FFF8696B"/>
        <color rgb="FFFFEB84"/>
        <color rgb="FF63BE7B"/>
      </colorScale>
    </cfRule>
  </conditionalFormatting>
  <conditionalFormatting sqref="FT96:FT123">
    <cfRule type="colorScale" priority="1017">
      <colorScale>
        <cfvo type="min"/>
        <cfvo type="percentile" val="50"/>
        <cfvo type="max"/>
        <color rgb="FFF8696B"/>
        <color rgb="FFFFEB84"/>
        <color rgb="FF63BE7B"/>
      </colorScale>
    </cfRule>
  </conditionalFormatting>
  <conditionalFormatting sqref="FM14:FM92">
    <cfRule type="colorScale" priority="1011">
      <colorScale>
        <cfvo type="min"/>
        <cfvo type="percentile" val="50"/>
        <cfvo type="max"/>
        <color rgb="FFF8696B"/>
        <color rgb="FFFFEB84"/>
        <color rgb="FF63BE7B"/>
      </colorScale>
    </cfRule>
  </conditionalFormatting>
  <conditionalFormatting sqref="FQ96:FQ123 FG96:FL123">
    <cfRule type="colorScale" priority="1019">
      <colorScale>
        <cfvo type="min"/>
        <cfvo type="percentile" val="50"/>
        <cfvo type="max"/>
        <color rgb="FFF8696B"/>
        <color rgb="FFFFEB84"/>
        <color rgb="FF63BE7B"/>
      </colorScale>
    </cfRule>
  </conditionalFormatting>
  <conditionalFormatting sqref="FR96:FS123">
    <cfRule type="colorScale" priority="1018">
      <colorScale>
        <cfvo type="min"/>
        <cfvo type="percentile" val="50"/>
        <cfvo type="max"/>
        <color rgb="FFF8696B"/>
        <color rgb="FFFFEB84"/>
        <color rgb="FF63BE7B"/>
      </colorScale>
    </cfRule>
  </conditionalFormatting>
  <conditionalFormatting sqref="FQ15:FQ24 FG82:FG92 FG15:FG24 FQ82:FQ92 FL15:FL24 FL82:FL92">
    <cfRule type="colorScale" priority="1016">
      <colorScale>
        <cfvo type="min"/>
        <cfvo type="percentile" val="50"/>
        <cfvo type="max"/>
        <color rgb="FFF8696B"/>
        <color rgb="FFFFEB84"/>
        <color rgb="FF63BE7B"/>
      </colorScale>
    </cfRule>
  </conditionalFormatting>
  <conditionalFormatting sqref="FF96:FF123">
    <cfRule type="colorScale" priority="1015">
      <colorScale>
        <cfvo type="min"/>
        <cfvo type="percentile" val="50"/>
        <cfvo type="max"/>
        <color rgb="FFF8696B"/>
        <color rgb="FFFFEB84"/>
        <color rgb="FF63BE7B"/>
      </colorScale>
    </cfRule>
  </conditionalFormatting>
  <conditionalFormatting sqref="FT14:FT92">
    <cfRule type="colorScale" priority="1020">
      <colorScale>
        <cfvo type="min"/>
        <cfvo type="percentile" val="50"/>
        <cfvo type="max"/>
        <color rgb="FFF8696B"/>
        <color rgb="FFFFEB84"/>
        <color rgb="FF63BE7B"/>
      </colorScale>
    </cfRule>
  </conditionalFormatting>
  <conditionalFormatting sqref="FQ25:FQ81 FG25:FG81 FL25:FL81">
    <cfRule type="colorScale" priority="1021">
      <colorScale>
        <cfvo type="min"/>
        <cfvo type="percentile" val="50"/>
        <cfvo type="max"/>
        <color rgb="FFF8696B"/>
        <color rgb="FFFFEB84"/>
        <color rgb="FF63BE7B"/>
      </colorScale>
    </cfRule>
  </conditionalFormatting>
  <conditionalFormatting sqref="FR12:FS13 FS14:FS92">
    <cfRule type="colorScale" priority="1022">
      <colorScale>
        <cfvo type="min"/>
        <cfvo type="percentile" val="50"/>
        <cfvo type="max"/>
        <color rgb="FFF8696B"/>
        <color rgb="FFFFEB84"/>
        <color rgb="FF63BE7B"/>
      </colorScale>
    </cfRule>
  </conditionalFormatting>
  <conditionalFormatting sqref="FG14 FL14">
    <cfRule type="colorScale" priority="1014">
      <colorScale>
        <cfvo type="min"/>
        <cfvo type="percentile" val="50"/>
        <cfvo type="max"/>
        <color rgb="FFF8696B"/>
        <color rgb="FFFFEB84"/>
        <color rgb="FF63BE7B"/>
      </colorScale>
    </cfRule>
  </conditionalFormatting>
  <conditionalFormatting sqref="FQ14:FQ92">
    <cfRule type="colorScale" priority="1013">
      <colorScale>
        <cfvo type="min"/>
        <cfvo type="percentile" val="50"/>
        <cfvo type="max"/>
        <color rgb="FFF8696B"/>
        <color rgb="FFFFEB84"/>
        <color rgb="FF63BE7B"/>
      </colorScale>
    </cfRule>
  </conditionalFormatting>
  <conditionalFormatting sqref="FF14:FF92">
    <cfRule type="colorScale" priority="1012">
      <colorScale>
        <cfvo type="min"/>
        <cfvo type="percentile" val="50"/>
        <cfvo type="max"/>
        <color rgb="FFF8696B"/>
        <color rgb="FFFFEB84"/>
        <color rgb="FF63BE7B"/>
      </colorScale>
    </cfRule>
  </conditionalFormatting>
  <conditionalFormatting sqref="FU96:FV123">
    <cfRule type="colorScale" priority="1010">
      <colorScale>
        <cfvo type="min"/>
        <cfvo type="percentile" val="50"/>
        <cfvo type="max"/>
        <color rgb="FFF8696B"/>
        <color rgb="FFFFEB84"/>
        <color rgb="FF63BE7B"/>
      </colorScale>
    </cfRule>
  </conditionalFormatting>
  <conditionalFormatting sqref="FU14:FU92">
    <cfRule type="colorScale" priority="1009">
      <colorScale>
        <cfvo type="min"/>
        <cfvo type="percentile" val="50"/>
        <cfvo type="max"/>
        <color rgb="FF63BE7B"/>
        <color rgb="FFFFEB84"/>
        <color rgb="FFF8696B"/>
      </colorScale>
    </cfRule>
  </conditionalFormatting>
  <conditionalFormatting sqref="FM96:FN123">
    <cfRule type="colorScale" priority="1008">
      <colorScale>
        <cfvo type="min"/>
        <cfvo type="percentile" val="50"/>
        <cfvo type="max"/>
        <color rgb="FFF8696B"/>
        <color rgb="FFFFEB84"/>
        <color rgb="FF63BE7B"/>
      </colorScale>
    </cfRule>
  </conditionalFormatting>
  <conditionalFormatting sqref="FO96:FP123">
    <cfRule type="colorScale" priority="1007">
      <colorScale>
        <cfvo type="min"/>
        <cfvo type="percentile" val="50"/>
        <cfvo type="max"/>
        <color rgb="FFF8696B"/>
        <color rgb="FFFFEB84"/>
        <color rgb="FF63BE7B"/>
      </colorScale>
    </cfRule>
  </conditionalFormatting>
  <conditionalFormatting sqref="FU96:FV123">
    <cfRule type="colorScale" priority="1006">
      <colorScale>
        <cfvo type="min"/>
        <cfvo type="percentile" val="50"/>
        <cfvo type="max"/>
        <color rgb="FF63BE7B"/>
        <color rgb="FFFFEB84"/>
        <color rgb="FFF8696B"/>
      </colorScale>
    </cfRule>
  </conditionalFormatting>
  <conditionalFormatting sqref="FO14:FP92">
    <cfRule type="colorScale" priority="1005">
      <colorScale>
        <cfvo type="min"/>
        <cfvo type="percentile" val="50"/>
        <cfvo type="max"/>
        <color rgb="FFF8696B"/>
        <color rgb="FFFFEB84"/>
        <color rgb="FF63BE7B"/>
      </colorScale>
    </cfRule>
  </conditionalFormatting>
  <conditionalFormatting sqref="FQ96:FQ123">
    <cfRule type="colorScale" priority="1004">
      <colorScale>
        <cfvo type="min"/>
        <cfvo type="percentile" val="50"/>
        <cfvo type="max"/>
        <color rgb="FFF8696B"/>
        <color rgb="FFFFEB84"/>
        <color rgb="FF63BE7B"/>
      </colorScale>
    </cfRule>
  </conditionalFormatting>
  <conditionalFormatting sqref="FZ14:GA92">
    <cfRule type="colorScale" priority="1003">
      <colorScale>
        <cfvo type="min"/>
        <cfvo type="percentile" val="50"/>
        <cfvo type="max"/>
        <color rgb="FFF8696B"/>
        <color rgb="FFFFEB84"/>
        <color rgb="FF63BE7B"/>
      </colorScale>
    </cfRule>
  </conditionalFormatting>
  <conditionalFormatting sqref="FZ96:GB123">
    <cfRule type="colorScale" priority="1002">
      <colorScale>
        <cfvo type="min"/>
        <cfvo type="percentile" val="50"/>
        <cfvo type="max"/>
        <color rgb="FFF8696B"/>
        <color rgb="FFFFEB84"/>
        <color rgb="FF63BE7B"/>
      </colorScale>
    </cfRule>
  </conditionalFormatting>
  <conditionalFormatting sqref="GC14:GC92">
    <cfRule type="colorScale" priority="1001">
      <colorScale>
        <cfvo type="min"/>
        <cfvo type="percentile" val="50"/>
        <cfvo type="max"/>
        <color rgb="FFF8696B"/>
        <color rgb="FFFFEB84"/>
        <color rgb="FF63BE7B"/>
      </colorScale>
    </cfRule>
  </conditionalFormatting>
  <conditionalFormatting sqref="GC96:GC123">
    <cfRule type="colorScale" priority="1000">
      <colorScale>
        <cfvo type="min"/>
        <cfvo type="percentile" val="50"/>
        <cfvo type="max"/>
        <color rgb="FFF8696B"/>
        <color rgb="FFFFEB84"/>
        <color rgb="FF63BE7B"/>
      </colorScale>
    </cfRule>
  </conditionalFormatting>
  <conditionalFormatting sqref="FP2:FP10 FL2:FL10">
    <cfRule type="colorScale" priority="999">
      <colorScale>
        <cfvo type="min"/>
        <cfvo type="percentile" val="50"/>
        <cfvo type="max"/>
        <color rgb="FFF8696B"/>
        <color rgb="FFFFEB84"/>
        <color rgb="FF63BE7B"/>
      </colorScale>
    </cfRule>
  </conditionalFormatting>
  <conditionalFormatting sqref="FM2:FN10">
    <cfRule type="colorScale" priority="998">
      <colorScale>
        <cfvo type="min"/>
        <cfvo type="percentile" val="50"/>
        <cfvo type="max"/>
        <color rgb="FFF8696B"/>
        <color rgb="FFFFEB84"/>
        <color rgb="FF63BE7B"/>
      </colorScale>
    </cfRule>
  </conditionalFormatting>
  <conditionalFormatting sqref="FQ2:FQ10">
    <cfRule type="colorScale" priority="997">
      <colorScale>
        <cfvo type="min"/>
        <cfvo type="percentile" val="50"/>
        <cfvo type="max"/>
        <color rgb="FFF8696B"/>
        <color rgb="FFFFEB84"/>
        <color rgb="FF63BE7B"/>
      </colorScale>
    </cfRule>
  </conditionalFormatting>
  <conditionalFormatting sqref="FJ14:FK92">
    <cfRule type="colorScale" priority="996">
      <colorScale>
        <cfvo type="min"/>
        <cfvo type="percentile" val="50"/>
        <cfvo type="max"/>
        <color rgb="FFF8696B"/>
        <color rgb="FFFFEB84"/>
        <color rgb="FF63BE7B"/>
      </colorScale>
    </cfRule>
  </conditionalFormatting>
  <conditionalFormatting sqref="FH14:FI92">
    <cfRule type="colorScale" priority="995">
      <colorScale>
        <cfvo type="min"/>
        <cfvo type="percentile" val="50"/>
        <cfvo type="max"/>
        <color rgb="FFF8696B"/>
        <color rgb="FFFFEB84"/>
        <color rgb="FF63BE7B"/>
      </colorScale>
    </cfRule>
  </conditionalFormatting>
  <conditionalFormatting sqref="FN14:FN92">
    <cfRule type="colorScale" priority="994">
      <colorScale>
        <cfvo type="min"/>
        <cfvo type="percentile" val="50"/>
        <cfvo type="max"/>
        <color rgb="FFF8696B"/>
        <color rgb="FFFFEB84"/>
        <color rgb="FF63BE7B"/>
      </colorScale>
    </cfRule>
  </conditionalFormatting>
  <conditionalFormatting sqref="GB14:GB92">
    <cfRule type="colorScale" priority="993">
      <colorScale>
        <cfvo type="min"/>
        <cfvo type="percentile" val="50"/>
        <cfvo type="max"/>
        <color rgb="FFF8696B"/>
        <color rgb="FFFFEB84"/>
        <color rgb="FF63BE7B"/>
      </colorScale>
    </cfRule>
  </conditionalFormatting>
  <conditionalFormatting sqref="FH14:FH92">
    <cfRule type="colorScale" priority="992">
      <colorScale>
        <cfvo type="min"/>
        <cfvo type="percentile" val="50"/>
        <cfvo type="max"/>
        <color rgb="FFF8696B"/>
        <color rgb="FFFFEB84"/>
        <color rgb="FF63BE7B"/>
      </colorScale>
    </cfRule>
  </conditionalFormatting>
  <conditionalFormatting sqref="FG14:FG92">
    <cfRule type="colorScale" priority="991">
      <colorScale>
        <cfvo type="min"/>
        <cfvo type="percentile" val="50"/>
        <cfvo type="max"/>
        <color rgb="FFF8696B"/>
        <color rgb="FFFFEB84"/>
        <color rgb="FF63BE7B"/>
      </colorScale>
    </cfRule>
  </conditionalFormatting>
  <conditionalFormatting sqref="GD14:GD92">
    <cfRule type="colorScale" priority="990">
      <colorScale>
        <cfvo type="min"/>
        <cfvo type="percentile" val="50"/>
        <cfvo type="max"/>
        <color rgb="FFF8696B"/>
        <color rgb="FFFFEB84"/>
        <color rgb="FF63BE7B"/>
      </colorScale>
    </cfRule>
  </conditionalFormatting>
  <conditionalFormatting sqref="GD96:GD123">
    <cfRule type="colorScale" priority="989">
      <colorScale>
        <cfvo type="min"/>
        <cfvo type="percentile" val="50"/>
        <cfvo type="max"/>
        <color rgb="FFF8696B"/>
        <color rgb="FFFFEB84"/>
        <color rgb="FF63BE7B"/>
      </colorScale>
    </cfRule>
  </conditionalFormatting>
  <conditionalFormatting sqref="FU2:FU9">
    <cfRule type="colorScale" priority="988">
      <colorScale>
        <cfvo type="min"/>
        <cfvo type="percentile" val="50"/>
        <cfvo type="max"/>
        <color rgb="FFF8696B"/>
        <color rgb="FFFFEB84"/>
        <color rgb="FF63BE7B"/>
      </colorScale>
    </cfRule>
  </conditionalFormatting>
  <conditionalFormatting sqref="FY2:FY9">
    <cfRule type="colorScale" priority="987">
      <colorScale>
        <cfvo type="min"/>
        <cfvo type="percentile" val="50"/>
        <cfvo type="max"/>
        <color rgb="FFF8696B"/>
        <color rgb="FFFFEB84"/>
        <color rgb="FF63BE7B"/>
      </colorScale>
    </cfRule>
  </conditionalFormatting>
  <conditionalFormatting sqref="ET14:ET92">
    <cfRule type="colorScale" priority="986">
      <colorScale>
        <cfvo type="min"/>
        <cfvo type="percentile" val="50"/>
        <cfvo type="max"/>
        <color rgb="FFF8696B"/>
        <color rgb="FFFFEB84"/>
        <color rgb="FF63BE7B"/>
      </colorScale>
    </cfRule>
  </conditionalFormatting>
  <conditionalFormatting sqref="FR14:FR92">
    <cfRule type="colorScale" priority="985">
      <colorScale>
        <cfvo type="min"/>
        <cfvo type="percentile" val="50"/>
        <cfvo type="max"/>
        <color rgb="FFF8696B"/>
        <color rgb="FFFFEB84"/>
        <color rgb="FF63BE7B"/>
      </colorScale>
    </cfRule>
  </conditionalFormatting>
  <conditionalFormatting sqref="FR14:FR92">
    <cfRule type="colorScale" priority="984">
      <colorScale>
        <cfvo type="min"/>
        <cfvo type="percentile" val="50"/>
        <cfvo type="max"/>
        <color rgb="FFF8696B"/>
        <color rgb="FFFFEB84"/>
        <color rgb="FF63BE7B"/>
      </colorScale>
    </cfRule>
  </conditionalFormatting>
  <conditionalFormatting sqref="GT96:GT123">
    <cfRule type="colorScale" priority="940">
      <colorScale>
        <cfvo type="min"/>
        <cfvo type="percentile" val="50"/>
        <cfvo type="max"/>
        <color rgb="FFF8696B"/>
        <color rgb="FFFFEB84"/>
        <color rgb="FF63BE7B"/>
      </colorScale>
    </cfRule>
  </conditionalFormatting>
  <conditionalFormatting sqref="GM14:GM92">
    <cfRule type="colorScale" priority="934">
      <colorScale>
        <cfvo type="min"/>
        <cfvo type="percentile" val="50"/>
        <cfvo type="max"/>
        <color rgb="FFF8696B"/>
        <color rgb="FFFFEB84"/>
        <color rgb="FF63BE7B"/>
      </colorScale>
    </cfRule>
  </conditionalFormatting>
  <conditionalFormatting sqref="GQ96:GQ123 GG96:GL123">
    <cfRule type="colorScale" priority="942">
      <colorScale>
        <cfvo type="min"/>
        <cfvo type="percentile" val="50"/>
        <cfvo type="max"/>
        <color rgb="FFF8696B"/>
        <color rgb="FFFFEB84"/>
        <color rgb="FF63BE7B"/>
      </colorScale>
    </cfRule>
  </conditionalFormatting>
  <conditionalFormatting sqref="GR96:GS123">
    <cfRule type="colorScale" priority="941">
      <colorScale>
        <cfvo type="min"/>
        <cfvo type="percentile" val="50"/>
        <cfvo type="max"/>
        <color rgb="FFF8696B"/>
        <color rgb="FFFFEB84"/>
        <color rgb="FF63BE7B"/>
      </colorScale>
    </cfRule>
  </conditionalFormatting>
  <conditionalFormatting sqref="GQ15:GQ24 GG82:GG92 GG15:GG24 GQ82:GQ92 GL15:GL24 GL82:GL92">
    <cfRule type="colorScale" priority="939">
      <colorScale>
        <cfvo type="min"/>
        <cfvo type="percentile" val="50"/>
        <cfvo type="max"/>
        <color rgb="FFF8696B"/>
        <color rgb="FFFFEB84"/>
        <color rgb="FF63BE7B"/>
      </colorScale>
    </cfRule>
  </conditionalFormatting>
  <conditionalFormatting sqref="GF96:GF123">
    <cfRule type="colorScale" priority="938">
      <colorScale>
        <cfvo type="min"/>
        <cfvo type="percentile" val="50"/>
        <cfvo type="max"/>
        <color rgb="FFF8696B"/>
        <color rgb="FFFFEB84"/>
        <color rgb="FF63BE7B"/>
      </colorScale>
    </cfRule>
  </conditionalFormatting>
  <conditionalFormatting sqref="GT14:GT92">
    <cfRule type="colorScale" priority="943">
      <colorScale>
        <cfvo type="min"/>
        <cfvo type="percentile" val="50"/>
        <cfvo type="max"/>
        <color rgb="FFF8696B"/>
        <color rgb="FFFFEB84"/>
        <color rgb="FF63BE7B"/>
      </colorScale>
    </cfRule>
  </conditionalFormatting>
  <conditionalFormatting sqref="GQ25:GQ81 GG25:GG81 GL25:GL81">
    <cfRule type="colorScale" priority="944">
      <colorScale>
        <cfvo type="min"/>
        <cfvo type="percentile" val="50"/>
        <cfvo type="max"/>
        <color rgb="FFF8696B"/>
        <color rgb="FFFFEB84"/>
        <color rgb="FF63BE7B"/>
      </colorScale>
    </cfRule>
  </conditionalFormatting>
  <conditionalFormatting sqref="GR12:GS13 GS14:GS92">
    <cfRule type="colorScale" priority="945">
      <colorScale>
        <cfvo type="min"/>
        <cfvo type="percentile" val="50"/>
        <cfvo type="max"/>
        <color rgb="FFF8696B"/>
        <color rgb="FFFFEB84"/>
        <color rgb="FF63BE7B"/>
      </colorScale>
    </cfRule>
  </conditionalFormatting>
  <conditionalFormatting sqref="GL14 GG14">
    <cfRule type="colorScale" priority="937">
      <colorScale>
        <cfvo type="min"/>
        <cfvo type="percentile" val="50"/>
        <cfvo type="max"/>
        <color rgb="FFF8696B"/>
        <color rgb="FFFFEB84"/>
        <color rgb="FF63BE7B"/>
      </colorScale>
    </cfRule>
  </conditionalFormatting>
  <conditionalFormatting sqref="GQ14:GQ92">
    <cfRule type="colorScale" priority="936">
      <colorScale>
        <cfvo type="min"/>
        <cfvo type="percentile" val="50"/>
        <cfvo type="max"/>
        <color rgb="FFF8696B"/>
        <color rgb="FFFFEB84"/>
        <color rgb="FF63BE7B"/>
      </colorScale>
    </cfRule>
  </conditionalFormatting>
  <conditionalFormatting sqref="GF14:GF92">
    <cfRule type="colorScale" priority="935">
      <colorScale>
        <cfvo type="min"/>
        <cfvo type="percentile" val="50"/>
        <cfvo type="max"/>
        <color rgb="FFF8696B"/>
        <color rgb="FFFFEB84"/>
        <color rgb="FF63BE7B"/>
      </colorScale>
    </cfRule>
  </conditionalFormatting>
  <conditionalFormatting sqref="GU96:GV123">
    <cfRule type="colorScale" priority="933">
      <colorScale>
        <cfvo type="min"/>
        <cfvo type="percentile" val="50"/>
        <cfvo type="max"/>
        <color rgb="FFF8696B"/>
        <color rgb="FFFFEB84"/>
        <color rgb="FF63BE7B"/>
      </colorScale>
    </cfRule>
  </conditionalFormatting>
  <conditionalFormatting sqref="GU14:GU92">
    <cfRule type="colorScale" priority="932">
      <colorScale>
        <cfvo type="min"/>
        <cfvo type="percentile" val="50"/>
        <cfvo type="max"/>
        <color rgb="FF63BE7B"/>
        <color rgb="FFFFEB84"/>
        <color rgb="FFF8696B"/>
      </colorScale>
    </cfRule>
  </conditionalFormatting>
  <conditionalFormatting sqref="GM96:GN123">
    <cfRule type="colorScale" priority="931">
      <colorScale>
        <cfvo type="min"/>
        <cfvo type="percentile" val="50"/>
        <cfvo type="max"/>
        <color rgb="FFF8696B"/>
        <color rgb="FFFFEB84"/>
        <color rgb="FF63BE7B"/>
      </colorScale>
    </cfRule>
  </conditionalFormatting>
  <conditionalFormatting sqref="GO96:GP123">
    <cfRule type="colorScale" priority="930">
      <colorScale>
        <cfvo type="min"/>
        <cfvo type="percentile" val="50"/>
        <cfvo type="max"/>
        <color rgb="FFF8696B"/>
        <color rgb="FFFFEB84"/>
        <color rgb="FF63BE7B"/>
      </colorScale>
    </cfRule>
  </conditionalFormatting>
  <conditionalFormatting sqref="GU96:GV123">
    <cfRule type="colorScale" priority="929">
      <colorScale>
        <cfvo type="min"/>
        <cfvo type="percentile" val="50"/>
        <cfvo type="max"/>
        <color rgb="FF63BE7B"/>
        <color rgb="FFFFEB84"/>
        <color rgb="FFF8696B"/>
      </colorScale>
    </cfRule>
  </conditionalFormatting>
  <conditionalFormatting sqref="GO14:GP92">
    <cfRule type="colorScale" priority="928">
      <colorScale>
        <cfvo type="min"/>
        <cfvo type="percentile" val="50"/>
        <cfvo type="max"/>
        <color rgb="FFF8696B"/>
        <color rgb="FFFFEB84"/>
        <color rgb="FF63BE7B"/>
      </colorScale>
    </cfRule>
  </conditionalFormatting>
  <conditionalFormatting sqref="GQ96:GQ123">
    <cfRule type="colorScale" priority="927">
      <colorScale>
        <cfvo type="min"/>
        <cfvo type="percentile" val="50"/>
        <cfvo type="max"/>
        <color rgb="FFF8696B"/>
        <color rgb="FFFFEB84"/>
        <color rgb="FF63BE7B"/>
      </colorScale>
    </cfRule>
  </conditionalFormatting>
  <conditionalFormatting sqref="GZ14:HA92">
    <cfRule type="colorScale" priority="926">
      <colorScale>
        <cfvo type="min"/>
        <cfvo type="percentile" val="50"/>
        <cfvo type="max"/>
        <color rgb="FFF8696B"/>
        <color rgb="FFFFEB84"/>
        <color rgb="FF63BE7B"/>
      </colorScale>
    </cfRule>
  </conditionalFormatting>
  <conditionalFormatting sqref="GZ96:HB123">
    <cfRule type="colorScale" priority="925">
      <colorScale>
        <cfvo type="min"/>
        <cfvo type="percentile" val="50"/>
        <cfvo type="max"/>
        <color rgb="FFF8696B"/>
        <color rgb="FFFFEB84"/>
        <color rgb="FF63BE7B"/>
      </colorScale>
    </cfRule>
  </conditionalFormatting>
  <conditionalFormatting sqref="HC14:HC92">
    <cfRule type="colorScale" priority="924">
      <colorScale>
        <cfvo type="min"/>
        <cfvo type="percentile" val="50"/>
        <cfvo type="max"/>
        <color rgb="FFF8696B"/>
        <color rgb="FFFFEB84"/>
        <color rgb="FF63BE7B"/>
      </colorScale>
    </cfRule>
  </conditionalFormatting>
  <conditionalFormatting sqref="HC96:HC123">
    <cfRule type="colorScale" priority="923">
      <colorScale>
        <cfvo type="min"/>
        <cfvo type="percentile" val="50"/>
        <cfvo type="max"/>
        <color rgb="FFF8696B"/>
        <color rgb="FFFFEB84"/>
        <color rgb="FF63BE7B"/>
      </colorScale>
    </cfRule>
  </conditionalFormatting>
  <conditionalFormatting sqref="GP2:GP10 GL2:GL10">
    <cfRule type="colorScale" priority="922">
      <colorScale>
        <cfvo type="min"/>
        <cfvo type="percentile" val="50"/>
        <cfvo type="max"/>
        <color rgb="FFF8696B"/>
        <color rgb="FFFFEB84"/>
        <color rgb="FF63BE7B"/>
      </colorScale>
    </cfRule>
  </conditionalFormatting>
  <conditionalFormatting sqref="GM2:GN10">
    <cfRule type="colorScale" priority="921">
      <colorScale>
        <cfvo type="min"/>
        <cfvo type="percentile" val="50"/>
        <cfvo type="max"/>
        <color rgb="FFF8696B"/>
        <color rgb="FFFFEB84"/>
        <color rgb="FF63BE7B"/>
      </colorScale>
    </cfRule>
  </conditionalFormatting>
  <conditionalFormatting sqref="GQ2:GQ10">
    <cfRule type="colorScale" priority="920">
      <colorScale>
        <cfvo type="min"/>
        <cfvo type="percentile" val="50"/>
        <cfvo type="max"/>
        <color rgb="FFF8696B"/>
        <color rgb="FFFFEB84"/>
        <color rgb="FF63BE7B"/>
      </colorScale>
    </cfRule>
  </conditionalFormatting>
  <conditionalFormatting sqref="GJ14:GK92">
    <cfRule type="colorScale" priority="919">
      <colorScale>
        <cfvo type="min"/>
        <cfvo type="percentile" val="50"/>
        <cfvo type="max"/>
        <color rgb="FFF8696B"/>
        <color rgb="FFFFEB84"/>
        <color rgb="FF63BE7B"/>
      </colorScale>
    </cfRule>
  </conditionalFormatting>
  <conditionalFormatting sqref="GH14:GI92">
    <cfRule type="colorScale" priority="918">
      <colorScale>
        <cfvo type="min"/>
        <cfvo type="percentile" val="50"/>
        <cfvo type="max"/>
        <color rgb="FFF8696B"/>
        <color rgb="FFFFEB84"/>
        <color rgb="FF63BE7B"/>
      </colorScale>
    </cfRule>
  </conditionalFormatting>
  <conditionalFormatting sqref="GN14:GN92">
    <cfRule type="colorScale" priority="917">
      <colorScale>
        <cfvo type="min"/>
        <cfvo type="percentile" val="50"/>
        <cfvo type="max"/>
        <color rgb="FFF8696B"/>
        <color rgb="FFFFEB84"/>
        <color rgb="FF63BE7B"/>
      </colorScale>
    </cfRule>
  </conditionalFormatting>
  <conditionalFormatting sqref="HB14:HB92">
    <cfRule type="colorScale" priority="916">
      <colorScale>
        <cfvo type="min"/>
        <cfvo type="percentile" val="50"/>
        <cfvo type="max"/>
        <color rgb="FFF8696B"/>
        <color rgb="FFFFEB84"/>
        <color rgb="FF63BE7B"/>
      </colorScale>
    </cfRule>
  </conditionalFormatting>
  <conditionalFormatting sqref="GH14:GH92">
    <cfRule type="colorScale" priority="915">
      <colorScale>
        <cfvo type="min"/>
        <cfvo type="percentile" val="50"/>
        <cfvo type="max"/>
        <color rgb="FFF8696B"/>
        <color rgb="FFFFEB84"/>
        <color rgb="FF63BE7B"/>
      </colorScale>
    </cfRule>
  </conditionalFormatting>
  <conditionalFormatting sqref="GG14:GG92">
    <cfRule type="colorScale" priority="914">
      <colorScale>
        <cfvo type="min"/>
        <cfvo type="percentile" val="50"/>
        <cfvo type="max"/>
        <color rgb="FFF8696B"/>
        <color rgb="FFFFEB84"/>
        <color rgb="FF63BE7B"/>
      </colorScale>
    </cfRule>
  </conditionalFormatting>
  <conditionalFormatting sqref="HD14:HD92">
    <cfRule type="colorScale" priority="913">
      <colorScale>
        <cfvo type="min"/>
        <cfvo type="percentile" val="50"/>
        <cfvo type="max"/>
        <color rgb="FFF8696B"/>
        <color rgb="FFFFEB84"/>
        <color rgb="FF63BE7B"/>
      </colorScale>
    </cfRule>
  </conditionalFormatting>
  <conditionalFormatting sqref="HD96:HD123">
    <cfRule type="colorScale" priority="912">
      <colorScale>
        <cfvo type="min"/>
        <cfvo type="percentile" val="50"/>
        <cfvo type="max"/>
        <color rgb="FFF8696B"/>
        <color rgb="FFFFEB84"/>
        <color rgb="FF63BE7B"/>
      </colorScale>
    </cfRule>
  </conditionalFormatting>
  <conditionalFormatting sqref="GR14:GR92">
    <cfRule type="colorScale" priority="909">
      <colorScale>
        <cfvo type="min"/>
        <cfvo type="percentile" val="50"/>
        <cfvo type="max"/>
        <color rgb="FFF8696B"/>
        <color rgb="FFFFEB84"/>
        <color rgb="FF63BE7B"/>
      </colorScale>
    </cfRule>
  </conditionalFormatting>
  <conditionalFormatting sqref="GR14:GR92">
    <cfRule type="colorScale" priority="908">
      <colorScale>
        <cfvo type="min"/>
        <cfvo type="percentile" val="50"/>
        <cfvo type="max"/>
        <color rgb="FFF8696B"/>
        <color rgb="FFFFEB84"/>
        <color rgb="FF63BE7B"/>
      </colorScale>
    </cfRule>
  </conditionalFormatting>
  <conditionalFormatting sqref="HT96:HT123">
    <cfRule type="colorScale" priority="902">
      <colorScale>
        <cfvo type="min"/>
        <cfvo type="percentile" val="50"/>
        <cfvo type="max"/>
        <color rgb="FFF8696B"/>
        <color rgb="FFFFEB84"/>
        <color rgb="FF63BE7B"/>
      </colorScale>
    </cfRule>
  </conditionalFormatting>
  <conditionalFormatting sqref="HM14:HM92">
    <cfRule type="colorScale" priority="896">
      <colorScale>
        <cfvo type="min"/>
        <cfvo type="percentile" val="50"/>
        <cfvo type="max"/>
        <color rgb="FFF8696B"/>
        <color rgb="FFFFEB84"/>
        <color rgb="FF63BE7B"/>
      </colorScale>
    </cfRule>
  </conditionalFormatting>
  <conditionalFormatting sqref="HQ96:HQ123 HG96:HL123">
    <cfRule type="colorScale" priority="904">
      <colorScale>
        <cfvo type="min"/>
        <cfvo type="percentile" val="50"/>
        <cfvo type="max"/>
        <color rgb="FFF8696B"/>
        <color rgb="FFFFEB84"/>
        <color rgb="FF63BE7B"/>
      </colorScale>
    </cfRule>
  </conditionalFormatting>
  <conditionalFormatting sqref="HR96:HS123">
    <cfRule type="colorScale" priority="903">
      <colorScale>
        <cfvo type="min"/>
        <cfvo type="percentile" val="50"/>
        <cfvo type="max"/>
        <color rgb="FFF8696B"/>
        <color rgb="FFFFEB84"/>
        <color rgb="FF63BE7B"/>
      </colorScale>
    </cfRule>
  </conditionalFormatting>
  <conditionalFormatting sqref="HQ15:HQ24 HG82:HG92 HG15:HG24 HQ82:HQ92 HL15:HL24 HL82:HL92">
    <cfRule type="colorScale" priority="901">
      <colorScale>
        <cfvo type="min"/>
        <cfvo type="percentile" val="50"/>
        <cfvo type="max"/>
        <color rgb="FFF8696B"/>
        <color rgb="FFFFEB84"/>
        <color rgb="FF63BE7B"/>
      </colorScale>
    </cfRule>
  </conditionalFormatting>
  <conditionalFormatting sqref="HF96:HF123">
    <cfRule type="colorScale" priority="900">
      <colorScale>
        <cfvo type="min"/>
        <cfvo type="percentile" val="50"/>
        <cfvo type="max"/>
        <color rgb="FFF8696B"/>
        <color rgb="FFFFEB84"/>
        <color rgb="FF63BE7B"/>
      </colorScale>
    </cfRule>
  </conditionalFormatting>
  <conditionalFormatting sqref="HT14:HT92">
    <cfRule type="colorScale" priority="905">
      <colorScale>
        <cfvo type="min"/>
        <cfvo type="percentile" val="50"/>
        <cfvo type="max"/>
        <color rgb="FFF8696B"/>
        <color rgb="FFFFEB84"/>
        <color rgb="FF63BE7B"/>
      </colorScale>
    </cfRule>
  </conditionalFormatting>
  <conditionalFormatting sqref="HQ25:HQ81 HG25:HG81 HL25:HL81">
    <cfRule type="colorScale" priority="906">
      <colorScale>
        <cfvo type="min"/>
        <cfvo type="percentile" val="50"/>
        <cfvo type="max"/>
        <color rgb="FFF8696B"/>
        <color rgb="FFFFEB84"/>
        <color rgb="FF63BE7B"/>
      </colorScale>
    </cfRule>
  </conditionalFormatting>
  <conditionalFormatting sqref="HR12:HS13 HS14:HS92">
    <cfRule type="colorScale" priority="907">
      <colorScale>
        <cfvo type="min"/>
        <cfvo type="percentile" val="50"/>
        <cfvo type="max"/>
        <color rgb="FFF8696B"/>
        <color rgb="FFFFEB84"/>
        <color rgb="FF63BE7B"/>
      </colorScale>
    </cfRule>
  </conditionalFormatting>
  <conditionalFormatting sqref="HG14 HL14">
    <cfRule type="colorScale" priority="899">
      <colorScale>
        <cfvo type="min"/>
        <cfvo type="percentile" val="50"/>
        <cfvo type="max"/>
        <color rgb="FFF8696B"/>
        <color rgb="FFFFEB84"/>
        <color rgb="FF63BE7B"/>
      </colorScale>
    </cfRule>
  </conditionalFormatting>
  <conditionalFormatting sqref="HQ14:HQ92">
    <cfRule type="colorScale" priority="898">
      <colorScale>
        <cfvo type="min"/>
        <cfvo type="percentile" val="50"/>
        <cfvo type="max"/>
        <color rgb="FFF8696B"/>
        <color rgb="FFFFEB84"/>
        <color rgb="FF63BE7B"/>
      </colorScale>
    </cfRule>
  </conditionalFormatting>
  <conditionalFormatting sqref="HF14:HF92">
    <cfRule type="colorScale" priority="897">
      <colorScale>
        <cfvo type="min"/>
        <cfvo type="percentile" val="50"/>
        <cfvo type="max"/>
        <color rgb="FFF8696B"/>
        <color rgb="FFFFEB84"/>
        <color rgb="FF63BE7B"/>
      </colorScale>
    </cfRule>
  </conditionalFormatting>
  <conditionalFormatting sqref="HU96:HV123">
    <cfRule type="colorScale" priority="895">
      <colorScale>
        <cfvo type="min"/>
        <cfvo type="percentile" val="50"/>
        <cfvo type="max"/>
        <color rgb="FFF8696B"/>
        <color rgb="FFFFEB84"/>
        <color rgb="FF63BE7B"/>
      </colorScale>
    </cfRule>
  </conditionalFormatting>
  <conditionalFormatting sqref="HU14:HU92">
    <cfRule type="colorScale" priority="894">
      <colorScale>
        <cfvo type="min"/>
        <cfvo type="percentile" val="50"/>
        <cfvo type="max"/>
        <color rgb="FF63BE7B"/>
        <color rgb="FFFFEB84"/>
        <color rgb="FFF8696B"/>
      </colorScale>
    </cfRule>
  </conditionalFormatting>
  <conditionalFormatting sqref="HM96:HN123">
    <cfRule type="colorScale" priority="893">
      <colorScale>
        <cfvo type="min"/>
        <cfvo type="percentile" val="50"/>
        <cfvo type="max"/>
        <color rgb="FFF8696B"/>
        <color rgb="FFFFEB84"/>
        <color rgb="FF63BE7B"/>
      </colorScale>
    </cfRule>
  </conditionalFormatting>
  <conditionalFormatting sqref="HO96:HP123">
    <cfRule type="colorScale" priority="892">
      <colorScale>
        <cfvo type="min"/>
        <cfvo type="percentile" val="50"/>
        <cfvo type="max"/>
        <color rgb="FFF8696B"/>
        <color rgb="FFFFEB84"/>
        <color rgb="FF63BE7B"/>
      </colorScale>
    </cfRule>
  </conditionalFormatting>
  <conditionalFormatting sqref="HU96:HV123">
    <cfRule type="colorScale" priority="891">
      <colorScale>
        <cfvo type="min"/>
        <cfvo type="percentile" val="50"/>
        <cfvo type="max"/>
        <color rgb="FF63BE7B"/>
        <color rgb="FFFFEB84"/>
        <color rgb="FFF8696B"/>
      </colorScale>
    </cfRule>
  </conditionalFormatting>
  <conditionalFormatting sqref="HO14:HP92">
    <cfRule type="colorScale" priority="890">
      <colorScale>
        <cfvo type="min"/>
        <cfvo type="percentile" val="50"/>
        <cfvo type="max"/>
        <color rgb="FFF8696B"/>
        <color rgb="FFFFEB84"/>
        <color rgb="FF63BE7B"/>
      </colorScale>
    </cfRule>
  </conditionalFormatting>
  <conditionalFormatting sqref="HQ96:HQ123">
    <cfRule type="colorScale" priority="889">
      <colorScale>
        <cfvo type="min"/>
        <cfvo type="percentile" val="50"/>
        <cfvo type="max"/>
        <color rgb="FFF8696B"/>
        <color rgb="FFFFEB84"/>
        <color rgb="FF63BE7B"/>
      </colorScale>
    </cfRule>
  </conditionalFormatting>
  <conditionalFormatting sqref="HZ14:IA92">
    <cfRule type="colorScale" priority="888">
      <colorScale>
        <cfvo type="min"/>
        <cfvo type="percentile" val="50"/>
        <cfvo type="max"/>
        <color rgb="FFF8696B"/>
        <color rgb="FFFFEB84"/>
        <color rgb="FF63BE7B"/>
      </colorScale>
    </cfRule>
  </conditionalFormatting>
  <conditionalFormatting sqref="HZ96:IB123">
    <cfRule type="colorScale" priority="887">
      <colorScale>
        <cfvo type="min"/>
        <cfvo type="percentile" val="50"/>
        <cfvo type="max"/>
        <color rgb="FFF8696B"/>
        <color rgb="FFFFEB84"/>
        <color rgb="FF63BE7B"/>
      </colorScale>
    </cfRule>
  </conditionalFormatting>
  <conditionalFormatting sqref="IC14:IC92">
    <cfRule type="colorScale" priority="886">
      <colorScale>
        <cfvo type="min"/>
        <cfvo type="percentile" val="50"/>
        <cfvo type="max"/>
        <color rgb="FFF8696B"/>
        <color rgb="FFFFEB84"/>
        <color rgb="FF63BE7B"/>
      </colorScale>
    </cfRule>
  </conditionalFormatting>
  <conditionalFormatting sqref="IC96:IC123">
    <cfRule type="colorScale" priority="885">
      <colorScale>
        <cfvo type="min"/>
        <cfvo type="percentile" val="50"/>
        <cfvo type="max"/>
        <color rgb="FFF8696B"/>
        <color rgb="FFFFEB84"/>
        <color rgb="FF63BE7B"/>
      </colorScale>
    </cfRule>
  </conditionalFormatting>
  <conditionalFormatting sqref="HP2:HP10 HL2:HL10">
    <cfRule type="colorScale" priority="884">
      <colorScale>
        <cfvo type="min"/>
        <cfvo type="percentile" val="50"/>
        <cfvo type="max"/>
        <color rgb="FFF8696B"/>
        <color rgb="FFFFEB84"/>
        <color rgb="FF63BE7B"/>
      </colorScale>
    </cfRule>
  </conditionalFormatting>
  <conditionalFormatting sqref="HM2:HN10">
    <cfRule type="colorScale" priority="883">
      <colorScale>
        <cfvo type="min"/>
        <cfvo type="percentile" val="50"/>
        <cfvo type="max"/>
        <color rgb="FFF8696B"/>
        <color rgb="FFFFEB84"/>
        <color rgb="FF63BE7B"/>
      </colorScale>
    </cfRule>
  </conditionalFormatting>
  <conditionalFormatting sqref="HQ2:HQ10">
    <cfRule type="colorScale" priority="882">
      <colorScale>
        <cfvo type="min"/>
        <cfvo type="percentile" val="50"/>
        <cfvo type="max"/>
        <color rgb="FFF8696B"/>
        <color rgb="FFFFEB84"/>
        <color rgb="FF63BE7B"/>
      </colorScale>
    </cfRule>
  </conditionalFormatting>
  <conditionalFormatting sqref="HJ14:HK92">
    <cfRule type="colorScale" priority="881">
      <colorScale>
        <cfvo type="min"/>
        <cfvo type="percentile" val="50"/>
        <cfvo type="max"/>
        <color rgb="FFF8696B"/>
        <color rgb="FFFFEB84"/>
        <color rgb="FF63BE7B"/>
      </colorScale>
    </cfRule>
  </conditionalFormatting>
  <conditionalFormatting sqref="HH14:HI92">
    <cfRule type="colorScale" priority="880">
      <colorScale>
        <cfvo type="min"/>
        <cfvo type="percentile" val="50"/>
        <cfvo type="max"/>
        <color rgb="FFF8696B"/>
        <color rgb="FFFFEB84"/>
        <color rgb="FF63BE7B"/>
      </colorScale>
    </cfRule>
  </conditionalFormatting>
  <conditionalFormatting sqref="HN14:HN92">
    <cfRule type="colorScale" priority="879">
      <colorScale>
        <cfvo type="min"/>
        <cfvo type="percentile" val="50"/>
        <cfvo type="max"/>
        <color rgb="FFF8696B"/>
        <color rgb="FFFFEB84"/>
        <color rgb="FF63BE7B"/>
      </colorScale>
    </cfRule>
  </conditionalFormatting>
  <conditionalFormatting sqref="IB14:IB92">
    <cfRule type="colorScale" priority="878">
      <colorScale>
        <cfvo type="min"/>
        <cfvo type="percentile" val="50"/>
        <cfvo type="max"/>
        <color rgb="FFF8696B"/>
        <color rgb="FFFFEB84"/>
        <color rgb="FF63BE7B"/>
      </colorScale>
    </cfRule>
  </conditionalFormatting>
  <conditionalFormatting sqref="HH14:HH92">
    <cfRule type="colorScale" priority="877">
      <colorScale>
        <cfvo type="min"/>
        <cfvo type="percentile" val="50"/>
        <cfvo type="max"/>
        <color rgb="FFF8696B"/>
        <color rgb="FFFFEB84"/>
        <color rgb="FF63BE7B"/>
      </colorScale>
    </cfRule>
  </conditionalFormatting>
  <conditionalFormatting sqref="HG14:HG92">
    <cfRule type="colorScale" priority="876">
      <colorScale>
        <cfvo type="min"/>
        <cfvo type="percentile" val="50"/>
        <cfvo type="max"/>
        <color rgb="FFF8696B"/>
        <color rgb="FFFFEB84"/>
        <color rgb="FF63BE7B"/>
      </colorScale>
    </cfRule>
  </conditionalFormatting>
  <conditionalFormatting sqref="ID14:ID92">
    <cfRule type="colorScale" priority="875">
      <colorScale>
        <cfvo type="min"/>
        <cfvo type="percentile" val="50"/>
        <cfvo type="max"/>
        <color rgb="FFF8696B"/>
        <color rgb="FFFFEB84"/>
        <color rgb="FF63BE7B"/>
      </colorScale>
    </cfRule>
  </conditionalFormatting>
  <conditionalFormatting sqref="ID96:ID123">
    <cfRule type="colorScale" priority="874">
      <colorScale>
        <cfvo type="min"/>
        <cfvo type="percentile" val="50"/>
        <cfvo type="max"/>
        <color rgb="FFF8696B"/>
        <color rgb="FFFFEB84"/>
        <color rgb="FF63BE7B"/>
      </colorScale>
    </cfRule>
  </conditionalFormatting>
  <conditionalFormatting sqref="HR14:HR92">
    <cfRule type="colorScale" priority="871">
      <colorScale>
        <cfvo type="min"/>
        <cfvo type="percentile" val="50"/>
        <cfvo type="max"/>
        <color rgb="FFF8696B"/>
        <color rgb="FFFFEB84"/>
        <color rgb="FF63BE7B"/>
      </colorScale>
    </cfRule>
  </conditionalFormatting>
  <conditionalFormatting sqref="HR14:HR92">
    <cfRule type="colorScale" priority="870">
      <colorScale>
        <cfvo type="min"/>
        <cfvo type="percentile" val="50"/>
        <cfvo type="max"/>
        <color rgb="FFF8696B"/>
        <color rgb="FFFFEB84"/>
        <color rgb="FF63BE7B"/>
      </colorScale>
    </cfRule>
  </conditionalFormatting>
  <conditionalFormatting sqref="FW2:FW9">
    <cfRule type="colorScale" priority="869">
      <colorScale>
        <cfvo type="min"/>
        <cfvo type="percentile" val="50"/>
        <cfvo type="max"/>
        <color rgb="FFF8696B"/>
        <color rgb="FFFFEB84"/>
        <color rgb="FF63BE7B"/>
      </colorScale>
    </cfRule>
  </conditionalFormatting>
  <conditionalFormatting sqref="GA2:GA9">
    <cfRule type="colorScale" priority="868">
      <colorScale>
        <cfvo type="min"/>
        <cfvo type="percentile" val="50"/>
        <cfvo type="max"/>
        <color rgb="FFF8696B"/>
        <color rgb="FFFFEB84"/>
        <color rgb="FF63BE7B"/>
      </colorScale>
    </cfRule>
  </conditionalFormatting>
  <conditionalFormatting sqref="GU2:GU9">
    <cfRule type="colorScale" priority="867">
      <colorScale>
        <cfvo type="min"/>
        <cfvo type="percentile" val="50"/>
        <cfvo type="max"/>
        <color rgb="FFF8696B"/>
        <color rgb="FFFFEB84"/>
        <color rgb="FF63BE7B"/>
      </colorScale>
    </cfRule>
  </conditionalFormatting>
  <conditionalFormatting sqref="GY2:GY9">
    <cfRule type="colorScale" priority="866">
      <colorScale>
        <cfvo type="min"/>
        <cfvo type="percentile" val="50"/>
        <cfvo type="max"/>
        <color rgb="FFF8696B"/>
        <color rgb="FFFFEB84"/>
        <color rgb="FF63BE7B"/>
      </colorScale>
    </cfRule>
  </conditionalFormatting>
  <conditionalFormatting sqref="GW2:GW9">
    <cfRule type="colorScale" priority="865">
      <colorScale>
        <cfvo type="min"/>
        <cfvo type="percentile" val="50"/>
        <cfvo type="max"/>
        <color rgb="FFF8696B"/>
        <color rgb="FFFFEB84"/>
        <color rgb="FF63BE7B"/>
      </colorScale>
    </cfRule>
  </conditionalFormatting>
  <conditionalFormatting sqref="HA2:HA9">
    <cfRule type="colorScale" priority="864">
      <colorScale>
        <cfvo type="min"/>
        <cfvo type="percentile" val="50"/>
        <cfvo type="max"/>
        <color rgb="FFF8696B"/>
        <color rgb="FFFFEB84"/>
        <color rgb="FF63BE7B"/>
      </colorScale>
    </cfRule>
  </conditionalFormatting>
  <conditionalFormatting sqref="HU2:HU9">
    <cfRule type="colorScale" priority="863">
      <colorScale>
        <cfvo type="min"/>
        <cfvo type="percentile" val="50"/>
        <cfvo type="max"/>
        <color rgb="FFF8696B"/>
        <color rgb="FFFFEB84"/>
        <color rgb="FF63BE7B"/>
      </colorScale>
    </cfRule>
  </conditionalFormatting>
  <conditionalFormatting sqref="HY2:HY9">
    <cfRule type="colorScale" priority="862">
      <colorScale>
        <cfvo type="min"/>
        <cfvo type="percentile" val="50"/>
        <cfvo type="max"/>
        <color rgb="FFF8696B"/>
        <color rgb="FFFFEB84"/>
        <color rgb="FF63BE7B"/>
      </colorScale>
    </cfRule>
  </conditionalFormatting>
  <conditionalFormatting sqref="HW2:HW9">
    <cfRule type="colorScale" priority="861">
      <colorScale>
        <cfvo type="min"/>
        <cfvo type="percentile" val="50"/>
        <cfvo type="max"/>
        <color rgb="FFF8696B"/>
        <color rgb="FFFFEB84"/>
        <color rgb="FF63BE7B"/>
      </colorScale>
    </cfRule>
  </conditionalFormatting>
  <conditionalFormatting sqref="IA2:IA9">
    <cfRule type="colorScale" priority="860">
      <colorScale>
        <cfvo type="min"/>
        <cfvo type="percentile" val="50"/>
        <cfvo type="max"/>
        <color rgb="FFF8696B"/>
        <color rgb="FFFFEB84"/>
        <color rgb="FF63BE7B"/>
      </colorScale>
    </cfRule>
  </conditionalFormatting>
  <conditionalFormatting sqref="IT96:IT123">
    <cfRule type="colorScale" priority="854">
      <colorScale>
        <cfvo type="min"/>
        <cfvo type="percentile" val="50"/>
        <cfvo type="max"/>
        <color rgb="FFF8696B"/>
        <color rgb="FFFFEB84"/>
        <color rgb="FF63BE7B"/>
      </colorScale>
    </cfRule>
  </conditionalFormatting>
  <conditionalFormatting sqref="IM14:IM92">
    <cfRule type="colorScale" priority="848">
      <colorScale>
        <cfvo type="min"/>
        <cfvo type="percentile" val="50"/>
        <cfvo type="max"/>
        <color rgb="FFF8696B"/>
        <color rgb="FFFFEB84"/>
        <color rgb="FF63BE7B"/>
      </colorScale>
    </cfRule>
  </conditionalFormatting>
  <conditionalFormatting sqref="IQ96:IQ123 IG96:IL123">
    <cfRule type="colorScale" priority="856">
      <colorScale>
        <cfvo type="min"/>
        <cfvo type="percentile" val="50"/>
        <cfvo type="max"/>
        <color rgb="FFF8696B"/>
        <color rgb="FFFFEB84"/>
        <color rgb="FF63BE7B"/>
      </colorScale>
    </cfRule>
  </conditionalFormatting>
  <conditionalFormatting sqref="IR96:IS123">
    <cfRule type="colorScale" priority="855">
      <colorScale>
        <cfvo type="min"/>
        <cfvo type="percentile" val="50"/>
        <cfvo type="max"/>
        <color rgb="FFF8696B"/>
        <color rgb="FFFFEB84"/>
        <color rgb="FF63BE7B"/>
      </colorScale>
    </cfRule>
  </conditionalFormatting>
  <conditionalFormatting sqref="IQ15:IQ24 IG82:IG92 IG15:IG24 IQ82:IQ92">
    <cfRule type="colorScale" priority="853">
      <colorScale>
        <cfvo type="min"/>
        <cfvo type="percentile" val="50"/>
        <cfvo type="max"/>
        <color rgb="FFF8696B"/>
        <color rgb="FFFFEB84"/>
        <color rgb="FF63BE7B"/>
      </colorScale>
    </cfRule>
  </conditionalFormatting>
  <conditionalFormatting sqref="IF96:IF123">
    <cfRule type="colorScale" priority="852">
      <colorScale>
        <cfvo type="min"/>
        <cfvo type="percentile" val="50"/>
        <cfvo type="max"/>
        <color rgb="FFF8696B"/>
        <color rgb="FFFFEB84"/>
        <color rgb="FF63BE7B"/>
      </colorScale>
    </cfRule>
  </conditionalFormatting>
  <conditionalFormatting sqref="IT14:IT92">
    <cfRule type="colorScale" priority="857">
      <colorScale>
        <cfvo type="min"/>
        <cfvo type="percentile" val="50"/>
        <cfvo type="max"/>
        <color rgb="FFF8696B"/>
        <color rgb="FFFFEB84"/>
        <color rgb="FF63BE7B"/>
      </colorScale>
    </cfRule>
  </conditionalFormatting>
  <conditionalFormatting sqref="IQ25:IQ81 IG25:IG81">
    <cfRule type="colorScale" priority="858">
      <colorScale>
        <cfvo type="min"/>
        <cfvo type="percentile" val="50"/>
        <cfvo type="max"/>
        <color rgb="FFF8696B"/>
        <color rgb="FFFFEB84"/>
        <color rgb="FF63BE7B"/>
      </colorScale>
    </cfRule>
  </conditionalFormatting>
  <conditionalFormatting sqref="IR12:IS13 IS14:IS92">
    <cfRule type="colorScale" priority="859">
      <colorScale>
        <cfvo type="min"/>
        <cfvo type="percentile" val="50"/>
        <cfvo type="max"/>
        <color rgb="FFF8696B"/>
        <color rgb="FFFFEB84"/>
        <color rgb="FF63BE7B"/>
      </colorScale>
    </cfRule>
  </conditionalFormatting>
  <conditionalFormatting sqref="IG14">
    <cfRule type="colorScale" priority="851">
      <colorScale>
        <cfvo type="min"/>
        <cfvo type="percentile" val="50"/>
        <cfvo type="max"/>
        <color rgb="FFF8696B"/>
        <color rgb="FFFFEB84"/>
        <color rgb="FF63BE7B"/>
      </colorScale>
    </cfRule>
  </conditionalFormatting>
  <conditionalFormatting sqref="IQ14:IQ92">
    <cfRule type="colorScale" priority="850">
      <colorScale>
        <cfvo type="min"/>
        <cfvo type="percentile" val="50"/>
        <cfvo type="max"/>
        <color rgb="FFF8696B"/>
        <color rgb="FFFFEB84"/>
        <color rgb="FF63BE7B"/>
      </colorScale>
    </cfRule>
  </conditionalFormatting>
  <conditionalFormatting sqref="IF14:IF92">
    <cfRule type="colorScale" priority="849">
      <colorScale>
        <cfvo type="min"/>
        <cfvo type="percentile" val="50"/>
        <cfvo type="max"/>
        <color rgb="FFF8696B"/>
        <color rgb="FFFFEB84"/>
        <color rgb="FF63BE7B"/>
      </colorScale>
    </cfRule>
  </conditionalFormatting>
  <conditionalFormatting sqref="IU96:IV123">
    <cfRule type="colorScale" priority="847">
      <colorScale>
        <cfvo type="min"/>
        <cfvo type="percentile" val="50"/>
        <cfvo type="max"/>
        <color rgb="FFF8696B"/>
        <color rgb="FFFFEB84"/>
        <color rgb="FF63BE7B"/>
      </colorScale>
    </cfRule>
  </conditionalFormatting>
  <conditionalFormatting sqref="IU14:IU92">
    <cfRule type="colorScale" priority="846">
      <colorScale>
        <cfvo type="min"/>
        <cfvo type="percentile" val="50"/>
        <cfvo type="max"/>
        <color rgb="FF63BE7B"/>
        <color rgb="FFFFEB84"/>
        <color rgb="FFF8696B"/>
      </colorScale>
    </cfRule>
  </conditionalFormatting>
  <conditionalFormatting sqref="IM96:IN123">
    <cfRule type="colorScale" priority="845">
      <colorScale>
        <cfvo type="min"/>
        <cfvo type="percentile" val="50"/>
        <cfvo type="max"/>
        <color rgb="FFF8696B"/>
        <color rgb="FFFFEB84"/>
        <color rgb="FF63BE7B"/>
      </colorScale>
    </cfRule>
  </conditionalFormatting>
  <conditionalFormatting sqref="IO96:IP123">
    <cfRule type="colorScale" priority="844">
      <colorScale>
        <cfvo type="min"/>
        <cfvo type="percentile" val="50"/>
        <cfvo type="max"/>
        <color rgb="FFF8696B"/>
        <color rgb="FFFFEB84"/>
        <color rgb="FF63BE7B"/>
      </colorScale>
    </cfRule>
  </conditionalFormatting>
  <conditionalFormatting sqref="IU96:IV123">
    <cfRule type="colorScale" priority="843">
      <colorScale>
        <cfvo type="min"/>
        <cfvo type="percentile" val="50"/>
        <cfvo type="max"/>
        <color rgb="FF63BE7B"/>
        <color rgb="FFFFEB84"/>
        <color rgb="FFF8696B"/>
      </colorScale>
    </cfRule>
  </conditionalFormatting>
  <conditionalFormatting sqref="IO14:IP92">
    <cfRule type="colorScale" priority="842">
      <colorScale>
        <cfvo type="min"/>
        <cfvo type="percentile" val="50"/>
        <cfvo type="max"/>
        <color rgb="FFF8696B"/>
        <color rgb="FFFFEB84"/>
        <color rgb="FF63BE7B"/>
      </colorScale>
    </cfRule>
  </conditionalFormatting>
  <conditionalFormatting sqref="IQ96:IQ123">
    <cfRule type="colorScale" priority="841">
      <colorScale>
        <cfvo type="min"/>
        <cfvo type="percentile" val="50"/>
        <cfvo type="max"/>
        <color rgb="FFF8696B"/>
        <color rgb="FFFFEB84"/>
        <color rgb="FF63BE7B"/>
      </colorScale>
    </cfRule>
  </conditionalFormatting>
  <conditionalFormatting sqref="IZ14:JA92">
    <cfRule type="colorScale" priority="840">
      <colorScale>
        <cfvo type="min"/>
        <cfvo type="percentile" val="50"/>
        <cfvo type="max"/>
        <color rgb="FFF8696B"/>
        <color rgb="FFFFEB84"/>
        <color rgb="FF63BE7B"/>
      </colorScale>
    </cfRule>
  </conditionalFormatting>
  <conditionalFormatting sqref="IZ96:JB123">
    <cfRule type="colorScale" priority="839">
      <colorScale>
        <cfvo type="min"/>
        <cfvo type="percentile" val="50"/>
        <cfvo type="max"/>
        <color rgb="FFF8696B"/>
        <color rgb="FFFFEB84"/>
        <color rgb="FF63BE7B"/>
      </colorScale>
    </cfRule>
  </conditionalFormatting>
  <conditionalFormatting sqref="JC14:JC92">
    <cfRule type="colorScale" priority="838">
      <colorScale>
        <cfvo type="min"/>
        <cfvo type="percentile" val="50"/>
        <cfvo type="max"/>
        <color rgb="FFF8696B"/>
        <color rgb="FFFFEB84"/>
        <color rgb="FF63BE7B"/>
      </colorScale>
    </cfRule>
  </conditionalFormatting>
  <conditionalFormatting sqref="JC96:JC123">
    <cfRule type="colorScale" priority="837">
      <colorScale>
        <cfvo type="min"/>
        <cfvo type="percentile" val="50"/>
        <cfvo type="max"/>
        <color rgb="FFF8696B"/>
        <color rgb="FFFFEB84"/>
        <color rgb="FF63BE7B"/>
      </colorScale>
    </cfRule>
  </conditionalFormatting>
  <conditionalFormatting sqref="IP2:IP10 IL2:IL10">
    <cfRule type="colorScale" priority="836">
      <colorScale>
        <cfvo type="min"/>
        <cfvo type="percentile" val="50"/>
        <cfvo type="max"/>
        <color rgb="FFF8696B"/>
        <color rgb="FFFFEB84"/>
        <color rgb="FF63BE7B"/>
      </colorScale>
    </cfRule>
  </conditionalFormatting>
  <conditionalFormatting sqref="IM2:IN10">
    <cfRule type="colorScale" priority="835">
      <colorScale>
        <cfvo type="min"/>
        <cfvo type="percentile" val="50"/>
        <cfvo type="max"/>
        <color rgb="FFF8696B"/>
        <color rgb="FFFFEB84"/>
        <color rgb="FF63BE7B"/>
      </colorScale>
    </cfRule>
  </conditionalFormatting>
  <conditionalFormatting sqref="IQ2:IQ10">
    <cfRule type="colorScale" priority="834">
      <colorScale>
        <cfvo type="min"/>
        <cfvo type="percentile" val="50"/>
        <cfvo type="max"/>
        <color rgb="FFF8696B"/>
        <color rgb="FFFFEB84"/>
        <color rgb="FF63BE7B"/>
      </colorScale>
    </cfRule>
  </conditionalFormatting>
  <conditionalFormatting sqref="IJ14:IK92">
    <cfRule type="colorScale" priority="833">
      <colorScale>
        <cfvo type="min"/>
        <cfvo type="percentile" val="50"/>
        <cfvo type="max"/>
        <color rgb="FFF8696B"/>
        <color rgb="FFFFEB84"/>
        <color rgb="FF63BE7B"/>
      </colorScale>
    </cfRule>
  </conditionalFormatting>
  <conditionalFormatting sqref="IH14:II92">
    <cfRule type="colorScale" priority="832">
      <colorScale>
        <cfvo type="min"/>
        <cfvo type="percentile" val="50"/>
        <cfvo type="max"/>
        <color rgb="FFF8696B"/>
        <color rgb="FFFFEB84"/>
        <color rgb="FF63BE7B"/>
      </colorScale>
    </cfRule>
  </conditionalFormatting>
  <conditionalFormatting sqref="IN14:IN92">
    <cfRule type="colorScale" priority="831">
      <colorScale>
        <cfvo type="min"/>
        <cfvo type="percentile" val="50"/>
        <cfvo type="max"/>
        <color rgb="FFF8696B"/>
        <color rgb="FFFFEB84"/>
        <color rgb="FF63BE7B"/>
      </colorScale>
    </cfRule>
  </conditionalFormatting>
  <conditionalFormatting sqref="JB14:JB92">
    <cfRule type="colorScale" priority="830">
      <colorScale>
        <cfvo type="min"/>
        <cfvo type="percentile" val="50"/>
        <cfvo type="max"/>
        <color rgb="FFF8696B"/>
        <color rgb="FFFFEB84"/>
        <color rgb="FF63BE7B"/>
      </colorScale>
    </cfRule>
  </conditionalFormatting>
  <conditionalFormatting sqref="IH14:IH92">
    <cfRule type="colorScale" priority="829">
      <colorScale>
        <cfvo type="min"/>
        <cfvo type="percentile" val="50"/>
        <cfvo type="max"/>
        <color rgb="FFF8696B"/>
        <color rgb="FFFFEB84"/>
        <color rgb="FF63BE7B"/>
      </colorScale>
    </cfRule>
  </conditionalFormatting>
  <conditionalFormatting sqref="IG14:IG92">
    <cfRule type="colorScale" priority="828">
      <colorScale>
        <cfvo type="min"/>
        <cfvo type="percentile" val="50"/>
        <cfvo type="max"/>
        <color rgb="FFF8696B"/>
        <color rgb="FFFFEB84"/>
        <color rgb="FF63BE7B"/>
      </colorScale>
    </cfRule>
  </conditionalFormatting>
  <conditionalFormatting sqref="JD14:JD92">
    <cfRule type="colorScale" priority="827">
      <colorScale>
        <cfvo type="min"/>
        <cfvo type="percentile" val="50"/>
        <cfvo type="max"/>
        <color rgb="FFF8696B"/>
        <color rgb="FFFFEB84"/>
        <color rgb="FF63BE7B"/>
      </colorScale>
    </cfRule>
  </conditionalFormatting>
  <conditionalFormatting sqref="JD96:JD123">
    <cfRule type="colorScale" priority="826">
      <colorScale>
        <cfvo type="min"/>
        <cfvo type="percentile" val="50"/>
        <cfvo type="max"/>
        <color rgb="FFF8696B"/>
        <color rgb="FFFFEB84"/>
        <color rgb="FF63BE7B"/>
      </colorScale>
    </cfRule>
  </conditionalFormatting>
  <conditionalFormatting sqref="IR14:IR92">
    <cfRule type="colorScale" priority="825">
      <colorScale>
        <cfvo type="min"/>
        <cfvo type="percentile" val="50"/>
        <cfvo type="max"/>
        <color rgb="FFF8696B"/>
        <color rgb="FFFFEB84"/>
        <color rgb="FF63BE7B"/>
      </colorScale>
    </cfRule>
  </conditionalFormatting>
  <conditionalFormatting sqref="IR14:IR92">
    <cfRule type="colorScale" priority="824">
      <colorScale>
        <cfvo type="min"/>
        <cfvo type="percentile" val="50"/>
        <cfvo type="max"/>
        <color rgb="FFF8696B"/>
        <color rgb="FFFFEB84"/>
        <color rgb="FF63BE7B"/>
      </colorScale>
    </cfRule>
  </conditionalFormatting>
  <conditionalFormatting sqref="IU2:IU9">
    <cfRule type="colorScale" priority="823">
      <colorScale>
        <cfvo type="min"/>
        <cfvo type="percentile" val="50"/>
        <cfvo type="max"/>
        <color rgb="FFF8696B"/>
        <color rgb="FFFFEB84"/>
        <color rgb="FF63BE7B"/>
      </colorScale>
    </cfRule>
  </conditionalFormatting>
  <conditionalFormatting sqref="IY2:IY9">
    <cfRule type="colorScale" priority="822">
      <colorScale>
        <cfvo type="min"/>
        <cfvo type="percentile" val="50"/>
        <cfvo type="max"/>
        <color rgb="FFF8696B"/>
        <color rgb="FFFFEB84"/>
        <color rgb="FF63BE7B"/>
      </colorScale>
    </cfRule>
  </conditionalFormatting>
  <conditionalFormatting sqref="IW2:IW9">
    <cfRule type="colorScale" priority="821">
      <colorScale>
        <cfvo type="min"/>
        <cfvo type="percentile" val="50"/>
        <cfvo type="max"/>
        <color rgb="FFF8696B"/>
        <color rgb="FFFFEB84"/>
        <color rgb="FF63BE7B"/>
      </colorScale>
    </cfRule>
  </conditionalFormatting>
  <conditionalFormatting sqref="JA2:JA9">
    <cfRule type="colorScale" priority="820">
      <colorScale>
        <cfvo type="min"/>
        <cfvo type="percentile" val="50"/>
        <cfvo type="max"/>
        <color rgb="FFF8696B"/>
        <color rgb="FFFFEB84"/>
        <color rgb="FF63BE7B"/>
      </colorScale>
    </cfRule>
  </conditionalFormatting>
  <conditionalFormatting sqref="JT96:JT123">
    <cfRule type="colorScale" priority="814">
      <colorScale>
        <cfvo type="min"/>
        <cfvo type="percentile" val="50"/>
        <cfvo type="max"/>
        <color rgb="FFF8696B"/>
        <color rgb="FFFFEB84"/>
        <color rgb="FF63BE7B"/>
      </colorScale>
    </cfRule>
  </conditionalFormatting>
  <conditionalFormatting sqref="JM14:JM92">
    <cfRule type="colorScale" priority="808">
      <colorScale>
        <cfvo type="min"/>
        <cfvo type="percentile" val="50"/>
        <cfvo type="max"/>
        <color rgb="FFF8696B"/>
        <color rgb="FFFFEB84"/>
        <color rgb="FF63BE7B"/>
      </colorScale>
    </cfRule>
  </conditionalFormatting>
  <conditionalFormatting sqref="JQ96:JQ123 JG96:JL123">
    <cfRule type="colorScale" priority="816">
      <colorScale>
        <cfvo type="min"/>
        <cfvo type="percentile" val="50"/>
        <cfvo type="max"/>
        <color rgb="FFF8696B"/>
        <color rgb="FFFFEB84"/>
        <color rgb="FF63BE7B"/>
      </colorScale>
    </cfRule>
  </conditionalFormatting>
  <conditionalFormatting sqref="JR96:JS123">
    <cfRule type="colorScale" priority="815">
      <colorScale>
        <cfvo type="min"/>
        <cfvo type="percentile" val="50"/>
        <cfvo type="max"/>
        <color rgb="FFF8696B"/>
        <color rgb="FFFFEB84"/>
        <color rgb="FF63BE7B"/>
      </colorScale>
    </cfRule>
  </conditionalFormatting>
  <conditionalFormatting sqref="JQ15:JQ24 JG82:JG92 JG15:JG24 JQ82:JQ92 JL15:JL24 JL82:JL92">
    <cfRule type="colorScale" priority="813">
      <colorScale>
        <cfvo type="min"/>
        <cfvo type="percentile" val="50"/>
        <cfvo type="max"/>
        <color rgb="FFF8696B"/>
        <color rgb="FFFFEB84"/>
        <color rgb="FF63BE7B"/>
      </colorScale>
    </cfRule>
  </conditionalFormatting>
  <conditionalFormatting sqref="JF96:JF123">
    <cfRule type="colorScale" priority="812">
      <colorScale>
        <cfvo type="min"/>
        <cfvo type="percentile" val="50"/>
        <cfvo type="max"/>
        <color rgb="FFF8696B"/>
        <color rgb="FFFFEB84"/>
        <color rgb="FF63BE7B"/>
      </colorScale>
    </cfRule>
  </conditionalFormatting>
  <conditionalFormatting sqref="JT14:JT92">
    <cfRule type="colorScale" priority="817">
      <colorScale>
        <cfvo type="min"/>
        <cfvo type="percentile" val="50"/>
        <cfvo type="max"/>
        <color rgb="FFF8696B"/>
        <color rgb="FFFFEB84"/>
        <color rgb="FF63BE7B"/>
      </colorScale>
    </cfRule>
  </conditionalFormatting>
  <conditionalFormatting sqref="JQ25:JQ81 JG25:JG81 JL25:JL81">
    <cfRule type="colorScale" priority="818">
      <colorScale>
        <cfvo type="min"/>
        <cfvo type="percentile" val="50"/>
        <cfvo type="max"/>
        <color rgb="FFF8696B"/>
        <color rgb="FFFFEB84"/>
        <color rgb="FF63BE7B"/>
      </colorScale>
    </cfRule>
  </conditionalFormatting>
  <conditionalFormatting sqref="JR12:JS13 JS14:JS92">
    <cfRule type="colorScale" priority="819">
      <colorScale>
        <cfvo type="min"/>
        <cfvo type="percentile" val="50"/>
        <cfvo type="max"/>
        <color rgb="FFF8696B"/>
        <color rgb="FFFFEB84"/>
        <color rgb="FF63BE7B"/>
      </colorScale>
    </cfRule>
  </conditionalFormatting>
  <conditionalFormatting sqref="JG14 JL14">
    <cfRule type="colorScale" priority="811">
      <colorScale>
        <cfvo type="min"/>
        <cfvo type="percentile" val="50"/>
        <cfvo type="max"/>
        <color rgb="FFF8696B"/>
        <color rgb="FFFFEB84"/>
        <color rgb="FF63BE7B"/>
      </colorScale>
    </cfRule>
  </conditionalFormatting>
  <conditionalFormatting sqref="JQ14:JQ92">
    <cfRule type="colorScale" priority="810">
      <colorScale>
        <cfvo type="min"/>
        <cfvo type="percentile" val="50"/>
        <cfvo type="max"/>
        <color rgb="FFF8696B"/>
        <color rgb="FFFFEB84"/>
        <color rgb="FF63BE7B"/>
      </colorScale>
    </cfRule>
  </conditionalFormatting>
  <conditionalFormatting sqref="JF14:JF92">
    <cfRule type="colorScale" priority="809">
      <colorScale>
        <cfvo type="min"/>
        <cfvo type="percentile" val="50"/>
        <cfvo type="max"/>
        <color rgb="FFF8696B"/>
        <color rgb="FFFFEB84"/>
        <color rgb="FF63BE7B"/>
      </colorScale>
    </cfRule>
  </conditionalFormatting>
  <conditionalFormatting sqref="JU96:JV123">
    <cfRule type="colorScale" priority="807">
      <colorScale>
        <cfvo type="min"/>
        <cfvo type="percentile" val="50"/>
        <cfvo type="max"/>
        <color rgb="FFF8696B"/>
        <color rgb="FFFFEB84"/>
        <color rgb="FF63BE7B"/>
      </colorScale>
    </cfRule>
  </conditionalFormatting>
  <conditionalFormatting sqref="JU14:JU92">
    <cfRule type="colorScale" priority="806">
      <colorScale>
        <cfvo type="min"/>
        <cfvo type="percentile" val="50"/>
        <cfvo type="max"/>
        <color rgb="FF63BE7B"/>
        <color rgb="FFFFEB84"/>
        <color rgb="FFF8696B"/>
      </colorScale>
    </cfRule>
  </conditionalFormatting>
  <conditionalFormatting sqref="JM96:JN123">
    <cfRule type="colorScale" priority="805">
      <colorScale>
        <cfvo type="min"/>
        <cfvo type="percentile" val="50"/>
        <cfvo type="max"/>
        <color rgb="FFF8696B"/>
        <color rgb="FFFFEB84"/>
        <color rgb="FF63BE7B"/>
      </colorScale>
    </cfRule>
  </conditionalFormatting>
  <conditionalFormatting sqref="JO96:JP123">
    <cfRule type="colorScale" priority="804">
      <colorScale>
        <cfvo type="min"/>
        <cfvo type="percentile" val="50"/>
        <cfvo type="max"/>
        <color rgb="FFF8696B"/>
        <color rgb="FFFFEB84"/>
        <color rgb="FF63BE7B"/>
      </colorScale>
    </cfRule>
  </conditionalFormatting>
  <conditionalFormatting sqref="JU96:JV123">
    <cfRule type="colorScale" priority="803">
      <colorScale>
        <cfvo type="min"/>
        <cfvo type="percentile" val="50"/>
        <cfvo type="max"/>
        <color rgb="FF63BE7B"/>
        <color rgb="FFFFEB84"/>
        <color rgb="FFF8696B"/>
      </colorScale>
    </cfRule>
  </conditionalFormatting>
  <conditionalFormatting sqref="JO14:JP92">
    <cfRule type="colorScale" priority="802">
      <colorScale>
        <cfvo type="min"/>
        <cfvo type="percentile" val="50"/>
        <cfvo type="max"/>
        <color rgb="FFF8696B"/>
        <color rgb="FFFFEB84"/>
        <color rgb="FF63BE7B"/>
      </colorScale>
    </cfRule>
  </conditionalFormatting>
  <conditionalFormatting sqref="JQ96:JQ123">
    <cfRule type="colorScale" priority="801">
      <colorScale>
        <cfvo type="min"/>
        <cfvo type="percentile" val="50"/>
        <cfvo type="max"/>
        <color rgb="FFF8696B"/>
        <color rgb="FFFFEB84"/>
        <color rgb="FF63BE7B"/>
      </colorScale>
    </cfRule>
  </conditionalFormatting>
  <conditionalFormatting sqref="JZ14:KA92">
    <cfRule type="colorScale" priority="800">
      <colorScale>
        <cfvo type="min"/>
        <cfvo type="percentile" val="50"/>
        <cfvo type="max"/>
        <color rgb="FFF8696B"/>
        <color rgb="FFFFEB84"/>
        <color rgb="FF63BE7B"/>
      </colorScale>
    </cfRule>
  </conditionalFormatting>
  <conditionalFormatting sqref="JZ96:KB123">
    <cfRule type="colorScale" priority="799">
      <colorScale>
        <cfvo type="min"/>
        <cfvo type="percentile" val="50"/>
        <cfvo type="max"/>
        <color rgb="FFF8696B"/>
        <color rgb="FFFFEB84"/>
        <color rgb="FF63BE7B"/>
      </colorScale>
    </cfRule>
  </conditionalFormatting>
  <conditionalFormatting sqref="KC14:KC92">
    <cfRule type="colorScale" priority="798">
      <colorScale>
        <cfvo type="min"/>
        <cfvo type="percentile" val="50"/>
        <cfvo type="max"/>
        <color rgb="FFF8696B"/>
        <color rgb="FFFFEB84"/>
        <color rgb="FF63BE7B"/>
      </colorScale>
    </cfRule>
  </conditionalFormatting>
  <conditionalFormatting sqref="KC96:KC123">
    <cfRule type="colorScale" priority="797">
      <colorScale>
        <cfvo type="min"/>
        <cfvo type="percentile" val="50"/>
        <cfvo type="max"/>
        <color rgb="FFF8696B"/>
        <color rgb="FFFFEB84"/>
        <color rgb="FF63BE7B"/>
      </colorScale>
    </cfRule>
  </conditionalFormatting>
  <conditionalFormatting sqref="JP2:JP10 JL2:JL10">
    <cfRule type="colorScale" priority="796">
      <colorScale>
        <cfvo type="min"/>
        <cfvo type="percentile" val="50"/>
        <cfvo type="max"/>
        <color rgb="FFF8696B"/>
        <color rgb="FFFFEB84"/>
        <color rgb="FF63BE7B"/>
      </colorScale>
    </cfRule>
  </conditionalFormatting>
  <conditionalFormatting sqref="JM2:JN10">
    <cfRule type="colorScale" priority="795">
      <colorScale>
        <cfvo type="min"/>
        <cfvo type="percentile" val="50"/>
        <cfvo type="max"/>
        <color rgb="FFF8696B"/>
        <color rgb="FFFFEB84"/>
        <color rgb="FF63BE7B"/>
      </colorScale>
    </cfRule>
  </conditionalFormatting>
  <conditionalFormatting sqref="JQ2:JQ10">
    <cfRule type="colorScale" priority="794">
      <colorScale>
        <cfvo type="min"/>
        <cfvo type="percentile" val="50"/>
        <cfvo type="max"/>
        <color rgb="FFF8696B"/>
        <color rgb="FFFFEB84"/>
        <color rgb="FF63BE7B"/>
      </colorScale>
    </cfRule>
  </conditionalFormatting>
  <conditionalFormatting sqref="JJ14:JK92">
    <cfRule type="colorScale" priority="793">
      <colorScale>
        <cfvo type="min"/>
        <cfvo type="percentile" val="50"/>
        <cfvo type="max"/>
        <color rgb="FFF8696B"/>
        <color rgb="FFFFEB84"/>
        <color rgb="FF63BE7B"/>
      </colorScale>
    </cfRule>
  </conditionalFormatting>
  <conditionalFormatting sqref="JH14:JI92">
    <cfRule type="colorScale" priority="792">
      <colorScale>
        <cfvo type="min"/>
        <cfvo type="percentile" val="50"/>
        <cfvo type="max"/>
        <color rgb="FFF8696B"/>
        <color rgb="FFFFEB84"/>
        <color rgb="FF63BE7B"/>
      </colorScale>
    </cfRule>
  </conditionalFormatting>
  <conditionalFormatting sqref="JN14:JN92">
    <cfRule type="colorScale" priority="791">
      <colorScale>
        <cfvo type="min"/>
        <cfvo type="percentile" val="50"/>
        <cfvo type="max"/>
        <color rgb="FFF8696B"/>
        <color rgb="FFFFEB84"/>
        <color rgb="FF63BE7B"/>
      </colorScale>
    </cfRule>
  </conditionalFormatting>
  <conditionalFormatting sqref="KB14:KB92">
    <cfRule type="colorScale" priority="790">
      <colorScale>
        <cfvo type="min"/>
        <cfvo type="percentile" val="50"/>
        <cfvo type="max"/>
        <color rgb="FFF8696B"/>
        <color rgb="FFFFEB84"/>
        <color rgb="FF63BE7B"/>
      </colorScale>
    </cfRule>
  </conditionalFormatting>
  <conditionalFormatting sqref="JH14:JH92">
    <cfRule type="colorScale" priority="789">
      <colorScale>
        <cfvo type="min"/>
        <cfvo type="percentile" val="50"/>
        <cfvo type="max"/>
        <color rgb="FFF8696B"/>
        <color rgb="FFFFEB84"/>
        <color rgb="FF63BE7B"/>
      </colorScale>
    </cfRule>
  </conditionalFormatting>
  <conditionalFormatting sqref="JG14:JG92">
    <cfRule type="colorScale" priority="788">
      <colorScale>
        <cfvo type="min"/>
        <cfvo type="percentile" val="50"/>
        <cfvo type="max"/>
        <color rgb="FFF8696B"/>
        <color rgb="FFFFEB84"/>
        <color rgb="FF63BE7B"/>
      </colorScale>
    </cfRule>
  </conditionalFormatting>
  <conditionalFormatting sqref="KD14:KD92">
    <cfRule type="colorScale" priority="787">
      <colorScale>
        <cfvo type="min"/>
        <cfvo type="percentile" val="50"/>
        <cfvo type="max"/>
        <color rgb="FFF8696B"/>
        <color rgb="FFFFEB84"/>
        <color rgb="FF63BE7B"/>
      </colorScale>
    </cfRule>
  </conditionalFormatting>
  <conditionalFormatting sqref="KD96:KD123">
    <cfRule type="colorScale" priority="786">
      <colorScale>
        <cfvo type="min"/>
        <cfvo type="percentile" val="50"/>
        <cfvo type="max"/>
        <color rgb="FFF8696B"/>
        <color rgb="FFFFEB84"/>
        <color rgb="FF63BE7B"/>
      </colorScale>
    </cfRule>
  </conditionalFormatting>
  <conditionalFormatting sqref="JR14:JR92">
    <cfRule type="colorScale" priority="785">
      <colorScale>
        <cfvo type="min"/>
        <cfvo type="percentile" val="50"/>
        <cfvo type="max"/>
        <color rgb="FFF8696B"/>
        <color rgb="FFFFEB84"/>
        <color rgb="FF63BE7B"/>
      </colorScale>
    </cfRule>
  </conditionalFormatting>
  <conditionalFormatting sqref="JR14:JR92">
    <cfRule type="colorScale" priority="784">
      <colorScale>
        <cfvo type="min"/>
        <cfvo type="percentile" val="50"/>
        <cfvo type="max"/>
        <color rgb="FFF8696B"/>
        <color rgb="FFFFEB84"/>
        <color rgb="FF63BE7B"/>
      </colorScale>
    </cfRule>
  </conditionalFormatting>
  <conditionalFormatting sqref="JU2:JU10">
    <cfRule type="colorScale" priority="783">
      <colorScale>
        <cfvo type="min"/>
        <cfvo type="percentile" val="50"/>
        <cfvo type="max"/>
        <color rgb="FFF8696B"/>
        <color rgb="FFFFEB84"/>
        <color rgb="FF63BE7B"/>
      </colorScale>
    </cfRule>
  </conditionalFormatting>
  <conditionalFormatting sqref="JY2:JY10">
    <cfRule type="colorScale" priority="782">
      <colorScale>
        <cfvo type="min"/>
        <cfvo type="percentile" val="50"/>
        <cfvo type="max"/>
        <color rgb="FFF8696B"/>
        <color rgb="FFFFEB84"/>
        <color rgb="FF63BE7B"/>
      </colorScale>
    </cfRule>
  </conditionalFormatting>
  <conditionalFormatting sqref="JW2:JW10">
    <cfRule type="colorScale" priority="781">
      <colorScale>
        <cfvo type="min"/>
        <cfvo type="percentile" val="50"/>
        <cfvo type="max"/>
        <color rgb="FFF8696B"/>
        <color rgb="FFFFEB84"/>
        <color rgb="FF63BE7B"/>
      </colorScale>
    </cfRule>
  </conditionalFormatting>
  <conditionalFormatting sqref="KA2:KA10">
    <cfRule type="colorScale" priority="780">
      <colorScale>
        <cfvo type="min"/>
        <cfvo type="percentile" val="50"/>
        <cfvo type="max"/>
        <color rgb="FFF8696B"/>
        <color rgb="FFFFEB84"/>
        <color rgb="FF63BE7B"/>
      </colorScale>
    </cfRule>
  </conditionalFormatting>
  <conditionalFormatting sqref="HL14:HL92">
    <cfRule type="colorScale" priority="779">
      <colorScale>
        <cfvo type="min"/>
        <cfvo type="percentile" val="50"/>
        <cfvo type="max"/>
        <color rgb="FFF8696B"/>
        <color rgb="FFFFEB84"/>
        <color rgb="FF63BE7B"/>
      </colorScale>
    </cfRule>
  </conditionalFormatting>
  <conditionalFormatting sqref="IL15:IL24 IL82:IL92">
    <cfRule type="colorScale" priority="777">
      <colorScale>
        <cfvo type="min"/>
        <cfvo type="percentile" val="50"/>
        <cfvo type="max"/>
        <color rgb="FFF8696B"/>
        <color rgb="FFFFEB84"/>
        <color rgb="FF63BE7B"/>
      </colorScale>
    </cfRule>
  </conditionalFormatting>
  <conditionalFormatting sqref="IL25:IL81">
    <cfRule type="colorScale" priority="778">
      <colorScale>
        <cfvo type="min"/>
        <cfvo type="percentile" val="50"/>
        <cfvo type="max"/>
        <color rgb="FFF8696B"/>
        <color rgb="FFFFEB84"/>
        <color rgb="FF63BE7B"/>
      </colorScale>
    </cfRule>
  </conditionalFormatting>
  <conditionalFormatting sqref="IL14">
    <cfRule type="colorScale" priority="776">
      <colorScale>
        <cfvo type="min"/>
        <cfvo type="percentile" val="50"/>
        <cfvo type="max"/>
        <color rgb="FFF8696B"/>
        <color rgb="FFFFEB84"/>
        <color rgb="FF63BE7B"/>
      </colorScale>
    </cfRule>
  </conditionalFormatting>
  <conditionalFormatting sqref="IL14:IL92">
    <cfRule type="colorScale" priority="775">
      <colorScale>
        <cfvo type="min"/>
        <cfvo type="percentile" val="50"/>
        <cfvo type="max"/>
        <color rgb="FFF8696B"/>
        <color rgb="FFFFEB84"/>
        <color rgb="FF63BE7B"/>
      </colorScale>
    </cfRule>
  </conditionalFormatting>
  <conditionalFormatting sqref="KT96:KT123">
    <cfRule type="colorScale" priority="769">
      <colorScale>
        <cfvo type="min"/>
        <cfvo type="percentile" val="50"/>
        <cfvo type="max"/>
        <color rgb="FFF8696B"/>
        <color rgb="FFFFEB84"/>
        <color rgb="FF63BE7B"/>
      </colorScale>
    </cfRule>
  </conditionalFormatting>
  <conditionalFormatting sqref="KM14:KM92">
    <cfRule type="colorScale" priority="763">
      <colorScale>
        <cfvo type="min"/>
        <cfvo type="percentile" val="50"/>
        <cfvo type="max"/>
        <color rgb="FFF8696B"/>
        <color rgb="FFFFEB84"/>
        <color rgb="FF63BE7B"/>
      </colorScale>
    </cfRule>
  </conditionalFormatting>
  <conditionalFormatting sqref="KQ96:KQ123 KG96:KL123">
    <cfRule type="colorScale" priority="771">
      <colorScale>
        <cfvo type="min"/>
        <cfvo type="percentile" val="50"/>
        <cfvo type="max"/>
        <color rgb="FFF8696B"/>
        <color rgb="FFFFEB84"/>
        <color rgb="FF63BE7B"/>
      </colorScale>
    </cfRule>
  </conditionalFormatting>
  <conditionalFormatting sqref="KR96:KS123">
    <cfRule type="colorScale" priority="770">
      <colorScale>
        <cfvo type="min"/>
        <cfvo type="percentile" val="50"/>
        <cfvo type="max"/>
        <color rgb="FFF8696B"/>
        <color rgb="FFFFEB84"/>
        <color rgb="FF63BE7B"/>
      </colorScale>
    </cfRule>
  </conditionalFormatting>
  <conditionalFormatting sqref="KQ15:KQ24 KG82:KG92 KG15:KG24 KQ82:KQ92 KL15:KL24 KL82:KL92">
    <cfRule type="colorScale" priority="768">
      <colorScale>
        <cfvo type="min"/>
        <cfvo type="percentile" val="50"/>
        <cfvo type="max"/>
        <color rgb="FFF8696B"/>
        <color rgb="FFFFEB84"/>
        <color rgb="FF63BE7B"/>
      </colorScale>
    </cfRule>
  </conditionalFormatting>
  <conditionalFormatting sqref="KF96:KF123">
    <cfRule type="colorScale" priority="767">
      <colorScale>
        <cfvo type="min"/>
        <cfvo type="percentile" val="50"/>
        <cfvo type="max"/>
        <color rgb="FFF8696B"/>
        <color rgb="FFFFEB84"/>
        <color rgb="FF63BE7B"/>
      </colorScale>
    </cfRule>
  </conditionalFormatting>
  <conditionalFormatting sqref="KT14:KT92">
    <cfRule type="colorScale" priority="772">
      <colorScale>
        <cfvo type="min"/>
        <cfvo type="percentile" val="50"/>
        <cfvo type="max"/>
        <color rgb="FFF8696B"/>
        <color rgb="FFFFEB84"/>
        <color rgb="FF63BE7B"/>
      </colorScale>
    </cfRule>
  </conditionalFormatting>
  <conditionalFormatting sqref="KQ25:KQ81 KG25:KG81 KL25:KL81">
    <cfRule type="colorScale" priority="773">
      <colorScale>
        <cfvo type="min"/>
        <cfvo type="percentile" val="50"/>
        <cfvo type="max"/>
        <color rgb="FFF8696B"/>
        <color rgb="FFFFEB84"/>
        <color rgb="FF63BE7B"/>
      </colorScale>
    </cfRule>
  </conditionalFormatting>
  <conditionalFormatting sqref="KR12:KS13 KS14:KS92">
    <cfRule type="colorScale" priority="774">
      <colorScale>
        <cfvo type="min"/>
        <cfvo type="percentile" val="50"/>
        <cfvo type="max"/>
        <color rgb="FFF8696B"/>
        <color rgb="FFFFEB84"/>
        <color rgb="FF63BE7B"/>
      </colorScale>
    </cfRule>
  </conditionalFormatting>
  <conditionalFormatting sqref="KG14 KL14">
    <cfRule type="colorScale" priority="766">
      <colorScale>
        <cfvo type="min"/>
        <cfvo type="percentile" val="50"/>
        <cfvo type="max"/>
        <color rgb="FFF8696B"/>
        <color rgb="FFFFEB84"/>
        <color rgb="FF63BE7B"/>
      </colorScale>
    </cfRule>
  </conditionalFormatting>
  <conditionalFormatting sqref="KQ14:KQ92">
    <cfRule type="colorScale" priority="765">
      <colorScale>
        <cfvo type="min"/>
        <cfvo type="percentile" val="50"/>
        <cfvo type="max"/>
        <color rgb="FFF8696B"/>
        <color rgb="FFFFEB84"/>
        <color rgb="FF63BE7B"/>
      </colorScale>
    </cfRule>
  </conditionalFormatting>
  <conditionalFormatting sqref="KF14:KF92">
    <cfRule type="colorScale" priority="764">
      <colorScale>
        <cfvo type="min"/>
        <cfvo type="percentile" val="50"/>
        <cfvo type="max"/>
        <color rgb="FFF8696B"/>
        <color rgb="FFFFEB84"/>
        <color rgb="FF63BE7B"/>
      </colorScale>
    </cfRule>
  </conditionalFormatting>
  <conditionalFormatting sqref="KU96:KV123">
    <cfRule type="colorScale" priority="762">
      <colorScale>
        <cfvo type="min"/>
        <cfvo type="percentile" val="50"/>
        <cfvo type="max"/>
        <color rgb="FFF8696B"/>
        <color rgb="FFFFEB84"/>
        <color rgb="FF63BE7B"/>
      </colorScale>
    </cfRule>
  </conditionalFormatting>
  <conditionalFormatting sqref="KU14:KU92">
    <cfRule type="colorScale" priority="761">
      <colorScale>
        <cfvo type="min"/>
        <cfvo type="percentile" val="50"/>
        <cfvo type="max"/>
        <color rgb="FF63BE7B"/>
        <color rgb="FFFFEB84"/>
        <color rgb="FFF8696B"/>
      </colorScale>
    </cfRule>
  </conditionalFormatting>
  <conditionalFormatting sqref="KM96:KN123">
    <cfRule type="colorScale" priority="760">
      <colorScale>
        <cfvo type="min"/>
        <cfvo type="percentile" val="50"/>
        <cfvo type="max"/>
        <color rgb="FFF8696B"/>
        <color rgb="FFFFEB84"/>
        <color rgb="FF63BE7B"/>
      </colorScale>
    </cfRule>
  </conditionalFormatting>
  <conditionalFormatting sqref="KO96:KP123">
    <cfRule type="colorScale" priority="759">
      <colorScale>
        <cfvo type="min"/>
        <cfvo type="percentile" val="50"/>
        <cfvo type="max"/>
        <color rgb="FFF8696B"/>
        <color rgb="FFFFEB84"/>
        <color rgb="FF63BE7B"/>
      </colorScale>
    </cfRule>
  </conditionalFormatting>
  <conditionalFormatting sqref="KU96:KV123">
    <cfRule type="colorScale" priority="758">
      <colorScale>
        <cfvo type="min"/>
        <cfvo type="percentile" val="50"/>
        <cfvo type="max"/>
        <color rgb="FF63BE7B"/>
        <color rgb="FFFFEB84"/>
        <color rgb="FFF8696B"/>
      </colorScale>
    </cfRule>
  </conditionalFormatting>
  <conditionalFormatting sqref="KO14:KP92">
    <cfRule type="colorScale" priority="757">
      <colorScale>
        <cfvo type="min"/>
        <cfvo type="percentile" val="50"/>
        <cfvo type="max"/>
        <color rgb="FFF8696B"/>
        <color rgb="FFFFEB84"/>
        <color rgb="FF63BE7B"/>
      </colorScale>
    </cfRule>
  </conditionalFormatting>
  <conditionalFormatting sqref="KQ96:KQ123">
    <cfRule type="colorScale" priority="756">
      <colorScale>
        <cfvo type="min"/>
        <cfvo type="percentile" val="50"/>
        <cfvo type="max"/>
        <color rgb="FFF8696B"/>
        <color rgb="FFFFEB84"/>
        <color rgb="FF63BE7B"/>
      </colorScale>
    </cfRule>
  </conditionalFormatting>
  <conditionalFormatting sqref="KZ14:LA92">
    <cfRule type="colorScale" priority="755">
      <colorScale>
        <cfvo type="min"/>
        <cfvo type="percentile" val="50"/>
        <cfvo type="max"/>
        <color rgb="FFF8696B"/>
        <color rgb="FFFFEB84"/>
        <color rgb="FF63BE7B"/>
      </colorScale>
    </cfRule>
  </conditionalFormatting>
  <conditionalFormatting sqref="KZ96:LB123">
    <cfRule type="colorScale" priority="754">
      <colorScale>
        <cfvo type="min"/>
        <cfvo type="percentile" val="50"/>
        <cfvo type="max"/>
        <color rgb="FFF8696B"/>
        <color rgb="FFFFEB84"/>
        <color rgb="FF63BE7B"/>
      </colorScale>
    </cfRule>
  </conditionalFormatting>
  <conditionalFormatting sqref="LC14:LC92">
    <cfRule type="colorScale" priority="753">
      <colorScale>
        <cfvo type="min"/>
        <cfvo type="percentile" val="50"/>
        <cfvo type="max"/>
        <color rgb="FFF8696B"/>
        <color rgb="FFFFEB84"/>
        <color rgb="FF63BE7B"/>
      </colorScale>
    </cfRule>
  </conditionalFormatting>
  <conditionalFormatting sqref="LC96:LC123">
    <cfRule type="colorScale" priority="752">
      <colorScale>
        <cfvo type="min"/>
        <cfvo type="percentile" val="50"/>
        <cfvo type="max"/>
        <color rgb="FFF8696B"/>
        <color rgb="FFFFEB84"/>
        <color rgb="FF63BE7B"/>
      </colorScale>
    </cfRule>
  </conditionalFormatting>
  <conditionalFormatting sqref="KP2:KP10 KL2:KL10">
    <cfRule type="colorScale" priority="751">
      <colorScale>
        <cfvo type="min"/>
        <cfvo type="percentile" val="50"/>
        <cfvo type="max"/>
        <color rgb="FFF8696B"/>
        <color rgb="FFFFEB84"/>
        <color rgb="FF63BE7B"/>
      </colorScale>
    </cfRule>
  </conditionalFormatting>
  <conditionalFormatting sqref="KM2:KN10">
    <cfRule type="colorScale" priority="750">
      <colorScale>
        <cfvo type="min"/>
        <cfvo type="percentile" val="50"/>
        <cfvo type="max"/>
        <color rgb="FFF8696B"/>
        <color rgb="FFFFEB84"/>
        <color rgb="FF63BE7B"/>
      </colorScale>
    </cfRule>
  </conditionalFormatting>
  <conditionalFormatting sqref="KQ2:KQ10">
    <cfRule type="colorScale" priority="749">
      <colorScale>
        <cfvo type="min"/>
        <cfvo type="percentile" val="50"/>
        <cfvo type="max"/>
        <color rgb="FFF8696B"/>
        <color rgb="FFFFEB84"/>
        <color rgb="FF63BE7B"/>
      </colorScale>
    </cfRule>
  </conditionalFormatting>
  <conditionalFormatting sqref="KJ14:KK92">
    <cfRule type="colorScale" priority="748">
      <colorScale>
        <cfvo type="min"/>
        <cfvo type="percentile" val="50"/>
        <cfvo type="max"/>
        <color rgb="FFF8696B"/>
        <color rgb="FFFFEB84"/>
        <color rgb="FF63BE7B"/>
      </colorScale>
    </cfRule>
  </conditionalFormatting>
  <conditionalFormatting sqref="KH14:KI92">
    <cfRule type="colorScale" priority="747">
      <colorScale>
        <cfvo type="min"/>
        <cfvo type="percentile" val="50"/>
        <cfvo type="max"/>
        <color rgb="FFF8696B"/>
        <color rgb="FFFFEB84"/>
        <color rgb="FF63BE7B"/>
      </colorScale>
    </cfRule>
  </conditionalFormatting>
  <conditionalFormatting sqref="KN14:KN92">
    <cfRule type="colorScale" priority="746">
      <colorScale>
        <cfvo type="min"/>
        <cfvo type="percentile" val="50"/>
        <cfvo type="max"/>
        <color rgb="FFF8696B"/>
        <color rgb="FFFFEB84"/>
        <color rgb="FF63BE7B"/>
      </colorScale>
    </cfRule>
  </conditionalFormatting>
  <conditionalFormatting sqref="LB14:LB92">
    <cfRule type="colorScale" priority="745">
      <colorScale>
        <cfvo type="min"/>
        <cfvo type="percentile" val="50"/>
        <cfvo type="max"/>
        <color rgb="FFF8696B"/>
        <color rgb="FFFFEB84"/>
        <color rgb="FF63BE7B"/>
      </colorScale>
    </cfRule>
  </conditionalFormatting>
  <conditionalFormatting sqref="KH14:KH92">
    <cfRule type="colorScale" priority="744">
      <colorScale>
        <cfvo type="min"/>
        <cfvo type="percentile" val="50"/>
        <cfvo type="max"/>
        <color rgb="FFF8696B"/>
        <color rgb="FFFFEB84"/>
        <color rgb="FF63BE7B"/>
      </colorScale>
    </cfRule>
  </conditionalFormatting>
  <conditionalFormatting sqref="KG14:KG92">
    <cfRule type="colorScale" priority="743">
      <colorScale>
        <cfvo type="min"/>
        <cfvo type="percentile" val="50"/>
        <cfvo type="max"/>
        <color rgb="FFF8696B"/>
        <color rgb="FFFFEB84"/>
        <color rgb="FF63BE7B"/>
      </colorScale>
    </cfRule>
  </conditionalFormatting>
  <conditionalFormatting sqref="LD14:LD92">
    <cfRule type="colorScale" priority="742">
      <colorScale>
        <cfvo type="min"/>
        <cfvo type="percentile" val="50"/>
        <cfvo type="max"/>
        <color rgb="FFF8696B"/>
        <color rgb="FFFFEB84"/>
        <color rgb="FF63BE7B"/>
      </colorScale>
    </cfRule>
  </conditionalFormatting>
  <conditionalFormatting sqref="LD96:LD123">
    <cfRule type="colorScale" priority="741">
      <colorScale>
        <cfvo type="min"/>
        <cfvo type="percentile" val="50"/>
        <cfvo type="max"/>
        <color rgb="FFF8696B"/>
        <color rgb="FFFFEB84"/>
        <color rgb="FF63BE7B"/>
      </colorScale>
    </cfRule>
  </conditionalFormatting>
  <conditionalFormatting sqref="KR14:KR92">
    <cfRule type="colorScale" priority="740">
      <colorScale>
        <cfvo type="min"/>
        <cfvo type="percentile" val="50"/>
        <cfvo type="max"/>
        <color rgb="FFF8696B"/>
        <color rgb="FFFFEB84"/>
        <color rgb="FF63BE7B"/>
      </colorScale>
    </cfRule>
  </conditionalFormatting>
  <conditionalFormatting sqref="KR14:KR92">
    <cfRule type="colorScale" priority="739">
      <colorScale>
        <cfvo type="min"/>
        <cfvo type="percentile" val="50"/>
        <cfvo type="max"/>
        <color rgb="FFF8696B"/>
        <color rgb="FFFFEB84"/>
        <color rgb="FF63BE7B"/>
      </colorScale>
    </cfRule>
  </conditionalFormatting>
  <conditionalFormatting sqref="KU2:KU10">
    <cfRule type="colorScale" priority="738">
      <colorScale>
        <cfvo type="min"/>
        <cfvo type="percentile" val="50"/>
        <cfvo type="max"/>
        <color rgb="FFF8696B"/>
        <color rgb="FFFFEB84"/>
        <color rgb="FF63BE7B"/>
      </colorScale>
    </cfRule>
  </conditionalFormatting>
  <conditionalFormatting sqref="KY2:KY10">
    <cfRule type="colorScale" priority="737">
      <colorScale>
        <cfvo type="min"/>
        <cfvo type="percentile" val="50"/>
        <cfvo type="max"/>
        <color rgb="FFF8696B"/>
        <color rgb="FFFFEB84"/>
        <color rgb="FF63BE7B"/>
      </colorScale>
    </cfRule>
  </conditionalFormatting>
  <conditionalFormatting sqref="KW2:KW10">
    <cfRule type="colorScale" priority="736">
      <colorScale>
        <cfvo type="min"/>
        <cfvo type="percentile" val="50"/>
        <cfvo type="max"/>
        <color rgb="FFF8696B"/>
        <color rgb="FFFFEB84"/>
        <color rgb="FF63BE7B"/>
      </colorScale>
    </cfRule>
  </conditionalFormatting>
  <conditionalFormatting sqref="LA2:LA10">
    <cfRule type="colorScale" priority="735">
      <colorScale>
        <cfvo type="min"/>
        <cfvo type="percentile" val="50"/>
        <cfvo type="max"/>
        <color rgb="FFF8696B"/>
        <color rgb="FFFFEB84"/>
        <color rgb="FF63BE7B"/>
      </colorScale>
    </cfRule>
  </conditionalFormatting>
  <conditionalFormatting sqref="LT96:LT123">
    <cfRule type="colorScale" priority="729">
      <colorScale>
        <cfvo type="min"/>
        <cfvo type="percentile" val="50"/>
        <cfvo type="max"/>
        <color rgb="FFF8696B"/>
        <color rgb="FFFFEB84"/>
        <color rgb="FF63BE7B"/>
      </colorScale>
    </cfRule>
  </conditionalFormatting>
  <conditionalFormatting sqref="LM14:LM92">
    <cfRule type="colorScale" priority="723">
      <colorScale>
        <cfvo type="min"/>
        <cfvo type="percentile" val="50"/>
        <cfvo type="max"/>
        <color rgb="FFF8696B"/>
        <color rgb="FFFFEB84"/>
        <color rgb="FF63BE7B"/>
      </colorScale>
    </cfRule>
  </conditionalFormatting>
  <conditionalFormatting sqref="LQ96:LQ123 LG96:LL123">
    <cfRule type="colorScale" priority="731">
      <colorScale>
        <cfvo type="min"/>
        <cfvo type="percentile" val="50"/>
        <cfvo type="max"/>
        <color rgb="FFF8696B"/>
        <color rgb="FFFFEB84"/>
        <color rgb="FF63BE7B"/>
      </colorScale>
    </cfRule>
  </conditionalFormatting>
  <conditionalFormatting sqref="LR96:LS123">
    <cfRule type="colorScale" priority="730">
      <colorScale>
        <cfvo type="min"/>
        <cfvo type="percentile" val="50"/>
        <cfvo type="max"/>
        <color rgb="FFF8696B"/>
        <color rgb="FFFFEB84"/>
        <color rgb="FF63BE7B"/>
      </colorScale>
    </cfRule>
  </conditionalFormatting>
  <conditionalFormatting sqref="LQ15:LQ24 LG82:LG92 LG15:LG24 LQ82:LQ92 LL15:LL24 LL82:LL92">
    <cfRule type="colorScale" priority="728">
      <colorScale>
        <cfvo type="min"/>
        <cfvo type="percentile" val="50"/>
        <cfvo type="max"/>
        <color rgb="FFF8696B"/>
        <color rgb="FFFFEB84"/>
        <color rgb="FF63BE7B"/>
      </colorScale>
    </cfRule>
  </conditionalFormatting>
  <conditionalFormatting sqref="LF96:LF123">
    <cfRule type="colorScale" priority="727">
      <colorScale>
        <cfvo type="min"/>
        <cfvo type="percentile" val="50"/>
        <cfvo type="max"/>
        <color rgb="FFF8696B"/>
        <color rgb="FFFFEB84"/>
        <color rgb="FF63BE7B"/>
      </colorScale>
    </cfRule>
  </conditionalFormatting>
  <conditionalFormatting sqref="LT14:LT92">
    <cfRule type="colorScale" priority="732">
      <colorScale>
        <cfvo type="min"/>
        <cfvo type="percentile" val="50"/>
        <cfvo type="max"/>
        <color rgb="FFF8696B"/>
        <color rgb="FFFFEB84"/>
        <color rgb="FF63BE7B"/>
      </colorScale>
    </cfRule>
  </conditionalFormatting>
  <conditionalFormatting sqref="LQ25:LQ81 LG25:LG81 LL25:LL81">
    <cfRule type="colorScale" priority="733">
      <colorScale>
        <cfvo type="min"/>
        <cfvo type="percentile" val="50"/>
        <cfvo type="max"/>
        <color rgb="FFF8696B"/>
        <color rgb="FFFFEB84"/>
        <color rgb="FF63BE7B"/>
      </colorScale>
    </cfRule>
  </conditionalFormatting>
  <conditionalFormatting sqref="LR12:LS13 LS14:LS92">
    <cfRule type="colorScale" priority="734">
      <colorScale>
        <cfvo type="min"/>
        <cfvo type="percentile" val="50"/>
        <cfvo type="max"/>
        <color rgb="FFF8696B"/>
        <color rgb="FFFFEB84"/>
        <color rgb="FF63BE7B"/>
      </colorScale>
    </cfRule>
  </conditionalFormatting>
  <conditionalFormatting sqref="LG14 LL14">
    <cfRule type="colorScale" priority="726">
      <colorScale>
        <cfvo type="min"/>
        <cfvo type="percentile" val="50"/>
        <cfvo type="max"/>
        <color rgb="FFF8696B"/>
        <color rgb="FFFFEB84"/>
        <color rgb="FF63BE7B"/>
      </colorScale>
    </cfRule>
  </conditionalFormatting>
  <conditionalFormatting sqref="LQ14:LQ92">
    <cfRule type="colorScale" priority="725">
      <colorScale>
        <cfvo type="min"/>
        <cfvo type="percentile" val="50"/>
        <cfvo type="max"/>
        <color rgb="FFF8696B"/>
        <color rgb="FFFFEB84"/>
        <color rgb="FF63BE7B"/>
      </colorScale>
    </cfRule>
  </conditionalFormatting>
  <conditionalFormatting sqref="LF14:LF92">
    <cfRule type="colorScale" priority="724">
      <colorScale>
        <cfvo type="min"/>
        <cfvo type="percentile" val="50"/>
        <cfvo type="max"/>
        <color rgb="FFF8696B"/>
        <color rgb="FFFFEB84"/>
        <color rgb="FF63BE7B"/>
      </colorScale>
    </cfRule>
  </conditionalFormatting>
  <conditionalFormatting sqref="LU96:LV123">
    <cfRule type="colorScale" priority="722">
      <colorScale>
        <cfvo type="min"/>
        <cfvo type="percentile" val="50"/>
        <cfvo type="max"/>
        <color rgb="FFF8696B"/>
        <color rgb="FFFFEB84"/>
        <color rgb="FF63BE7B"/>
      </colorScale>
    </cfRule>
  </conditionalFormatting>
  <conditionalFormatting sqref="LU14:LU92">
    <cfRule type="colorScale" priority="721">
      <colorScale>
        <cfvo type="min"/>
        <cfvo type="percentile" val="50"/>
        <cfvo type="max"/>
        <color rgb="FF63BE7B"/>
        <color rgb="FFFFEB84"/>
        <color rgb="FFF8696B"/>
      </colorScale>
    </cfRule>
  </conditionalFormatting>
  <conditionalFormatting sqref="LM96:LN123">
    <cfRule type="colorScale" priority="720">
      <colorScale>
        <cfvo type="min"/>
        <cfvo type="percentile" val="50"/>
        <cfvo type="max"/>
        <color rgb="FFF8696B"/>
        <color rgb="FFFFEB84"/>
        <color rgb="FF63BE7B"/>
      </colorScale>
    </cfRule>
  </conditionalFormatting>
  <conditionalFormatting sqref="LO96:LP123">
    <cfRule type="colorScale" priority="719">
      <colorScale>
        <cfvo type="min"/>
        <cfvo type="percentile" val="50"/>
        <cfvo type="max"/>
        <color rgb="FFF8696B"/>
        <color rgb="FFFFEB84"/>
        <color rgb="FF63BE7B"/>
      </colorScale>
    </cfRule>
  </conditionalFormatting>
  <conditionalFormatting sqref="LU96:LV123">
    <cfRule type="colorScale" priority="718">
      <colorScale>
        <cfvo type="min"/>
        <cfvo type="percentile" val="50"/>
        <cfvo type="max"/>
        <color rgb="FF63BE7B"/>
        <color rgb="FFFFEB84"/>
        <color rgb="FFF8696B"/>
      </colorScale>
    </cfRule>
  </conditionalFormatting>
  <conditionalFormatting sqref="LO14:LP92">
    <cfRule type="colorScale" priority="717">
      <colorScale>
        <cfvo type="min"/>
        <cfvo type="percentile" val="50"/>
        <cfvo type="max"/>
        <color rgb="FFF8696B"/>
        <color rgb="FFFFEB84"/>
        <color rgb="FF63BE7B"/>
      </colorScale>
    </cfRule>
  </conditionalFormatting>
  <conditionalFormatting sqref="LQ96:LQ123">
    <cfRule type="colorScale" priority="716">
      <colorScale>
        <cfvo type="min"/>
        <cfvo type="percentile" val="50"/>
        <cfvo type="max"/>
        <color rgb="FFF8696B"/>
        <color rgb="FFFFEB84"/>
        <color rgb="FF63BE7B"/>
      </colorScale>
    </cfRule>
  </conditionalFormatting>
  <conditionalFormatting sqref="LZ14:MA92">
    <cfRule type="colorScale" priority="715">
      <colorScale>
        <cfvo type="min"/>
        <cfvo type="percentile" val="50"/>
        <cfvo type="max"/>
        <color rgb="FFF8696B"/>
        <color rgb="FFFFEB84"/>
        <color rgb="FF63BE7B"/>
      </colorScale>
    </cfRule>
  </conditionalFormatting>
  <conditionalFormatting sqref="LZ96:MB123">
    <cfRule type="colorScale" priority="714">
      <colorScale>
        <cfvo type="min"/>
        <cfvo type="percentile" val="50"/>
        <cfvo type="max"/>
        <color rgb="FFF8696B"/>
        <color rgb="FFFFEB84"/>
        <color rgb="FF63BE7B"/>
      </colorScale>
    </cfRule>
  </conditionalFormatting>
  <conditionalFormatting sqref="MC14:MC92">
    <cfRule type="colorScale" priority="713">
      <colorScale>
        <cfvo type="min"/>
        <cfvo type="percentile" val="50"/>
        <cfvo type="max"/>
        <color rgb="FFF8696B"/>
        <color rgb="FFFFEB84"/>
        <color rgb="FF63BE7B"/>
      </colorScale>
    </cfRule>
  </conditionalFormatting>
  <conditionalFormatting sqref="MC96:MC123">
    <cfRule type="colorScale" priority="712">
      <colorScale>
        <cfvo type="min"/>
        <cfvo type="percentile" val="50"/>
        <cfvo type="max"/>
        <color rgb="FFF8696B"/>
        <color rgb="FFFFEB84"/>
        <color rgb="FF63BE7B"/>
      </colorScale>
    </cfRule>
  </conditionalFormatting>
  <conditionalFormatting sqref="LP2:LP10 LL2:LL10">
    <cfRule type="colorScale" priority="711">
      <colorScale>
        <cfvo type="min"/>
        <cfvo type="percentile" val="50"/>
        <cfvo type="max"/>
        <color rgb="FFF8696B"/>
        <color rgb="FFFFEB84"/>
        <color rgb="FF63BE7B"/>
      </colorScale>
    </cfRule>
  </conditionalFormatting>
  <conditionalFormatting sqref="LM2:LN10">
    <cfRule type="colorScale" priority="710">
      <colorScale>
        <cfvo type="min"/>
        <cfvo type="percentile" val="50"/>
        <cfvo type="max"/>
        <color rgb="FFF8696B"/>
        <color rgb="FFFFEB84"/>
        <color rgb="FF63BE7B"/>
      </colorScale>
    </cfRule>
  </conditionalFormatting>
  <conditionalFormatting sqref="LQ2:LQ10">
    <cfRule type="colorScale" priority="709">
      <colorScale>
        <cfvo type="min"/>
        <cfvo type="percentile" val="50"/>
        <cfvo type="max"/>
        <color rgb="FFF8696B"/>
        <color rgb="FFFFEB84"/>
        <color rgb="FF63BE7B"/>
      </colorScale>
    </cfRule>
  </conditionalFormatting>
  <conditionalFormatting sqref="LJ14:LK92">
    <cfRule type="colorScale" priority="708">
      <colorScale>
        <cfvo type="min"/>
        <cfvo type="percentile" val="50"/>
        <cfvo type="max"/>
        <color rgb="FFF8696B"/>
        <color rgb="FFFFEB84"/>
        <color rgb="FF63BE7B"/>
      </colorScale>
    </cfRule>
  </conditionalFormatting>
  <conditionalFormatting sqref="LH14:LI92">
    <cfRule type="colorScale" priority="707">
      <colorScale>
        <cfvo type="min"/>
        <cfvo type="percentile" val="50"/>
        <cfvo type="max"/>
        <color rgb="FFF8696B"/>
        <color rgb="FFFFEB84"/>
        <color rgb="FF63BE7B"/>
      </colorScale>
    </cfRule>
  </conditionalFormatting>
  <conditionalFormatting sqref="LN14:LN92">
    <cfRule type="colorScale" priority="706">
      <colorScale>
        <cfvo type="min"/>
        <cfvo type="percentile" val="50"/>
        <cfvo type="max"/>
        <color rgb="FFF8696B"/>
        <color rgb="FFFFEB84"/>
        <color rgb="FF63BE7B"/>
      </colorScale>
    </cfRule>
  </conditionalFormatting>
  <conditionalFormatting sqref="MB14:MB92">
    <cfRule type="colorScale" priority="705">
      <colorScale>
        <cfvo type="min"/>
        <cfvo type="percentile" val="50"/>
        <cfvo type="max"/>
        <color rgb="FFF8696B"/>
        <color rgb="FFFFEB84"/>
        <color rgb="FF63BE7B"/>
      </colorScale>
    </cfRule>
  </conditionalFormatting>
  <conditionalFormatting sqref="LH14:LH92">
    <cfRule type="colorScale" priority="704">
      <colorScale>
        <cfvo type="min"/>
        <cfvo type="percentile" val="50"/>
        <cfvo type="max"/>
        <color rgb="FFF8696B"/>
        <color rgb="FFFFEB84"/>
        <color rgb="FF63BE7B"/>
      </colorScale>
    </cfRule>
  </conditionalFormatting>
  <conditionalFormatting sqref="LG14:LG92">
    <cfRule type="colorScale" priority="703">
      <colorScale>
        <cfvo type="min"/>
        <cfvo type="percentile" val="50"/>
        <cfvo type="max"/>
        <color rgb="FFF8696B"/>
        <color rgb="FFFFEB84"/>
        <color rgb="FF63BE7B"/>
      </colorScale>
    </cfRule>
  </conditionalFormatting>
  <conditionalFormatting sqref="MD14:MD92">
    <cfRule type="colorScale" priority="702">
      <colorScale>
        <cfvo type="min"/>
        <cfvo type="percentile" val="50"/>
        <cfvo type="max"/>
        <color rgb="FFF8696B"/>
        <color rgb="FFFFEB84"/>
        <color rgb="FF63BE7B"/>
      </colorScale>
    </cfRule>
  </conditionalFormatting>
  <conditionalFormatting sqref="MD96:MD123">
    <cfRule type="colorScale" priority="701">
      <colorScale>
        <cfvo type="min"/>
        <cfvo type="percentile" val="50"/>
        <cfvo type="max"/>
        <color rgb="FFF8696B"/>
        <color rgb="FFFFEB84"/>
        <color rgb="FF63BE7B"/>
      </colorScale>
    </cfRule>
  </conditionalFormatting>
  <conditionalFormatting sqref="LR14:LR92">
    <cfRule type="colorScale" priority="700">
      <colorScale>
        <cfvo type="min"/>
        <cfvo type="percentile" val="50"/>
        <cfvo type="max"/>
        <color rgb="FFF8696B"/>
        <color rgb="FFFFEB84"/>
        <color rgb="FF63BE7B"/>
      </colorScale>
    </cfRule>
  </conditionalFormatting>
  <conditionalFormatting sqref="LR14:LR92">
    <cfRule type="colorScale" priority="699">
      <colorScale>
        <cfvo type="min"/>
        <cfvo type="percentile" val="50"/>
        <cfvo type="max"/>
        <color rgb="FFF8696B"/>
        <color rgb="FFFFEB84"/>
        <color rgb="FF63BE7B"/>
      </colorScale>
    </cfRule>
  </conditionalFormatting>
  <conditionalFormatting sqref="LU2:LU10">
    <cfRule type="colorScale" priority="698">
      <colorScale>
        <cfvo type="min"/>
        <cfvo type="percentile" val="50"/>
        <cfvo type="max"/>
        <color rgb="FFF8696B"/>
        <color rgb="FFFFEB84"/>
        <color rgb="FF63BE7B"/>
      </colorScale>
    </cfRule>
  </conditionalFormatting>
  <conditionalFormatting sqref="LY2:LY10">
    <cfRule type="colorScale" priority="697">
      <colorScale>
        <cfvo type="min"/>
        <cfvo type="percentile" val="50"/>
        <cfvo type="max"/>
        <color rgb="FFF8696B"/>
        <color rgb="FFFFEB84"/>
        <color rgb="FF63BE7B"/>
      </colorScale>
    </cfRule>
  </conditionalFormatting>
  <conditionalFormatting sqref="LW2:LW10">
    <cfRule type="colorScale" priority="696">
      <colorScale>
        <cfvo type="min"/>
        <cfvo type="percentile" val="50"/>
        <cfvo type="max"/>
        <color rgb="FFF8696B"/>
        <color rgb="FFFFEB84"/>
        <color rgb="FF63BE7B"/>
      </colorScale>
    </cfRule>
  </conditionalFormatting>
  <conditionalFormatting sqref="MA2:MA10">
    <cfRule type="colorScale" priority="695">
      <colorScale>
        <cfvo type="min"/>
        <cfvo type="percentile" val="50"/>
        <cfvo type="max"/>
        <color rgb="FFF8696B"/>
        <color rgb="FFFFEB84"/>
        <color rgb="FF63BE7B"/>
      </colorScale>
    </cfRule>
  </conditionalFormatting>
  <conditionalFormatting sqref="MT96:MT123">
    <cfRule type="colorScale" priority="689">
      <colorScale>
        <cfvo type="min"/>
        <cfvo type="percentile" val="50"/>
        <cfvo type="max"/>
        <color rgb="FFF8696B"/>
        <color rgb="FFFFEB84"/>
        <color rgb="FF63BE7B"/>
      </colorScale>
    </cfRule>
  </conditionalFormatting>
  <conditionalFormatting sqref="MM14:MM92">
    <cfRule type="colorScale" priority="683">
      <colorScale>
        <cfvo type="min"/>
        <cfvo type="percentile" val="50"/>
        <cfvo type="max"/>
        <color rgb="FFF8696B"/>
        <color rgb="FFFFEB84"/>
        <color rgb="FF63BE7B"/>
      </colorScale>
    </cfRule>
  </conditionalFormatting>
  <conditionalFormatting sqref="MQ96:MQ123 MG96:ML123">
    <cfRule type="colorScale" priority="691">
      <colorScale>
        <cfvo type="min"/>
        <cfvo type="percentile" val="50"/>
        <cfvo type="max"/>
        <color rgb="FFF8696B"/>
        <color rgb="FFFFEB84"/>
        <color rgb="FF63BE7B"/>
      </colorScale>
    </cfRule>
  </conditionalFormatting>
  <conditionalFormatting sqref="MR96:MS123">
    <cfRule type="colorScale" priority="690">
      <colorScale>
        <cfvo type="min"/>
        <cfvo type="percentile" val="50"/>
        <cfvo type="max"/>
        <color rgb="FFF8696B"/>
        <color rgb="FFFFEB84"/>
        <color rgb="FF63BE7B"/>
      </colorScale>
    </cfRule>
  </conditionalFormatting>
  <conditionalFormatting sqref="MQ15:MQ24 MG82:MG92 MG15:MG24 MQ82:MQ92 ML15:ML24 ML82:ML92">
    <cfRule type="colorScale" priority="688">
      <colorScale>
        <cfvo type="min"/>
        <cfvo type="percentile" val="50"/>
        <cfvo type="max"/>
        <color rgb="FFF8696B"/>
        <color rgb="FFFFEB84"/>
        <color rgb="FF63BE7B"/>
      </colorScale>
    </cfRule>
  </conditionalFormatting>
  <conditionalFormatting sqref="MF96:MF123">
    <cfRule type="colorScale" priority="687">
      <colorScale>
        <cfvo type="min"/>
        <cfvo type="percentile" val="50"/>
        <cfvo type="max"/>
        <color rgb="FFF8696B"/>
        <color rgb="FFFFEB84"/>
        <color rgb="FF63BE7B"/>
      </colorScale>
    </cfRule>
  </conditionalFormatting>
  <conditionalFormatting sqref="MT14:MT92">
    <cfRule type="colorScale" priority="692">
      <colorScale>
        <cfvo type="min"/>
        <cfvo type="percentile" val="50"/>
        <cfvo type="max"/>
        <color rgb="FFF8696B"/>
        <color rgb="FFFFEB84"/>
        <color rgb="FF63BE7B"/>
      </colorScale>
    </cfRule>
  </conditionalFormatting>
  <conditionalFormatting sqref="MQ25:MQ81 MG25:MG81 ML25:ML81">
    <cfRule type="colorScale" priority="693">
      <colorScale>
        <cfvo type="min"/>
        <cfvo type="percentile" val="50"/>
        <cfvo type="max"/>
        <color rgb="FFF8696B"/>
        <color rgb="FFFFEB84"/>
        <color rgb="FF63BE7B"/>
      </colorScale>
    </cfRule>
  </conditionalFormatting>
  <conditionalFormatting sqref="MR12:MS13 MS14:MS92">
    <cfRule type="colorScale" priority="694">
      <colorScale>
        <cfvo type="min"/>
        <cfvo type="percentile" val="50"/>
        <cfvo type="max"/>
        <color rgb="FFF8696B"/>
        <color rgb="FFFFEB84"/>
        <color rgb="FF63BE7B"/>
      </colorScale>
    </cfRule>
  </conditionalFormatting>
  <conditionalFormatting sqref="MG14 ML14">
    <cfRule type="colorScale" priority="686">
      <colorScale>
        <cfvo type="min"/>
        <cfvo type="percentile" val="50"/>
        <cfvo type="max"/>
        <color rgb="FFF8696B"/>
        <color rgb="FFFFEB84"/>
        <color rgb="FF63BE7B"/>
      </colorScale>
    </cfRule>
  </conditionalFormatting>
  <conditionalFormatting sqref="MQ14:MQ92">
    <cfRule type="colorScale" priority="685">
      <colorScale>
        <cfvo type="min"/>
        <cfvo type="percentile" val="50"/>
        <cfvo type="max"/>
        <color rgb="FFF8696B"/>
        <color rgb="FFFFEB84"/>
        <color rgb="FF63BE7B"/>
      </colorScale>
    </cfRule>
  </conditionalFormatting>
  <conditionalFormatting sqref="MF14:MF92">
    <cfRule type="colorScale" priority="684">
      <colorScale>
        <cfvo type="min"/>
        <cfvo type="percentile" val="50"/>
        <cfvo type="max"/>
        <color rgb="FFF8696B"/>
        <color rgb="FFFFEB84"/>
        <color rgb="FF63BE7B"/>
      </colorScale>
    </cfRule>
  </conditionalFormatting>
  <conditionalFormatting sqref="MU96:MV123">
    <cfRule type="colorScale" priority="682">
      <colorScale>
        <cfvo type="min"/>
        <cfvo type="percentile" val="50"/>
        <cfvo type="max"/>
        <color rgb="FFF8696B"/>
        <color rgb="FFFFEB84"/>
        <color rgb="FF63BE7B"/>
      </colorScale>
    </cfRule>
  </conditionalFormatting>
  <conditionalFormatting sqref="MU14:MU92">
    <cfRule type="colorScale" priority="681">
      <colorScale>
        <cfvo type="min"/>
        <cfvo type="percentile" val="50"/>
        <cfvo type="max"/>
        <color rgb="FF63BE7B"/>
        <color rgb="FFFFEB84"/>
        <color rgb="FFF8696B"/>
      </colorScale>
    </cfRule>
  </conditionalFormatting>
  <conditionalFormatting sqref="MM96:MN123">
    <cfRule type="colorScale" priority="680">
      <colorScale>
        <cfvo type="min"/>
        <cfvo type="percentile" val="50"/>
        <cfvo type="max"/>
        <color rgb="FFF8696B"/>
        <color rgb="FFFFEB84"/>
        <color rgb="FF63BE7B"/>
      </colorScale>
    </cfRule>
  </conditionalFormatting>
  <conditionalFormatting sqref="MO96:MP123">
    <cfRule type="colorScale" priority="679">
      <colorScale>
        <cfvo type="min"/>
        <cfvo type="percentile" val="50"/>
        <cfvo type="max"/>
        <color rgb="FFF8696B"/>
        <color rgb="FFFFEB84"/>
        <color rgb="FF63BE7B"/>
      </colorScale>
    </cfRule>
  </conditionalFormatting>
  <conditionalFormatting sqref="MU96:MV123">
    <cfRule type="colorScale" priority="678">
      <colorScale>
        <cfvo type="min"/>
        <cfvo type="percentile" val="50"/>
        <cfvo type="max"/>
        <color rgb="FF63BE7B"/>
        <color rgb="FFFFEB84"/>
        <color rgb="FFF8696B"/>
      </colorScale>
    </cfRule>
  </conditionalFormatting>
  <conditionalFormatting sqref="MO14:MP92">
    <cfRule type="colorScale" priority="677">
      <colorScale>
        <cfvo type="min"/>
        <cfvo type="percentile" val="50"/>
        <cfvo type="max"/>
        <color rgb="FFF8696B"/>
        <color rgb="FFFFEB84"/>
        <color rgb="FF63BE7B"/>
      </colorScale>
    </cfRule>
  </conditionalFormatting>
  <conditionalFormatting sqref="MQ96:MQ123">
    <cfRule type="colorScale" priority="676">
      <colorScale>
        <cfvo type="min"/>
        <cfvo type="percentile" val="50"/>
        <cfvo type="max"/>
        <color rgb="FFF8696B"/>
        <color rgb="FFFFEB84"/>
        <color rgb="FF63BE7B"/>
      </colorScale>
    </cfRule>
  </conditionalFormatting>
  <conditionalFormatting sqref="MZ14:NA92">
    <cfRule type="colorScale" priority="675">
      <colorScale>
        <cfvo type="min"/>
        <cfvo type="percentile" val="50"/>
        <cfvo type="max"/>
        <color rgb="FFF8696B"/>
        <color rgb="FFFFEB84"/>
        <color rgb="FF63BE7B"/>
      </colorScale>
    </cfRule>
  </conditionalFormatting>
  <conditionalFormatting sqref="MZ96:NB123">
    <cfRule type="colorScale" priority="674">
      <colorScale>
        <cfvo type="min"/>
        <cfvo type="percentile" val="50"/>
        <cfvo type="max"/>
        <color rgb="FFF8696B"/>
        <color rgb="FFFFEB84"/>
        <color rgb="FF63BE7B"/>
      </colorScale>
    </cfRule>
  </conditionalFormatting>
  <conditionalFormatting sqref="NC14:NC92">
    <cfRule type="colorScale" priority="673">
      <colorScale>
        <cfvo type="min"/>
        <cfvo type="percentile" val="50"/>
        <cfvo type="max"/>
        <color rgb="FFF8696B"/>
        <color rgb="FFFFEB84"/>
        <color rgb="FF63BE7B"/>
      </colorScale>
    </cfRule>
  </conditionalFormatting>
  <conditionalFormatting sqref="NC96:NC123">
    <cfRule type="colorScale" priority="672">
      <colorScale>
        <cfvo type="min"/>
        <cfvo type="percentile" val="50"/>
        <cfvo type="max"/>
        <color rgb="FFF8696B"/>
        <color rgb="FFFFEB84"/>
        <color rgb="FF63BE7B"/>
      </colorScale>
    </cfRule>
  </conditionalFormatting>
  <conditionalFormatting sqref="MP2:MP10 ML2:ML10">
    <cfRule type="colorScale" priority="671">
      <colorScale>
        <cfvo type="min"/>
        <cfvo type="percentile" val="50"/>
        <cfvo type="max"/>
        <color rgb="FFF8696B"/>
        <color rgb="FFFFEB84"/>
        <color rgb="FF63BE7B"/>
      </colorScale>
    </cfRule>
  </conditionalFormatting>
  <conditionalFormatting sqref="MM2:MN10">
    <cfRule type="colorScale" priority="670">
      <colorScale>
        <cfvo type="min"/>
        <cfvo type="percentile" val="50"/>
        <cfvo type="max"/>
        <color rgb="FFF8696B"/>
        <color rgb="FFFFEB84"/>
        <color rgb="FF63BE7B"/>
      </colorScale>
    </cfRule>
  </conditionalFormatting>
  <conditionalFormatting sqref="MQ2:MQ10">
    <cfRule type="colorScale" priority="669">
      <colorScale>
        <cfvo type="min"/>
        <cfvo type="percentile" val="50"/>
        <cfvo type="max"/>
        <color rgb="FFF8696B"/>
        <color rgb="FFFFEB84"/>
        <color rgb="FF63BE7B"/>
      </colorScale>
    </cfRule>
  </conditionalFormatting>
  <conditionalFormatting sqref="MJ14:MK92">
    <cfRule type="colorScale" priority="668">
      <colorScale>
        <cfvo type="min"/>
        <cfvo type="percentile" val="50"/>
        <cfvo type="max"/>
        <color rgb="FFF8696B"/>
        <color rgb="FFFFEB84"/>
        <color rgb="FF63BE7B"/>
      </colorScale>
    </cfRule>
  </conditionalFormatting>
  <conditionalFormatting sqref="MH14:MI92">
    <cfRule type="colorScale" priority="667">
      <colorScale>
        <cfvo type="min"/>
        <cfvo type="percentile" val="50"/>
        <cfvo type="max"/>
        <color rgb="FFF8696B"/>
        <color rgb="FFFFEB84"/>
        <color rgb="FF63BE7B"/>
      </colorScale>
    </cfRule>
  </conditionalFormatting>
  <conditionalFormatting sqref="MN14:MN92">
    <cfRule type="colorScale" priority="666">
      <colorScale>
        <cfvo type="min"/>
        <cfvo type="percentile" val="50"/>
        <cfvo type="max"/>
        <color rgb="FFF8696B"/>
        <color rgb="FFFFEB84"/>
        <color rgb="FF63BE7B"/>
      </colorScale>
    </cfRule>
  </conditionalFormatting>
  <conditionalFormatting sqref="NB14:NB92">
    <cfRule type="colorScale" priority="665">
      <colorScale>
        <cfvo type="min"/>
        <cfvo type="percentile" val="50"/>
        <cfvo type="max"/>
        <color rgb="FFF8696B"/>
        <color rgb="FFFFEB84"/>
        <color rgb="FF63BE7B"/>
      </colorScale>
    </cfRule>
  </conditionalFormatting>
  <conditionalFormatting sqref="MH14:MH92">
    <cfRule type="colorScale" priority="664">
      <colorScale>
        <cfvo type="min"/>
        <cfvo type="percentile" val="50"/>
        <cfvo type="max"/>
        <color rgb="FFF8696B"/>
        <color rgb="FFFFEB84"/>
        <color rgb="FF63BE7B"/>
      </colorScale>
    </cfRule>
  </conditionalFormatting>
  <conditionalFormatting sqref="MG14:MG92">
    <cfRule type="colorScale" priority="663">
      <colorScale>
        <cfvo type="min"/>
        <cfvo type="percentile" val="50"/>
        <cfvo type="max"/>
        <color rgb="FFF8696B"/>
        <color rgb="FFFFEB84"/>
        <color rgb="FF63BE7B"/>
      </colorScale>
    </cfRule>
  </conditionalFormatting>
  <conditionalFormatting sqref="ND14:ND92">
    <cfRule type="colorScale" priority="662">
      <colorScale>
        <cfvo type="min"/>
        <cfvo type="percentile" val="50"/>
        <cfvo type="max"/>
        <color rgb="FFF8696B"/>
        <color rgb="FFFFEB84"/>
        <color rgb="FF63BE7B"/>
      </colorScale>
    </cfRule>
  </conditionalFormatting>
  <conditionalFormatting sqref="ND96:ND123">
    <cfRule type="colorScale" priority="661">
      <colorScale>
        <cfvo type="min"/>
        <cfvo type="percentile" val="50"/>
        <cfvo type="max"/>
        <color rgb="FFF8696B"/>
        <color rgb="FFFFEB84"/>
        <color rgb="FF63BE7B"/>
      </colorScale>
    </cfRule>
  </conditionalFormatting>
  <conditionalFormatting sqref="MR14:MR92">
    <cfRule type="colorScale" priority="660">
      <colorScale>
        <cfvo type="min"/>
        <cfvo type="percentile" val="50"/>
        <cfvo type="max"/>
        <color rgb="FFF8696B"/>
        <color rgb="FFFFEB84"/>
        <color rgb="FF63BE7B"/>
      </colorScale>
    </cfRule>
  </conditionalFormatting>
  <conditionalFormatting sqref="MR14:MR92">
    <cfRule type="colorScale" priority="659">
      <colorScale>
        <cfvo type="min"/>
        <cfvo type="percentile" val="50"/>
        <cfvo type="max"/>
        <color rgb="FFF8696B"/>
        <color rgb="FFFFEB84"/>
        <color rgb="FF63BE7B"/>
      </colorScale>
    </cfRule>
  </conditionalFormatting>
  <conditionalFormatting sqref="MU2:MU10">
    <cfRule type="colorScale" priority="658">
      <colorScale>
        <cfvo type="min"/>
        <cfvo type="percentile" val="50"/>
        <cfvo type="max"/>
        <color rgb="FFF8696B"/>
        <color rgb="FFFFEB84"/>
        <color rgb="FF63BE7B"/>
      </colorScale>
    </cfRule>
  </conditionalFormatting>
  <conditionalFormatting sqref="MY2:MY10">
    <cfRule type="colorScale" priority="657">
      <colorScale>
        <cfvo type="min"/>
        <cfvo type="percentile" val="50"/>
        <cfvo type="max"/>
        <color rgb="FFF8696B"/>
        <color rgb="FFFFEB84"/>
        <color rgb="FF63BE7B"/>
      </colorScale>
    </cfRule>
  </conditionalFormatting>
  <conditionalFormatting sqref="MW2:MW10">
    <cfRule type="colorScale" priority="656">
      <colorScale>
        <cfvo type="min"/>
        <cfvo type="percentile" val="50"/>
        <cfvo type="max"/>
        <color rgb="FFF8696B"/>
        <color rgb="FFFFEB84"/>
        <color rgb="FF63BE7B"/>
      </colorScale>
    </cfRule>
  </conditionalFormatting>
  <conditionalFormatting sqref="NA2:NA10">
    <cfRule type="colorScale" priority="655">
      <colorScale>
        <cfvo type="min"/>
        <cfvo type="percentile" val="50"/>
        <cfvo type="max"/>
        <color rgb="FFF8696B"/>
        <color rgb="FFFFEB84"/>
        <color rgb="FF63BE7B"/>
      </colorScale>
    </cfRule>
  </conditionalFormatting>
  <conditionalFormatting sqref="NT96:NT123">
    <cfRule type="colorScale" priority="649">
      <colorScale>
        <cfvo type="min"/>
        <cfvo type="percentile" val="50"/>
        <cfvo type="max"/>
        <color rgb="FFF8696B"/>
        <color rgb="FFFFEB84"/>
        <color rgb="FF63BE7B"/>
      </colorScale>
    </cfRule>
  </conditionalFormatting>
  <conditionalFormatting sqref="NM14:NM92">
    <cfRule type="colorScale" priority="643">
      <colorScale>
        <cfvo type="min"/>
        <cfvo type="percentile" val="50"/>
        <cfvo type="max"/>
        <color rgb="FFF8696B"/>
        <color rgb="FFFFEB84"/>
        <color rgb="FF63BE7B"/>
      </colorScale>
    </cfRule>
  </conditionalFormatting>
  <conditionalFormatting sqref="NQ96:NQ123 NG96:NL123">
    <cfRule type="colorScale" priority="651">
      <colorScale>
        <cfvo type="min"/>
        <cfvo type="percentile" val="50"/>
        <cfvo type="max"/>
        <color rgb="FFF8696B"/>
        <color rgb="FFFFEB84"/>
        <color rgb="FF63BE7B"/>
      </colorScale>
    </cfRule>
  </conditionalFormatting>
  <conditionalFormatting sqref="NR96:NS123">
    <cfRule type="colorScale" priority="650">
      <colorScale>
        <cfvo type="min"/>
        <cfvo type="percentile" val="50"/>
        <cfvo type="max"/>
        <color rgb="FFF8696B"/>
        <color rgb="FFFFEB84"/>
        <color rgb="FF63BE7B"/>
      </colorScale>
    </cfRule>
  </conditionalFormatting>
  <conditionalFormatting sqref="NQ15:NQ24 NG82:NG92 NG15:NG24 NQ82:NQ92 NL15:NL24 NL82:NL92">
    <cfRule type="colorScale" priority="648">
      <colorScale>
        <cfvo type="min"/>
        <cfvo type="percentile" val="50"/>
        <cfvo type="max"/>
        <color rgb="FFF8696B"/>
        <color rgb="FFFFEB84"/>
        <color rgb="FF63BE7B"/>
      </colorScale>
    </cfRule>
  </conditionalFormatting>
  <conditionalFormatting sqref="NF96:NF123">
    <cfRule type="colorScale" priority="647">
      <colorScale>
        <cfvo type="min"/>
        <cfvo type="percentile" val="50"/>
        <cfvo type="max"/>
        <color rgb="FFF8696B"/>
        <color rgb="FFFFEB84"/>
        <color rgb="FF63BE7B"/>
      </colorScale>
    </cfRule>
  </conditionalFormatting>
  <conditionalFormatting sqref="NT14:NT92">
    <cfRule type="colorScale" priority="652">
      <colorScale>
        <cfvo type="min"/>
        <cfvo type="percentile" val="50"/>
        <cfvo type="max"/>
        <color rgb="FFF8696B"/>
        <color rgb="FFFFEB84"/>
        <color rgb="FF63BE7B"/>
      </colorScale>
    </cfRule>
  </conditionalFormatting>
  <conditionalFormatting sqref="NQ25:NQ81 NG25:NG81 NL25:NL81">
    <cfRule type="colorScale" priority="653">
      <colorScale>
        <cfvo type="min"/>
        <cfvo type="percentile" val="50"/>
        <cfvo type="max"/>
        <color rgb="FFF8696B"/>
        <color rgb="FFFFEB84"/>
        <color rgb="FF63BE7B"/>
      </colorScale>
    </cfRule>
  </conditionalFormatting>
  <conditionalFormatting sqref="NR12:NS13 NS14:NS92">
    <cfRule type="colorScale" priority="654">
      <colorScale>
        <cfvo type="min"/>
        <cfvo type="percentile" val="50"/>
        <cfvo type="max"/>
        <color rgb="FFF8696B"/>
        <color rgb="FFFFEB84"/>
        <color rgb="FF63BE7B"/>
      </colorScale>
    </cfRule>
  </conditionalFormatting>
  <conditionalFormatting sqref="NG14 NL14">
    <cfRule type="colorScale" priority="646">
      <colorScale>
        <cfvo type="min"/>
        <cfvo type="percentile" val="50"/>
        <cfvo type="max"/>
        <color rgb="FFF8696B"/>
        <color rgb="FFFFEB84"/>
        <color rgb="FF63BE7B"/>
      </colorScale>
    </cfRule>
  </conditionalFormatting>
  <conditionalFormatting sqref="NQ14:NQ92">
    <cfRule type="colorScale" priority="645">
      <colorScale>
        <cfvo type="min"/>
        <cfvo type="percentile" val="50"/>
        <cfvo type="max"/>
        <color rgb="FFF8696B"/>
        <color rgb="FFFFEB84"/>
        <color rgb="FF63BE7B"/>
      </colorScale>
    </cfRule>
  </conditionalFormatting>
  <conditionalFormatting sqref="NF14:NF92">
    <cfRule type="colorScale" priority="644">
      <colorScale>
        <cfvo type="min"/>
        <cfvo type="percentile" val="50"/>
        <cfvo type="max"/>
        <color rgb="FFF8696B"/>
        <color rgb="FFFFEB84"/>
        <color rgb="FF63BE7B"/>
      </colorScale>
    </cfRule>
  </conditionalFormatting>
  <conditionalFormatting sqref="NU96:NV123">
    <cfRule type="colorScale" priority="642">
      <colorScale>
        <cfvo type="min"/>
        <cfvo type="percentile" val="50"/>
        <cfvo type="max"/>
        <color rgb="FFF8696B"/>
        <color rgb="FFFFEB84"/>
        <color rgb="FF63BE7B"/>
      </colorScale>
    </cfRule>
  </conditionalFormatting>
  <conditionalFormatting sqref="NU14:NU92">
    <cfRule type="colorScale" priority="641">
      <colorScale>
        <cfvo type="min"/>
        <cfvo type="percentile" val="50"/>
        <cfvo type="max"/>
        <color rgb="FF63BE7B"/>
        <color rgb="FFFFEB84"/>
        <color rgb="FFF8696B"/>
      </colorScale>
    </cfRule>
  </conditionalFormatting>
  <conditionalFormatting sqref="NM96:NN123">
    <cfRule type="colorScale" priority="640">
      <colorScale>
        <cfvo type="min"/>
        <cfvo type="percentile" val="50"/>
        <cfvo type="max"/>
        <color rgb="FFF8696B"/>
        <color rgb="FFFFEB84"/>
        <color rgb="FF63BE7B"/>
      </colorScale>
    </cfRule>
  </conditionalFormatting>
  <conditionalFormatting sqref="NO96:NP123">
    <cfRule type="colorScale" priority="639">
      <colorScale>
        <cfvo type="min"/>
        <cfvo type="percentile" val="50"/>
        <cfvo type="max"/>
        <color rgb="FFF8696B"/>
        <color rgb="FFFFEB84"/>
        <color rgb="FF63BE7B"/>
      </colorScale>
    </cfRule>
  </conditionalFormatting>
  <conditionalFormatting sqref="NU96:NV123">
    <cfRule type="colorScale" priority="638">
      <colorScale>
        <cfvo type="min"/>
        <cfvo type="percentile" val="50"/>
        <cfvo type="max"/>
        <color rgb="FF63BE7B"/>
        <color rgb="FFFFEB84"/>
        <color rgb="FFF8696B"/>
      </colorScale>
    </cfRule>
  </conditionalFormatting>
  <conditionalFormatting sqref="NO14:NP92">
    <cfRule type="colorScale" priority="637">
      <colorScale>
        <cfvo type="min"/>
        <cfvo type="percentile" val="50"/>
        <cfvo type="max"/>
        <color rgb="FFF8696B"/>
        <color rgb="FFFFEB84"/>
        <color rgb="FF63BE7B"/>
      </colorScale>
    </cfRule>
  </conditionalFormatting>
  <conditionalFormatting sqref="NQ96:NQ123">
    <cfRule type="colorScale" priority="636">
      <colorScale>
        <cfvo type="min"/>
        <cfvo type="percentile" val="50"/>
        <cfvo type="max"/>
        <color rgb="FFF8696B"/>
        <color rgb="FFFFEB84"/>
        <color rgb="FF63BE7B"/>
      </colorScale>
    </cfRule>
  </conditionalFormatting>
  <conditionalFormatting sqref="NZ14:OA92">
    <cfRule type="colorScale" priority="635">
      <colorScale>
        <cfvo type="min"/>
        <cfvo type="percentile" val="50"/>
        <cfvo type="max"/>
        <color rgb="FFF8696B"/>
        <color rgb="FFFFEB84"/>
        <color rgb="FF63BE7B"/>
      </colorScale>
    </cfRule>
  </conditionalFormatting>
  <conditionalFormatting sqref="NZ96:OB123">
    <cfRule type="colorScale" priority="634">
      <colorScale>
        <cfvo type="min"/>
        <cfvo type="percentile" val="50"/>
        <cfvo type="max"/>
        <color rgb="FFF8696B"/>
        <color rgb="FFFFEB84"/>
        <color rgb="FF63BE7B"/>
      </colorScale>
    </cfRule>
  </conditionalFormatting>
  <conditionalFormatting sqref="OC14:OC92">
    <cfRule type="colorScale" priority="633">
      <colorScale>
        <cfvo type="min"/>
        <cfvo type="percentile" val="50"/>
        <cfvo type="max"/>
        <color rgb="FFF8696B"/>
        <color rgb="FFFFEB84"/>
        <color rgb="FF63BE7B"/>
      </colorScale>
    </cfRule>
  </conditionalFormatting>
  <conditionalFormatting sqref="OC96:OC123">
    <cfRule type="colorScale" priority="632">
      <colorScale>
        <cfvo type="min"/>
        <cfvo type="percentile" val="50"/>
        <cfvo type="max"/>
        <color rgb="FFF8696B"/>
        <color rgb="FFFFEB84"/>
        <color rgb="FF63BE7B"/>
      </colorScale>
    </cfRule>
  </conditionalFormatting>
  <conditionalFormatting sqref="NP2:NP10 NL2:NL10">
    <cfRule type="colorScale" priority="631">
      <colorScale>
        <cfvo type="min"/>
        <cfvo type="percentile" val="50"/>
        <cfvo type="max"/>
        <color rgb="FFF8696B"/>
        <color rgb="FFFFEB84"/>
        <color rgb="FF63BE7B"/>
      </colorScale>
    </cfRule>
  </conditionalFormatting>
  <conditionalFormatting sqref="NM2:NN10">
    <cfRule type="colorScale" priority="630">
      <colorScale>
        <cfvo type="min"/>
        <cfvo type="percentile" val="50"/>
        <cfvo type="max"/>
        <color rgb="FFF8696B"/>
        <color rgb="FFFFEB84"/>
        <color rgb="FF63BE7B"/>
      </colorScale>
    </cfRule>
  </conditionalFormatting>
  <conditionalFormatting sqref="NQ2:NQ10">
    <cfRule type="colorScale" priority="629">
      <colorScale>
        <cfvo type="min"/>
        <cfvo type="percentile" val="50"/>
        <cfvo type="max"/>
        <color rgb="FFF8696B"/>
        <color rgb="FFFFEB84"/>
        <color rgb="FF63BE7B"/>
      </colorScale>
    </cfRule>
  </conditionalFormatting>
  <conditionalFormatting sqref="NJ14:NK92">
    <cfRule type="colorScale" priority="628">
      <colorScale>
        <cfvo type="min"/>
        <cfvo type="percentile" val="50"/>
        <cfvo type="max"/>
        <color rgb="FFF8696B"/>
        <color rgb="FFFFEB84"/>
        <color rgb="FF63BE7B"/>
      </colorScale>
    </cfRule>
  </conditionalFormatting>
  <conditionalFormatting sqref="NH14:NI92">
    <cfRule type="colorScale" priority="627">
      <colorScale>
        <cfvo type="min"/>
        <cfvo type="percentile" val="50"/>
        <cfvo type="max"/>
        <color rgb="FFF8696B"/>
        <color rgb="FFFFEB84"/>
        <color rgb="FF63BE7B"/>
      </colorScale>
    </cfRule>
  </conditionalFormatting>
  <conditionalFormatting sqref="NN14:NN92">
    <cfRule type="colorScale" priority="626">
      <colorScale>
        <cfvo type="min"/>
        <cfvo type="percentile" val="50"/>
        <cfvo type="max"/>
        <color rgb="FFF8696B"/>
        <color rgb="FFFFEB84"/>
        <color rgb="FF63BE7B"/>
      </colorScale>
    </cfRule>
  </conditionalFormatting>
  <conditionalFormatting sqref="OB14:OB92">
    <cfRule type="colorScale" priority="625">
      <colorScale>
        <cfvo type="min"/>
        <cfvo type="percentile" val="50"/>
        <cfvo type="max"/>
        <color rgb="FFF8696B"/>
        <color rgb="FFFFEB84"/>
        <color rgb="FF63BE7B"/>
      </colorScale>
    </cfRule>
  </conditionalFormatting>
  <conditionalFormatting sqref="NH14:NH92">
    <cfRule type="colorScale" priority="624">
      <colorScale>
        <cfvo type="min"/>
        <cfvo type="percentile" val="50"/>
        <cfvo type="max"/>
        <color rgb="FFF8696B"/>
        <color rgb="FFFFEB84"/>
        <color rgb="FF63BE7B"/>
      </colorScale>
    </cfRule>
  </conditionalFormatting>
  <conditionalFormatting sqref="NG14:NG92">
    <cfRule type="colorScale" priority="623">
      <colorScale>
        <cfvo type="min"/>
        <cfvo type="percentile" val="50"/>
        <cfvo type="max"/>
        <color rgb="FFF8696B"/>
        <color rgb="FFFFEB84"/>
        <color rgb="FF63BE7B"/>
      </colorScale>
    </cfRule>
  </conditionalFormatting>
  <conditionalFormatting sqref="OD14:OD92">
    <cfRule type="colorScale" priority="622">
      <colorScale>
        <cfvo type="min"/>
        <cfvo type="percentile" val="50"/>
        <cfvo type="max"/>
        <color rgb="FFF8696B"/>
        <color rgb="FFFFEB84"/>
        <color rgb="FF63BE7B"/>
      </colorScale>
    </cfRule>
  </conditionalFormatting>
  <conditionalFormatting sqref="OD96:OD123">
    <cfRule type="colorScale" priority="621">
      <colorScale>
        <cfvo type="min"/>
        <cfvo type="percentile" val="50"/>
        <cfvo type="max"/>
        <color rgb="FFF8696B"/>
        <color rgb="FFFFEB84"/>
        <color rgb="FF63BE7B"/>
      </colorScale>
    </cfRule>
  </conditionalFormatting>
  <conditionalFormatting sqref="NR14:NR92">
    <cfRule type="colorScale" priority="620">
      <colorScale>
        <cfvo type="min"/>
        <cfvo type="percentile" val="50"/>
        <cfvo type="max"/>
        <color rgb="FFF8696B"/>
        <color rgb="FFFFEB84"/>
        <color rgb="FF63BE7B"/>
      </colorScale>
    </cfRule>
  </conditionalFormatting>
  <conditionalFormatting sqref="NR14:NR92">
    <cfRule type="colorScale" priority="619">
      <colorScale>
        <cfvo type="min"/>
        <cfvo type="percentile" val="50"/>
        <cfvo type="max"/>
        <color rgb="FFF8696B"/>
        <color rgb="FFFFEB84"/>
        <color rgb="FF63BE7B"/>
      </colorScale>
    </cfRule>
  </conditionalFormatting>
  <conditionalFormatting sqref="NU2:NU10">
    <cfRule type="colorScale" priority="618">
      <colorScale>
        <cfvo type="min"/>
        <cfvo type="percentile" val="50"/>
        <cfvo type="max"/>
        <color rgb="FFF8696B"/>
        <color rgb="FFFFEB84"/>
        <color rgb="FF63BE7B"/>
      </colorScale>
    </cfRule>
  </conditionalFormatting>
  <conditionalFormatting sqref="NY2:NY10">
    <cfRule type="colorScale" priority="617">
      <colorScale>
        <cfvo type="min"/>
        <cfvo type="percentile" val="50"/>
        <cfvo type="max"/>
        <color rgb="FFF8696B"/>
        <color rgb="FFFFEB84"/>
        <color rgb="FF63BE7B"/>
      </colorScale>
    </cfRule>
  </conditionalFormatting>
  <conditionalFormatting sqref="NW2:NW10">
    <cfRule type="colorScale" priority="616">
      <colorScale>
        <cfvo type="min"/>
        <cfvo type="percentile" val="50"/>
        <cfvo type="max"/>
        <color rgb="FFF8696B"/>
        <color rgb="FFFFEB84"/>
        <color rgb="FF63BE7B"/>
      </colorScale>
    </cfRule>
  </conditionalFormatting>
  <conditionalFormatting sqref="OA2:OA10">
    <cfRule type="colorScale" priority="615">
      <colorScale>
        <cfvo type="min"/>
        <cfvo type="percentile" val="50"/>
        <cfvo type="max"/>
        <color rgb="FFF8696B"/>
        <color rgb="FFFFEB84"/>
        <color rgb="FF63BE7B"/>
      </colorScale>
    </cfRule>
  </conditionalFormatting>
  <conditionalFormatting sqref="OT96:OT123">
    <cfRule type="colorScale" priority="609">
      <colorScale>
        <cfvo type="min"/>
        <cfvo type="percentile" val="50"/>
        <cfvo type="max"/>
        <color rgb="FFF8696B"/>
        <color rgb="FFFFEB84"/>
        <color rgb="FF63BE7B"/>
      </colorScale>
    </cfRule>
  </conditionalFormatting>
  <conditionalFormatting sqref="OM14:OM92">
    <cfRule type="colorScale" priority="603">
      <colorScale>
        <cfvo type="min"/>
        <cfvo type="percentile" val="50"/>
        <cfvo type="max"/>
        <color rgb="FFF8696B"/>
        <color rgb="FFFFEB84"/>
        <color rgb="FF63BE7B"/>
      </colorScale>
    </cfRule>
  </conditionalFormatting>
  <conditionalFormatting sqref="OQ96:OQ123 OG96:OL123">
    <cfRule type="colorScale" priority="611">
      <colorScale>
        <cfvo type="min"/>
        <cfvo type="percentile" val="50"/>
        <cfvo type="max"/>
        <color rgb="FFF8696B"/>
        <color rgb="FFFFEB84"/>
        <color rgb="FF63BE7B"/>
      </colorScale>
    </cfRule>
  </conditionalFormatting>
  <conditionalFormatting sqref="OR96:OS123">
    <cfRule type="colorScale" priority="610">
      <colorScale>
        <cfvo type="min"/>
        <cfvo type="percentile" val="50"/>
        <cfvo type="max"/>
        <color rgb="FFF8696B"/>
        <color rgb="FFFFEB84"/>
        <color rgb="FF63BE7B"/>
      </colorScale>
    </cfRule>
  </conditionalFormatting>
  <conditionalFormatting sqref="OQ15:OQ24 OG82:OG92 OG15:OG24 OQ82:OQ92 OL15:OL24 OL82:OL92">
    <cfRule type="colorScale" priority="608">
      <colorScale>
        <cfvo type="min"/>
        <cfvo type="percentile" val="50"/>
        <cfvo type="max"/>
        <color rgb="FFF8696B"/>
        <color rgb="FFFFEB84"/>
        <color rgb="FF63BE7B"/>
      </colorScale>
    </cfRule>
  </conditionalFormatting>
  <conditionalFormatting sqref="OF96:OF123">
    <cfRule type="colorScale" priority="607">
      <colorScale>
        <cfvo type="min"/>
        <cfvo type="percentile" val="50"/>
        <cfvo type="max"/>
        <color rgb="FFF8696B"/>
        <color rgb="FFFFEB84"/>
        <color rgb="FF63BE7B"/>
      </colorScale>
    </cfRule>
  </conditionalFormatting>
  <conditionalFormatting sqref="OT14:OT92">
    <cfRule type="colorScale" priority="612">
      <colorScale>
        <cfvo type="min"/>
        <cfvo type="percentile" val="50"/>
        <cfvo type="max"/>
        <color rgb="FFF8696B"/>
        <color rgb="FFFFEB84"/>
        <color rgb="FF63BE7B"/>
      </colorScale>
    </cfRule>
  </conditionalFormatting>
  <conditionalFormatting sqref="OQ25:OQ81 OG25:OG81 OL25:OL81">
    <cfRule type="colorScale" priority="613">
      <colorScale>
        <cfvo type="min"/>
        <cfvo type="percentile" val="50"/>
        <cfvo type="max"/>
        <color rgb="FFF8696B"/>
        <color rgb="FFFFEB84"/>
        <color rgb="FF63BE7B"/>
      </colorScale>
    </cfRule>
  </conditionalFormatting>
  <conditionalFormatting sqref="OR12:OS13 OS14:OS92">
    <cfRule type="colorScale" priority="614">
      <colorScale>
        <cfvo type="min"/>
        <cfvo type="percentile" val="50"/>
        <cfvo type="max"/>
        <color rgb="FFF8696B"/>
        <color rgb="FFFFEB84"/>
        <color rgb="FF63BE7B"/>
      </colorScale>
    </cfRule>
  </conditionalFormatting>
  <conditionalFormatting sqref="OG14 OL14">
    <cfRule type="colorScale" priority="606">
      <colorScale>
        <cfvo type="min"/>
        <cfvo type="percentile" val="50"/>
        <cfvo type="max"/>
        <color rgb="FFF8696B"/>
        <color rgb="FFFFEB84"/>
        <color rgb="FF63BE7B"/>
      </colorScale>
    </cfRule>
  </conditionalFormatting>
  <conditionalFormatting sqref="OQ14:OQ92">
    <cfRule type="colorScale" priority="605">
      <colorScale>
        <cfvo type="min"/>
        <cfvo type="percentile" val="50"/>
        <cfvo type="max"/>
        <color rgb="FFF8696B"/>
        <color rgb="FFFFEB84"/>
        <color rgb="FF63BE7B"/>
      </colorScale>
    </cfRule>
  </conditionalFormatting>
  <conditionalFormatting sqref="OF14:OF92">
    <cfRule type="colorScale" priority="604">
      <colorScale>
        <cfvo type="min"/>
        <cfvo type="percentile" val="50"/>
        <cfvo type="max"/>
        <color rgb="FFF8696B"/>
        <color rgb="FFFFEB84"/>
        <color rgb="FF63BE7B"/>
      </colorScale>
    </cfRule>
  </conditionalFormatting>
  <conditionalFormatting sqref="OU96:OV123">
    <cfRule type="colorScale" priority="602">
      <colorScale>
        <cfvo type="min"/>
        <cfvo type="percentile" val="50"/>
        <cfvo type="max"/>
        <color rgb="FFF8696B"/>
        <color rgb="FFFFEB84"/>
        <color rgb="FF63BE7B"/>
      </colorScale>
    </cfRule>
  </conditionalFormatting>
  <conditionalFormatting sqref="OU14:OU92">
    <cfRule type="colorScale" priority="601">
      <colorScale>
        <cfvo type="min"/>
        <cfvo type="percentile" val="50"/>
        <cfvo type="max"/>
        <color rgb="FF63BE7B"/>
        <color rgb="FFFFEB84"/>
        <color rgb="FFF8696B"/>
      </colorScale>
    </cfRule>
  </conditionalFormatting>
  <conditionalFormatting sqref="OM96:ON123">
    <cfRule type="colorScale" priority="600">
      <colorScale>
        <cfvo type="min"/>
        <cfvo type="percentile" val="50"/>
        <cfvo type="max"/>
        <color rgb="FFF8696B"/>
        <color rgb="FFFFEB84"/>
        <color rgb="FF63BE7B"/>
      </colorScale>
    </cfRule>
  </conditionalFormatting>
  <conditionalFormatting sqref="OO96:OP123">
    <cfRule type="colorScale" priority="599">
      <colorScale>
        <cfvo type="min"/>
        <cfvo type="percentile" val="50"/>
        <cfvo type="max"/>
        <color rgb="FFF8696B"/>
        <color rgb="FFFFEB84"/>
        <color rgb="FF63BE7B"/>
      </colorScale>
    </cfRule>
  </conditionalFormatting>
  <conditionalFormatting sqref="OU96:OV123">
    <cfRule type="colorScale" priority="598">
      <colorScale>
        <cfvo type="min"/>
        <cfvo type="percentile" val="50"/>
        <cfvo type="max"/>
        <color rgb="FF63BE7B"/>
        <color rgb="FFFFEB84"/>
        <color rgb="FFF8696B"/>
      </colorScale>
    </cfRule>
  </conditionalFormatting>
  <conditionalFormatting sqref="OO14:OP92">
    <cfRule type="colorScale" priority="597">
      <colorScale>
        <cfvo type="min"/>
        <cfvo type="percentile" val="50"/>
        <cfvo type="max"/>
        <color rgb="FFF8696B"/>
        <color rgb="FFFFEB84"/>
        <color rgb="FF63BE7B"/>
      </colorScale>
    </cfRule>
  </conditionalFormatting>
  <conditionalFormatting sqref="OQ96:OQ123">
    <cfRule type="colorScale" priority="596">
      <colorScale>
        <cfvo type="min"/>
        <cfvo type="percentile" val="50"/>
        <cfvo type="max"/>
        <color rgb="FFF8696B"/>
        <color rgb="FFFFEB84"/>
        <color rgb="FF63BE7B"/>
      </colorScale>
    </cfRule>
  </conditionalFormatting>
  <conditionalFormatting sqref="OZ14:PA92">
    <cfRule type="colorScale" priority="595">
      <colorScale>
        <cfvo type="min"/>
        <cfvo type="percentile" val="50"/>
        <cfvo type="max"/>
        <color rgb="FFF8696B"/>
        <color rgb="FFFFEB84"/>
        <color rgb="FF63BE7B"/>
      </colorScale>
    </cfRule>
  </conditionalFormatting>
  <conditionalFormatting sqref="OZ96:PB123">
    <cfRule type="colorScale" priority="594">
      <colorScale>
        <cfvo type="min"/>
        <cfvo type="percentile" val="50"/>
        <cfvo type="max"/>
        <color rgb="FFF8696B"/>
        <color rgb="FFFFEB84"/>
        <color rgb="FF63BE7B"/>
      </colorScale>
    </cfRule>
  </conditionalFormatting>
  <conditionalFormatting sqref="PC14:PC92">
    <cfRule type="colorScale" priority="593">
      <colorScale>
        <cfvo type="min"/>
        <cfvo type="percentile" val="50"/>
        <cfvo type="max"/>
        <color rgb="FFF8696B"/>
        <color rgb="FFFFEB84"/>
        <color rgb="FF63BE7B"/>
      </colorScale>
    </cfRule>
  </conditionalFormatting>
  <conditionalFormatting sqref="PC96:PC123">
    <cfRule type="colorScale" priority="592">
      <colorScale>
        <cfvo type="min"/>
        <cfvo type="percentile" val="50"/>
        <cfvo type="max"/>
        <color rgb="FFF8696B"/>
        <color rgb="FFFFEB84"/>
        <color rgb="FF63BE7B"/>
      </colorScale>
    </cfRule>
  </conditionalFormatting>
  <conditionalFormatting sqref="OP2:OP10 OL2:OL10">
    <cfRule type="colorScale" priority="591">
      <colorScale>
        <cfvo type="min"/>
        <cfvo type="percentile" val="50"/>
        <cfvo type="max"/>
        <color rgb="FFF8696B"/>
        <color rgb="FFFFEB84"/>
        <color rgb="FF63BE7B"/>
      </colorScale>
    </cfRule>
  </conditionalFormatting>
  <conditionalFormatting sqref="OM2:ON10">
    <cfRule type="colorScale" priority="590">
      <colorScale>
        <cfvo type="min"/>
        <cfvo type="percentile" val="50"/>
        <cfvo type="max"/>
        <color rgb="FFF8696B"/>
        <color rgb="FFFFEB84"/>
        <color rgb="FF63BE7B"/>
      </colorScale>
    </cfRule>
  </conditionalFormatting>
  <conditionalFormatting sqref="OQ2:OQ10">
    <cfRule type="colorScale" priority="589">
      <colorScale>
        <cfvo type="min"/>
        <cfvo type="percentile" val="50"/>
        <cfvo type="max"/>
        <color rgb="FFF8696B"/>
        <color rgb="FFFFEB84"/>
        <color rgb="FF63BE7B"/>
      </colorScale>
    </cfRule>
  </conditionalFormatting>
  <conditionalFormatting sqref="OJ14:OK92">
    <cfRule type="colorScale" priority="588">
      <colorScale>
        <cfvo type="min"/>
        <cfvo type="percentile" val="50"/>
        <cfvo type="max"/>
        <color rgb="FFF8696B"/>
        <color rgb="FFFFEB84"/>
        <color rgb="FF63BE7B"/>
      </colorScale>
    </cfRule>
  </conditionalFormatting>
  <conditionalFormatting sqref="OH14:OI92">
    <cfRule type="colorScale" priority="587">
      <colorScale>
        <cfvo type="min"/>
        <cfvo type="percentile" val="50"/>
        <cfvo type="max"/>
        <color rgb="FFF8696B"/>
        <color rgb="FFFFEB84"/>
        <color rgb="FF63BE7B"/>
      </colorScale>
    </cfRule>
  </conditionalFormatting>
  <conditionalFormatting sqref="ON14:ON92">
    <cfRule type="colorScale" priority="586">
      <colorScale>
        <cfvo type="min"/>
        <cfvo type="percentile" val="50"/>
        <cfvo type="max"/>
        <color rgb="FFF8696B"/>
        <color rgb="FFFFEB84"/>
        <color rgb="FF63BE7B"/>
      </colorScale>
    </cfRule>
  </conditionalFormatting>
  <conditionalFormatting sqref="PB14:PB92">
    <cfRule type="colorScale" priority="585">
      <colorScale>
        <cfvo type="min"/>
        <cfvo type="percentile" val="50"/>
        <cfvo type="max"/>
        <color rgb="FFF8696B"/>
        <color rgb="FFFFEB84"/>
        <color rgb="FF63BE7B"/>
      </colorScale>
    </cfRule>
  </conditionalFormatting>
  <conditionalFormatting sqref="OH14:OH92">
    <cfRule type="colorScale" priority="584">
      <colorScale>
        <cfvo type="min"/>
        <cfvo type="percentile" val="50"/>
        <cfvo type="max"/>
        <color rgb="FFF8696B"/>
        <color rgb="FFFFEB84"/>
        <color rgb="FF63BE7B"/>
      </colorScale>
    </cfRule>
  </conditionalFormatting>
  <conditionalFormatting sqref="OG14:OG92">
    <cfRule type="colorScale" priority="583">
      <colorScale>
        <cfvo type="min"/>
        <cfvo type="percentile" val="50"/>
        <cfvo type="max"/>
        <color rgb="FFF8696B"/>
        <color rgb="FFFFEB84"/>
        <color rgb="FF63BE7B"/>
      </colorScale>
    </cfRule>
  </conditionalFormatting>
  <conditionalFormatting sqref="PD14:PD92">
    <cfRule type="colorScale" priority="582">
      <colorScale>
        <cfvo type="min"/>
        <cfvo type="percentile" val="50"/>
        <cfvo type="max"/>
        <color rgb="FFF8696B"/>
        <color rgb="FFFFEB84"/>
        <color rgb="FF63BE7B"/>
      </colorScale>
    </cfRule>
  </conditionalFormatting>
  <conditionalFormatting sqref="PD96:PD123">
    <cfRule type="colorScale" priority="581">
      <colorScale>
        <cfvo type="min"/>
        <cfvo type="percentile" val="50"/>
        <cfvo type="max"/>
        <color rgb="FFF8696B"/>
        <color rgb="FFFFEB84"/>
        <color rgb="FF63BE7B"/>
      </colorScale>
    </cfRule>
  </conditionalFormatting>
  <conditionalFormatting sqref="OR14:OR92">
    <cfRule type="colorScale" priority="580">
      <colorScale>
        <cfvo type="min"/>
        <cfvo type="percentile" val="50"/>
        <cfvo type="max"/>
        <color rgb="FFF8696B"/>
        <color rgb="FFFFEB84"/>
        <color rgb="FF63BE7B"/>
      </colorScale>
    </cfRule>
  </conditionalFormatting>
  <conditionalFormatting sqref="OR14:OR92">
    <cfRule type="colorScale" priority="579">
      <colorScale>
        <cfvo type="min"/>
        <cfvo type="percentile" val="50"/>
        <cfvo type="max"/>
        <color rgb="FFF8696B"/>
        <color rgb="FFFFEB84"/>
        <color rgb="FF63BE7B"/>
      </colorScale>
    </cfRule>
  </conditionalFormatting>
  <conditionalFormatting sqref="OU2:OU10">
    <cfRule type="colorScale" priority="578">
      <colorScale>
        <cfvo type="min"/>
        <cfvo type="percentile" val="50"/>
        <cfvo type="max"/>
        <color rgb="FFF8696B"/>
        <color rgb="FFFFEB84"/>
        <color rgb="FF63BE7B"/>
      </colorScale>
    </cfRule>
  </conditionalFormatting>
  <conditionalFormatting sqref="OY2:OY10">
    <cfRule type="colorScale" priority="577">
      <colorScale>
        <cfvo type="min"/>
        <cfvo type="percentile" val="50"/>
        <cfvo type="max"/>
        <color rgb="FFF8696B"/>
        <color rgb="FFFFEB84"/>
        <color rgb="FF63BE7B"/>
      </colorScale>
    </cfRule>
  </conditionalFormatting>
  <conditionalFormatting sqref="OW2:OW10">
    <cfRule type="colorScale" priority="576">
      <colorScale>
        <cfvo type="min"/>
        <cfvo type="percentile" val="50"/>
        <cfvo type="max"/>
        <color rgb="FFF8696B"/>
        <color rgb="FFFFEB84"/>
        <color rgb="FF63BE7B"/>
      </colorScale>
    </cfRule>
  </conditionalFormatting>
  <conditionalFormatting sqref="PA2:PA10">
    <cfRule type="colorScale" priority="575">
      <colorScale>
        <cfvo type="min"/>
        <cfvo type="percentile" val="50"/>
        <cfvo type="max"/>
        <color rgb="FFF8696B"/>
        <color rgb="FFFFEB84"/>
        <color rgb="FF63BE7B"/>
      </colorScale>
    </cfRule>
  </conditionalFormatting>
  <conditionalFormatting sqref="PU96:PU123">
    <cfRule type="colorScale" priority="569">
      <colorScale>
        <cfvo type="min"/>
        <cfvo type="percentile" val="50"/>
        <cfvo type="max"/>
        <color rgb="FFF8696B"/>
        <color rgb="FFFFEB84"/>
        <color rgb="FF63BE7B"/>
      </colorScale>
    </cfRule>
  </conditionalFormatting>
  <conditionalFormatting sqref="PN14:PN92">
    <cfRule type="colorScale" priority="563">
      <colorScale>
        <cfvo type="min"/>
        <cfvo type="percentile" val="50"/>
        <cfvo type="max"/>
        <color rgb="FFF8696B"/>
        <color rgb="FFFFEB84"/>
        <color rgb="FF63BE7B"/>
      </colorScale>
    </cfRule>
  </conditionalFormatting>
  <conditionalFormatting sqref="PR96:PR123 PG96:PM123">
    <cfRule type="colorScale" priority="571">
      <colorScale>
        <cfvo type="min"/>
        <cfvo type="percentile" val="50"/>
        <cfvo type="max"/>
        <color rgb="FFF8696B"/>
        <color rgb="FFFFEB84"/>
        <color rgb="FF63BE7B"/>
      </colorScale>
    </cfRule>
  </conditionalFormatting>
  <conditionalFormatting sqref="PS96:PT123">
    <cfRule type="colorScale" priority="570">
      <colorScale>
        <cfvo type="min"/>
        <cfvo type="percentile" val="50"/>
        <cfvo type="max"/>
        <color rgb="FFF8696B"/>
        <color rgb="FFFFEB84"/>
        <color rgb="FF63BE7B"/>
      </colorScale>
    </cfRule>
  </conditionalFormatting>
  <conditionalFormatting sqref="PR15:PR24 PG82:PH92 PG15:PH24 PR82:PR92 PM15:PM24 PM82:PM92">
    <cfRule type="colorScale" priority="568">
      <colorScale>
        <cfvo type="min"/>
        <cfvo type="percentile" val="50"/>
        <cfvo type="max"/>
        <color rgb="FFF8696B"/>
        <color rgb="FFFFEB84"/>
        <color rgb="FF63BE7B"/>
      </colorScale>
    </cfRule>
  </conditionalFormatting>
  <conditionalFormatting sqref="PF96:PF123">
    <cfRule type="colorScale" priority="567">
      <colorScale>
        <cfvo type="min"/>
        <cfvo type="percentile" val="50"/>
        <cfvo type="max"/>
        <color rgb="FFF8696B"/>
        <color rgb="FFFFEB84"/>
        <color rgb="FF63BE7B"/>
      </colorScale>
    </cfRule>
  </conditionalFormatting>
  <conditionalFormatting sqref="PU14:PU92">
    <cfRule type="colorScale" priority="572">
      <colorScale>
        <cfvo type="min"/>
        <cfvo type="percentile" val="50"/>
        <cfvo type="max"/>
        <color rgb="FFF8696B"/>
        <color rgb="FFFFEB84"/>
        <color rgb="FF63BE7B"/>
      </colorScale>
    </cfRule>
  </conditionalFormatting>
  <conditionalFormatting sqref="PR25:PR81 PG25:PH81 PM25:PM81">
    <cfRule type="colorScale" priority="573">
      <colorScale>
        <cfvo type="min"/>
        <cfvo type="percentile" val="50"/>
        <cfvo type="max"/>
        <color rgb="FFF8696B"/>
        <color rgb="FFFFEB84"/>
        <color rgb="FF63BE7B"/>
      </colorScale>
    </cfRule>
  </conditionalFormatting>
  <conditionalFormatting sqref="PS12:PT13 PT14:PT92">
    <cfRule type="colorScale" priority="574">
      <colorScale>
        <cfvo type="min"/>
        <cfvo type="percentile" val="50"/>
        <cfvo type="max"/>
        <color rgb="FFF8696B"/>
        <color rgb="FFFFEB84"/>
        <color rgb="FF63BE7B"/>
      </colorScale>
    </cfRule>
  </conditionalFormatting>
  <conditionalFormatting sqref="PG14:PH14 PM14">
    <cfRule type="colorScale" priority="566">
      <colorScale>
        <cfvo type="min"/>
        <cfvo type="percentile" val="50"/>
        <cfvo type="max"/>
        <color rgb="FFF8696B"/>
        <color rgb="FFFFEB84"/>
        <color rgb="FF63BE7B"/>
      </colorScale>
    </cfRule>
  </conditionalFormatting>
  <conditionalFormatting sqref="PR14:PR92">
    <cfRule type="colorScale" priority="565">
      <colorScale>
        <cfvo type="min"/>
        <cfvo type="percentile" val="50"/>
        <cfvo type="max"/>
        <color rgb="FFF8696B"/>
        <color rgb="FFFFEB84"/>
        <color rgb="FF63BE7B"/>
      </colorScale>
    </cfRule>
  </conditionalFormatting>
  <conditionalFormatting sqref="PF14:PF92">
    <cfRule type="colorScale" priority="564">
      <colorScale>
        <cfvo type="min"/>
        <cfvo type="percentile" val="50"/>
        <cfvo type="max"/>
        <color rgb="FFF8696B"/>
        <color rgb="FFFFEB84"/>
        <color rgb="FF63BE7B"/>
      </colorScale>
    </cfRule>
  </conditionalFormatting>
  <conditionalFormatting sqref="PV96:PW123">
    <cfRule type="colorScale" priority="562">
      <colorScale>
        <cfvo type="min"/>
        <cfvo type="percentile" val="50"/>
        <cfvo type="max"/>
        <color rgb="FFF8696B"/>
        <color rgb="FFFFEB84"/>
        <color rgb="FF63BE7B"/>
      </colorScale>
    </cfRule>
  </conditionalFormatting>
  <conditionalFormatting sqref="PV14:PV92">
    <cfRule type="colorScale" priority="561">
      <colorScale>
        <cfvo type="min"/>
        <cfvo type="percentile" val="50"/>
        <cfvo type="max"/>
        <color rgb="FF63BE7B"/>
        <color rgb="FFFFEB84"/>
        <color rgb="FFF8696B"/>
      </colorScale>
    </cfRule>
  </conditionalFormatting>
  <conditionalFormatting sqref="PN96:PO123">
    <cfRule type="colorScale" priority="560">
      <colorScale>
        <cfvo type="min"/>
        <cfvo type="percentile" val="50"/>
        <cfvo type="max"/>
        <color rgb="FFF8696B"/>
        <color rgb="FFFFEB84"/>
        <color rgb="FF63BE7B"/>
      </colorScale>
    </cfRule>
  </conditionalFormatting>
  <conditionalFormatting sqref="PP96:PQ123">
    <cfRule type="colorScale" priority="559">
      <colorScale>
        <cfvo type="min"/>
        <cfvo type="percentile" val="50"/>
        <cfvo type="max"/>
        <color rgb="FFF8696B"/>
        <color rgb="FFFFEB84"/>
        <color rgb="FF63BE7B"/>
      </colorScale>
    </cfRule>
  </conditionalFormatting>
  <conditionalFormatting sqref="PV96:PW123">
    <cfRule type="colorScale" priority="558">
      <colorScale>
        <cfvo type="min"/>
        <cfvo type="percentile" val="50"/>
        <cfvo type="max"/>
        <color rgb="FF63BE7B"/>
        <color rgb="FFFFEB84"/>
        <color rgb="FFF8696B"/>
      </colorScale>
    </cfRule>
  </conditionalFormatting>
  <conditionalFormatting sqref="PP14:PQ92">
    <cfRule type="colorScale" priority="557">
      <colorScale>
        <cfvo type="min"/>
        <cfvo type="percentile" val="50"/>
        <cfvo type="max"/>
        <color rgb="FFF8696B"/>
        <color rgb="FFFFEB84"/>
        <color rgb="FF63BE7B"/>
      </colorScale>
    </cfRule>
  </conditionalFormatting>
  <conditionalFormatting sqref="PR96:PR123">
    <cfRule type="colorScale" priority="556">
      <colorScale>
        <cfvo type="min"/>
        <cfvo type="percentile" val="50"/>
        <cfvo type="max"/>
        <color rgb="FFF8696B"/>
        <color rgb="FFFFEB84"/>
        <color rgb="FF63BE7B"/>
      </colorScale>
    </cfRule>
  </conditionalFormatting>
  <conditionalFormatting sqref="QA14:QB92">
    <cfRule type="colorScale" priority="555">
      <colorScale>
        <cfvo type="min"/>
        <cfvo type="percentile" val="50"/>
        <cfvo type="max"/>
        <color rgb="FFF8696B"/>
        <color rgb="FFFFEB84"/>
        <color rgb="FF63BE7B"/>
      </colorScale>
    </cfRule>
  </conditionalFormatting>
  <conditionalFormatting sqref="QA96:QC123">
    <cfRule type="colorScale" priority="554">
      <colorScale>
        <cfvo type="min"/>
        <cfvo type="percentile" val="50"/>
        <cfvo type="max"/>
        <color rgb="FFF8696B"/>
        <color rgb="FFFFEB84"/>
        <color rgb="FF63BE7B"/>
      </colorScale>
    </cfRule>
  </conditionalFormatting>
  <conditionalFormatting sqref="QD14:QD92">
    <cfRule type="colorScale" priority="553">
      <colorScale>
        <cfvo type="min"/>
        <cfvo type="percentile" val="50"/>
        <cfvo type="max"/>
        <color rgb="FFF8696B"/>
        <color rgb="FFFFEB84"/>
        <color rgb="FF63BE7B"/>
      </colorScale>
    </cfRule>
  </conditionalFormatting>
  <conditionalFormatting sqref="QD96:QD123">
    <cfRule type="colorScale" priority="552">
      <colorScale>
        <cfvo type="min"/>
        <cfvo type="percentile" val="50"/>
        <cfvo type="max"/>
        <color rgb="FFF8696B"/>
        <color rgb="FFFFEB84"/>
        <color rgb="FF63BE7B"/>
      </colorScale>
    </cfRule>
  </conditionalFormatting>
  <conditionalFormatting sqref="PQ2:PQ10 PM2:PM10">
    <cfRule type="colorScale" priority="551">
      <colorScale>
        <cfvo type="min"/>
        <cfvo type="percentile" val="50"/>
        <cfvo type="max"/>
        <color rgb="FFF8696B"/>
        <color rgb="FFFFEB84"/>
        <color rgb="FF63BE7B"/>
      </colorScale>
    </cfRule>
  </conditionalFormatting>
  <conditionalFormatting sqref="PN2:PO10">
    <cfRule type="colorScale" priority="550">
      <colorScale>
        <cfvo type="min"/>
        <cfvo type="percentile" val="50"/>
        <cfvo type="max"/>
        <color rgb="FFF8696B"/>
        <color rgb="FFFFEB84"/>
        <color rgb="FF63BE7B"/>
      </colorScale>
    </cfRule>
  </conditionalFormatting>
  <conditionalFormatting sqref="PR2:PR10">
    <cfRule type="colorScale" priority="549">
      <colorScale>
        <cfvo type="min"/>
        <cfvo type="percentile" val="50"/>
        <cfvo type="max"/>
        <color rgb="FFF8696B"/>
        <color rgb="FFFFEB84"/>
        <color rgb="FF63BE7B"/>
      </colorScale>
    </cfRule>
  </conditionalFormatting>
  <conditionalFormatting sqref="PK14:PL92">
    <cfRule type="colorScale" priority="548">
      <colorScale>
        <cfvo type="min"/>
        <cfvo type="percentile" val="50"/>
        <cfvo type="max"/>
        <color rgb="FFF8696B"/>
        <color rgb="FFFFEB84"/>
        <color rgb="FF63BE7B"/>
      </colorScale>
    </cfRule>
  </conditionalFormatting>
  <conditionalFormatting sqref="PI14:PJ92">
    <cfRule type="colorScale" priority="547">
      <colorScale>
        <cfvo type="min"/>
        <cfvo type="percentile" val="50"/>
        <cfvo type="max"/>
        <color rgb="FFF8696B"/>
        <color rgb="FFFFEB84"/>
        <color rgb="FF63BE7B"/>
      </colorScale>
    </cfRule>
  </conditionalFormatting>
  <conditionalFormatting sqref="PO14:PO92">
    <cfRule type="colorScale" priority="546">
      <colorScale>
        <cfvo type="min"/>
        <cfvo type="percentile" val="50"/>
        <cfvo type="max"/>
        <color rgb="FFF8696B"/>
        <color rgb="FFFFEB84"/>
        <color rgb="FF63BE7B"/>
      </colorScale>
    </cfRule>
  </conditionalFormatting>
  <conditionalFormatting sqref="QC14:QC92">
    <cfRule type="colorScale" priority="545">
      <colorScale>
        <cfvo type="min"/>
        <cfvo type="percentile" val="50"/>
        <cfvo type="max"/>
        <color rgb="FFF8696B"/>
        <color rgb="FFFFEB84"/>
        <color rgb="FF63BE7B"/>
      </colorScale>
    </cfRule>
  </conditionalFormatting>
  <conditionalFormatting sqref="PI14:PI92">
    <cfRule type="colorScale" priority="544">
      <colorScale>
        <cfvo type="min"/>
        <cfvo type="percentile" val="50"/>
        <cfvo type="max"/>
        <color rgb="FFF8696B"/>
        <color rgb="FFFFEB84"/>
        <color rgb="FF63BE7B"/>
      </colorScale>
    </cfRule>
  </conditionalFormatting>
  <conditionalFormatting sqref="PG14:PH92">
    <cfRule type="colorScale" priority="543">
      <colorScale>
        <cfvo type="min"/>
        <cfvo type="percentile" val="50"/>
        <cfvo type="max"/>
        <color rgb="FFF8696B"/>
        <color rgb="FFFFEB84"/>
        <color rgb="FF63BE7B"/>
      </colorScale>
    </cfRule>
  </conditionalFormatting>
  <conditionalFormatting sqref="QE14:QF92">
    <cfRule type="colorScale" priority="542">
      <colorScale>
        <cfvo type="min"/>
        <cfvo type="percentile" val="50"/>
        <cfvo type="max"/>
        <color rgb="FFF8696B"/>
        <color rgb="FFFFEB84"/>
        <color rgb="FF63BE7B"/>
      </colorScale>
    </cfRule>
  </conditionalFormatting>
  <conditionalFormatting sqref="QE96:QF123">
    <cfRule type="colorScale" priority="541">
      <colorScale>
        <cfvo type="min"/>
        <cfvo type="percentile" val="50"/>
        <cfvo type="max"/>
        <color rgb="FFF8696B"/>
        <color rgb="FFFFEB84"/>
        <color rgb="FF63BE7B"/>
      </colorScale>
    </cfRule>
  </conditionalFormatting>
  <conditionalFormatting sqref="PS14:PS92">
    <cfRule type="colorScale" priority="540">
      <colorScale>
        <cfvo type="min"/>
        <cfvo type="percentile" val="50"/>
        <cfvo type="max"/>
        <color rgb="FFF8696B"/>
        <color rgb="FFFFEB84"/>
        <color rgb="FF63BE7B"/>
      </colorScale>
    </cfRule>
  </conditionalFormatting>
  <conditionalFormatting sqref="PS14:PS92">
    <cfRule type="colorScale" priority="539">
      <colorScale>
        <cfvo type="min"/>
        <cfvo type="percentile" val="50"/>
        <cfvo type="max"/>
        <color rgb="FFF8696B"/>
        <color rgb="FFFFEB84"/>
        <color rgb="FF63BE7B"/>
      </colorScale>
    </cfRule>
  </conditionalFormatting>
  <conditionalFormatting sqref="PV2:PV10">
    <cfRule type="colorScale" priority="538">
      <colorScale>
        <cfvo type="min"/>
        <cfvo type="percentile" val="50"/>
        <cfvo type="max"/>
        <color rgb="FFF8696B"/>
        <color rgb="FFFFEB84"/>
        <color rgb="FF63BE7B"/>
      </colorScale>
    </cfRule>
  </conditionalFormatting>
  <conditionalFormatting sqref="PZ2:PZ10">
    <cfRule type="colorScale" priority="537">
      <colorScale>
        <cfvo type="min"/>
        <cfvo type="percentile" val="50"/>
        <cfvo type="max"/>
        <color rgb="FFF8696B"/>
        <color rgb="FFFFEB84"/>
        <color rgb="FF63BE7B"/>
      </colorScale>
    </cfRule>
  </conditionalFormatting>
  <conditionalFormatting sqref="PX2:PX10">
    <cfRule type="colorScale" priority="536">
      <colorScale>
        <cfvo type="min"/>
        <cfvo type="percentile" val="50"/>
        <cfvo type="max"/>
        <color rgb="FFF8696B"/>
        <color rgb="FFFFEB84"/>
        <color rgb="FF63BE7B"/>
      </colorScale>
    </cfRule>
  </conditionalFormatting>
  <conditionalFormatting sqref="QB2:QB10">
    <cfRule type="colorScale" priority="535">
      <colorScale>
        <cfvo type="min"/>
        <cfvo type="percentile" val="50"/>
        <cfvo type="max"/>
        <color rgb="FFF8696B"/>
        <color rgb="FFFFEB84"/>
        <color rgb="FF63BE7B"/>
      </colorScale>
    </cfRule>
  </conditionalFormatting>
  <conditionalFormatting sqref="QW96:QW123">
    <cfRule type="colorScale" priority="489">
      <colorScale>
        <cfvo type="min"/>
        <cfvo type="percentile" val="50"/>
        <cfvo type="max"/>
        <color rgb="FFF8696B"/>
        <color rgb="FFFFEB84"/>
        <color rgb="FF63BE7B"/>
      </colorScale>
    </cfRule>
  </conditionalFormatting>
  <conditionalFormatting sqref="QP14:QP92">
    <cfRule type="colorScale" priority="483">
      <colorScale>
        <cfvo type="min"/>
        <cfvo type="percentile" val="50"/>
        <cfvo type="max"/>
        <color rgb="FFF8696B"/>
        <color rgb="FFFFEB84"/>
        <color rgb="FF63BE7B"/>
      </colorScale>
    </cfRule>
  </conditionalFormatting>
  <conditionalFormatting sqref="QT96:QT123 QI96:QO123">
    <cfRule type="colorScale" priority="491">
      <colorScale>
        <cfvo type="min"/>
        <cfvo type="percentile" val="50"/>
        <cfvo type="max"/>
        <color rgb="FFF8696B"/>
        <color rgb="FFFFEB84"/>
        <color rgb="FF63BE7B"/>
      </colorScale>
    </cfRule>
  </conditionalFormatting>
  <conditionalFormatting sqref="QU96:QV123">
    <cfRule type="colorScale" priority="490">
      <colorScale>
        <cfvo type="min"/>
        <cfvo type="percentile" val="50"/>
        <cfvo type="max"/>
        <color rgb="FFF8696B"/>
        <color rgb="FFFFEB84"/>
        <color rgb="FF63BE7B"/>
      </colorScale>
    </cfRule>
  </conditionalFormatting>
  <conditionalFormatting sqref="QT15:QT24 QI82:QJ92 QI15:QJ24 QT82:QT92 QO15:QO24 QO82:QO92">
    <cfRule type="colorScale" priority="488">
      <colorScale>
        <cfvo type="min"/>
        <cfvo type="percentile" val="50"/>
        <cfvo type="max"/>
        <color rgb="FFF8696B"/>
        <color rgb="FFFFEB84"/>
        <color rgb="FF63BE7B"/>
      </colorScale>
    </cfRule>
  </conditionalFormatting>
  <conditionalFormatting sqref="QH96:QH123">
    <cfRule type="colorScale" priority="487">
      <colorScale>
        <cfvo type="min"/>
        <cfvo type="percentile" val="50"/>
        <cfvo type="max"/>
        <color rgb="FFF8696B"/>
        <color rgb="FFFFEB84"/>
        <color rgb="FF63BE7B"/>
      </colorScale>
    </cfRule>
  </conditionalFormatting>
  <conditionalFormatting sqref="QW14:QW92">
    <cfRule type="colorScale" priority="492">
      <colorScale>
        <cfvo type="min"/>
        <cfvo type="percentile" val="50"/>
        <cfvo type="max"/>
        <color rgb="FFF8696B"/>
        <color rgb="FFFFEB84"/>
        <color rgb="FF63BE7B"/>
      </colorScale>
    </cfRule>
  </conditionalFormatting>
  <conditionalFormatting sqref="QT25:QT81 QI25:QJ81 QO25:QO81">
    <cfRule type="colorScale" priority="493">
      <colorScale>
        <cfvo type="min"/>
        <cfvo type="percentile" val="50"/>
        <cfvo type="max"/>
        <color rgb="FFF8696B"/>
        <color rgb="FFFFEB84"/>
        <color rgb="FF63BE7B"/>
      </colorScale>
    </cfRule>
  </conditionalFormatting>
  <conditionalFormatting sqref="QU12:QV13 QV14:QV92">
    <cfRule type="colorScale" priority="494">
      <colorScale>
        <cfvo type="min"/>
        <cfvo type="percentile" val="50"/>
        <cfvo type="max"/>
        <color rgb="FFF8696B"/>
        <color rgb="FFFFEB84"/>
        <color rgb="FF63BE7B"/>
      </colorScale>
    </cfRule>
  </conditionalFormatting>
  <conditionalFormatting sqref="QI14:QJ14 QO14">
    <cfRule type="colorScale" priority="486">
      <colorScale>
        <cfvo type="min"/>
        <cfvo type="percentile" val="50"/>
        <cfvo type="max"/>
        <color rgb="FFF8696B"/>
        <color rgb="FFFFEB84"/>
        <color rgb="FF63BE7B"/>
      </colorScale>
    </cfRule>
  </conditionalFormatting>
  <conditionalFormatting sqref="QT14:QT92">
    <cfRule type="colorScale" priority="485">
      <colorScale>
        <cfvo type="min"/>
        <cfvo type="percentile" val="50"/>
        <cfvo type="max"/>
        <color rgb="FFF8696B"/>
        <color rgb="FFFFEB84"/>
        <color rgb="FF63BE7B"/>
      </colorScale>
    </cfRule>
  </conditionalFormatting>
  <conditionalFormatting sqref="QH14:QH92">
    <cfRule type="colorScale" priority="484">
      <colorScale>
        <cfvo type="min"/>
        <cfvo type="percentile" val="50"/>
        <cfvo type="max"/>
        <color rgb="FFF8696B"/>
        <color rgb="FFFFEB84"/>
        <color rgb="FF63BE7B"/>
      </colorScale>
    </cfRule>
  </conditionalFormatting>
  <conditionalFormatting sqref="QX96:QY123">
    <cfRule type="colorScale" priority="482">
      <colorScale>
        <cfvo type="min"/>
        <cfvo type="percentile" val="50"/>
        <cfvo type="max"/>
        <color rgb="FFF8696B"/>
        <color rgb="FFFFEB84"/>
        <color rgb="FF63BE7B"/>
      </colorScale>
    </cfRule>
  </conditionalFormatting>
  <conditionalFormatting sqref="QX14:QX92">
    <cfRule type="colorScale" priority="481">
      <colorScale>
        <cfvo type="min"/>
        <cfvo type="percentile" val="50"/>
        <cfvo type="max"/>
        <color rgb="FF63BE7B"/>
        <color rgb="FFFFEB84"/>
        <color rgb="FFF8696B"/>
      </colorScale>
    </cfRule>
  </conditionalFormatting>
  <conditionalFormatting sqref="QP96:QQ123">
    <cfRule type="colorScale" priority="480">
      <colorScale>
        <cfvo type="min"/>
        <cfvo type="percentile" val="50"/>
        <cfvo type="max"/>
        <color rgb="FFF8696B"/>
        <color rgb="FFFFEB84"/>
        <color rgb="FF63BE7B"/>
      </colorScale>
    </cfRule>
  </conditionalFormatting>
  <conditionalFormatting sqref="QR96:QS123">
    <cfRule type="colorScale" priority="479">
      <colorScale>
        <cfvo type="min"/>
        <cfvo type="percentile" val="50"/>
        <cfvo type="max"/>
        <color rgb="FFF8696B"/>
        <color rgb="FFFFEB84"/>
        <color rgb="FF63BE7B"/>
      </colorScale>
    </cfRule>
  </conditionalFormatting>
  <conditionalFormatting sqref="QX96:QY123">
    <cfRule type="colorScale" priority="478">
      <colorScale>
        <cfvo type="min"/>
        <cfvo type="percentile" val="50"/>
        <cfvo type="max"/>
        <color rgb="FF63BE7B"/>
        <color rgb="FFFFEB84"/>
        <color rgb="FFF8696B"/>
      </colorScale>
    </cfRule>
  </conditionalFormatting>
  <conditionalFormatting sqref="QR14:QS92">
    <cfRule type="colorScale" priority="477">
      <colorScale>
        <cfvo type="min"/>
        <cfvo type="percentile" val="50"/>
        <cfvo type="max"/>
        <color rgb="FFF8696B"/>
        <color rgb="FFFFEB84"/>
        <color rgb="FF63BE7B"/>
      </colorScale>
    </cfRule>
  </conditionalFormatting>
  <conditionalFormatting sqref="QT96:QT123">
    <cfRule type="colorScale" priority="476">
      <colorScale>
        <cfvo type="min"/>
        <cfvo type="percentile" val="50"/>
        <cfvo type="max"/>
        <color rgb="FFF8696B"/>
        <color rgb="FFFFEB84"/>
        <color rgb="FF63BE7B"/>
      </colorScale>
    </cfRule>
  </conditionalFormatting>
  <conditionalFormatting sqref="RC14:RD92">
    <cfRule type="colorScale" priority="475">
      <colorScale>
        <cfvo type="min"/>
        <cfvo type="percentile" val="50"/>
        <cfvo type="max"/>
        <color rgb="FFF8696B"/>
        <color rgb="FFFFEB84"/>
        <color rgb="FF63BE7B"/>
      </colorScale>
    </cfRule>
  </conditionalFormatting>
  <conditionalFormatting sqref="RC96:RE123">
    <cfRule type="colorScale" priority="474">
      <colorScale>
        <cfvo type="min"/>
        <cfvo type="percentile" val="50"/>
        <cfvo type="max"/>
        <color rgb="FFF8696B"/>
        <color rgb="FFFFEB84"/>
        <color rgb="FF63BE7B"/>
      </colorScale>
    </cfRule>
  </conditionalFormatting>
  <conditionalFormatting sqref="RF14:RF92">
    <cfRule type="colorScale" priority="473">
      <colorScale>
        <cfvo type="min"/>
        <cfvo type="percentile" val="50"/>
        <cfvo type="max"/>
        <color rgb="FFF8696B"/>
        <color rgb="FFFFEB84"/>
        <color rgb="FF63BE7B"/>
      </colorScale>
    </cfRule>
  </conditionalFormatting>
  <conditionalFormatting sqref="RF96:RF123">
    <cfRule type="colorScale" priority="472">
      <colorScale>
        <cfvo type="min"/>
        <cfvo type="percentile" val="50"/>
        <cfvo type="max"/>
        <color rgb="FFF8696B"/>
        <color rgb="FFFFEB84"/>
        <color rgb="FF63BE7B"/>
      </colorScale>
    </cfRule>
  </conditionalFormatting>
  <conditionalFormatting sqref="QN2:QN10 QS2:QS10">
    <cfRule type="colorScale" priority="471">
      <colorScale>
        <cfvo type="min"/>
        <cfvo type="percentile" val="50"/>
        <cfvo type="max"/>
        <color rgb="FFF8696B"/>
        <color rgb="FFFFEB84"/>
        <color rgb="FF63BE7B"/>
      </colorScale>
    </cfRule>
  </conditionalFormatting>
  <conditionalFormatting sqref="QT2:QT10">
    <cfRule type="colorScale" priority="469">
      <colorScale>
        <cfvo type="min"/>
        <cfvo type="percentile" val="50"/>
        <cfvo type="max"/>
        <color rgb="FFF8696B"/>
        <color rgb="FFFFEB84"/>
        <color rgb="FF63BE7B"/>
      </colorScale>
    </cfRule>
  </conditionalFormatting>
  <conditionalFormatting sqref="QM14:QN92">
    <cfRule type="colorScale" priority="468">
      <colorScale>
        <cfvo type="min"/>
        <cfvo type="percentile" val="50"/>
        <cfvo type="max"/>
        <color rgb="FFF8696B"/>
        <color rgb="FFFFEB84"/>
        <color rgb="FF63BE7B"/>
      </colorScale>
    </cfRule>
  </conditionalFormatting>
  <conditionalFormatting sqref="QK14:QL92">
    <cfRule type="colorScale" priority="467">
      <colorScale>
        <cfvo type="min"/>
        <cfvo type="percentile" val="50"/>
        <cfvo type="max"/>
        <color rgb="FFF8696B"/>
        <color rgb="FFFFEB84"/>
        <color rgb="FF63BE7B"/>
      </colorScale>
    </cfRule>
  </conditionalFormatting>
  <conditionalFormatting sqref="QQ14:QQ92">
    <cfRule type="colorScale" priority="466">
      <colorScale>
        <cfvo type="min"/>
        <cfvo type="percentile" val="50"/>
        <cfvo type="max"/>
        <color rgb="FFF8696B"/>
        <color rgb="FFFFEB84"/>
        <color rgb="FF63BE7B"/>
      </colorScale>
    </cfRule>
  </conditionalFormatting>
  <conditionalFormatting sqref="RE14:RE92">
    <cfRule type="colorScale" priority="465">
      <colorScale>
        <cfvo type="min"/>
        <cfvo type="percentile" val="50"/>
        <cfvo type="max"/>
        <color rgb="FFF8696B"/>
        <color rgb="FFFFEB84"/>
        <color rgb="FF63BE7B"/>
      </colorScale>
    </cfRule>
  </conditionalFormatting>
  <conditionalFormatting sqref="QK14:QK92">
    <cfRule type="colorScale" priority="464">
      <colorScale>
        <cfvo type="min"/>
        <cfvo type="percentile" val="50"/>
        <cfvo type="max"/>
        <color rgb="FFF8696B"/>
        <color rgb="FFFFEB84"/>
        <color rgb="FF63BE7B"/>
      </colorScale>
    </cfRule>
  </conditionalFormatting>
  <conditionalFormatting sqref="QI14:QJ92">
    <cfRule type="colorScale" priority="463">
      <colorScale>
        <cfvo type="min"/>
        <cfvo type="percentile" val="50"/>
        <cfvo type="max"/>
        <color rgb="FFF8696B"/>
        <color rgb="FFFFEB84"/>
        <color rgb="FF63BE7B"/>
      </colorScale>
    </cfRule>
  </conditionalFormatting>
  <conditionalFormatting sqref="RG14:RM92">
    <cfRule type="colorScale" priority="462">
      <colorScale>
        <cfvo type="min"/>
        <cfvo type="percentile" val="50"/>
        <cfvo type="max"/>
        <color rgb="FFF8696B"/>
        <color rgb="FFFFEB84"/>
        <color rgb="FF63BE7B"/>
      </colorScale>
    </cfRule>
  </conditionalFormatting>
  <conditionalFormatting sqref="RG96:RM123">
    <cfRule type="colorScale" priority="461">
      <colorScale>
        <cfvo type="min"/>
        <cfvo type="percentile" val="50"/>
        <cfvo type="max"/>
        <color rgb="FFF8696B"/>
        <color rgb="FFFFEB84"/>
        <color rgb="FF63BE7B"/>
      </colorScale>
    </cfRule>
  </conditionalFormatting>
  <conditionalFormatting sqref="QU14:QU92">
    <cfRule type="colorScale" priority="460">
      <colorScale>
        <cfvo type="min"/>
        <cfvo type="percentile" val="50"/>
        <cfvo type="max"/>
        <color rgb="FFF8696B"/>
        <color rgb="FFFFEB84"/>
        <color rgb="FF63BE7B"/>
      </colorScale>
    </cfRule>
  </conditionalFormatting>
  <conditionalFormatting sqref="QU14:QU92">
    <cfRule type="colorScale" priority="459">
      <colorScale>
        <cfvo type="min"/>
        <cfvo type="percentile" val="50"/>
        <cfvo type="max"/>
        <color rgb="FFF8696B"/>
        <color rgb="FFFFEB84"/>
        <color rgb="FF63BE7B"/>
      </colorScale>
    </cfRule>
  </conditionalFormatting>
  <conditionalFormatting sqref="QX2:QX10">
    <cfRule type="colorScale" priority="458">
      <colorScale>
        <cfvo type="min"/>
        <cfvo type="percentile" val="50"/>
        <cfvo type="max"/>
        <color rgb="FFF8696B"/>
        <color rgb="FFFFEB84"/>
        <color rgb="FF63BE7B"/>
      </colorScale>
    </cfRule>
  </conditionalFormatting>
  <conditionalFormatting sqref="RB2:RB10">
    <cfRule type="colorScale" priority="457">
      <colorScale>
        <cfvo type="min"/>
        <cfvo type="percentile" val="50"/>
        <cfvo type="max"/>
        <color rgb="FFF8696B"/>
        <color rgb="FFFFEB84"/>
        <color rgb="FF63BE7B"/>
      </colorScale>
    </cfRule>
  </conditionalFormatting>
  <conditionalFormatting sqref="QZ2:QZ10">
    <cfRule type="colorScale" priority="456">
      <colorScale>
        <cfvo type="min"/>
        <cfvo type="percentile" val="50"/>
        <cfvo type="max"/>
        <color rgb="FFF8696B"/>
        <color rgb="FFFFEB84"/>
        <color rgb="FF63BE7B"/>
      </colorScale>
    </cfRule>
  </conditionalFormatting>
  <conditionalFormatting sqref="RD2:RD10">
    <cfRule type="colorScale" priority="455">
      <colorScale>
        <cfvo type="min"/>
        <cfvo type="percentile" val="50"/>
        <cfvo type="max"/>
        <color rgb="FFF8696B"/>
        <color rgb="FFFFEB84"/>
        <color rgb="FF63BE7B"/>
      </colorScale>
    </cfRule>
  </conditionalFormatting>
  <conditionalFormatting sqref="SE96:SE123">
    <cfRule type="colorScale" priority="449">
      <colorScale>
        <cfvo type="min"/>
        <cfvo type="percentile" val="50"/>
        <cfvo type="max"/>
        <color rgb="FFF8696B"/>
        <color rgb="FFFFEB84"/>
        <color rgb="FF63BE7B"/>
      </colorScale>
    </cfRule>
  </conditionalFormatting>
  <conditionalFormatting sqref="RX14:RX92">
    <cfRule type="colorScale" priority="443">
      <colorScale>
        <cfvo type="min"/>
        <cfvo type="percentile" val="50"/>
        <cfvo type="max"/>
        <color rgb="FFF8696B"/>
        <color rgb="FFFFEB84"/>
        <color rgb="FF63BE7B"/>
      </colorScale>
    </cfRule>
  </conditionalFormatting>
  <conditionalFormatting sqref="SB96:SB123 RP96:RW123">
    <cfRule type="colorScale" priority="451">
      <colorScale>
        <cfvo type="min"/>
        <cfvo type="percentile" val="50"/>
        <cfvo type="max"/>
        <color rgb="FFF8696B"/>
        <color rgb="FFFFEB84"/>
        <color rgb="FF63BE7B"/>
      </colorScale>
    </cfRule>
  </conditionalFormatting>
  <conditionalFormatting sqref="SC96:SD123">
    <cfRule type="colorScale" priority="450">
      <colorScale>
        <cfvo type="min"/>
        <cfvo type="percentile" val="50"/>
        <cfvo type="max"/>
        <color rgb="FFF8696B"/>
        <color rgb="FFFFEB84"/>
        <color rgb="FF63BE7B"/>
      </colorScale>
    </cfRule>
  </conditionalFormatting>
  <conditionalFormatting sqref="SB15:SB24 RP82:RR92 RP15:RR24 SB82:SB92 RW15:RW24 RW82:RW92">
    <cfRule type="colorScale" priority="448">
      <colorScale>
        <cfvo type="min"/>
        <cfvo type="percentile" val="50"/>
        <cfvo type="max"/>
        <color rgb="FFF8696B"/>
        <color rgb="FFFFEB84"/>
        <color rgb="FF63BE7B"/>
      </colorScale>
    </cfRule>
  </conditionalFormatting>
  <conditionalFormatting sqref="RO96:RO123">
    <cfRule type="colorScale" priority="447">
      <colorScale>
        <cfvo type="min"/>
        <cfvo type="percentile" val="50"/>
        <cfvo type="max"/>
        <color rgb="FFF8696B"/>
        <color rgb="FFFFEB84"/>
        <color rgb="FF63BE7B"/>
      </colorScale>
    </cfRule>
  </conditionalFormatting>
  <conditionalFormatting sqref="SE14:SE92">
    <cfRule type="colorScale" priority="452">
      <colorScale>
        <cfvo type="min"/>
        <cfvo type="percentile" val="50"/>
        <cfvo type="max"/>
        <color rgb="FFF8696B"/>
        <color rgb="FFFFEB84"/>
        <color rgb="FF63BE7B"/>
      </colorScale>
    </cfRule>
  </conditionalFormatting>
  <conditionalFormatting sqref="SB25:SB81 RP25:RR81 RW25:RW81">
    <cfRule type="colorScale" priority="453">
      <colorScale>
        <cfvo type="min"/>
        <cfvo type="percentile" val="50"/>
        <cfvo type="max"/>
        <color rgb="FFF8696B"/>
        <color rgb="FFFFEB84"/>
        <color rgb="FF63BE7B"/>
      </colorScale>
    </cfRule>
  </conditionalFormatting>
  <conditionalFormatting sqref="SC12:SD13 SD14:SD92">
    <cfRule type="colorScale" priority="454">
      <colorScale>
        <cfvo type="min"/>
        <cfvo type="percentile" val="50"/>
        <cfvo type="max"/>
        <color rgb="FFF8696B"/>
        <color rgb="FFFFEB84"/>
        <color rgb="FF63BE7B"/>
      </colorScale>
    </cfRule>
  </conditionalFormatting>
  <conditionalFormatting sqref="RP14:RR14 RW14">
    <cfRule type="colorScale" priority="446">
      <colorScale>
        <cfvo type="min"/>
        <cfvo type="percentile" val="50"/>
        <cfvo type="max"/>
        <color rgb="FFF8696B"/>
        <color rgb="FFFFEB84"/>
        <color rgb="FF63BE7B"/>
      </colorScale>
    </cfRule>
  </conditionalFormatting>
  <conditionalFormatting sqref="SB14:SB92">
    <cfRule type="colorScale" priority="445">
      <colorScale>
        <cfvo type="min"/>
        <cfvo type="percentile" val="50"/>
        <cfvo type="max"/>
        <color rgb="FFF8696B"/>
        <color rgb="FFFFEB84"/>
        <color rgb="FF63BE7B"/>
      </colorScale>
    </cfRule>
  </conditionalFormatting>
  <conditionalFormatting sqref="RO14:RO92">
    <cfRule type="colorScale" priority="444">
      <colorScale>
        <cfvo type="min"/>
        <cfvo type="percentile" val="50"/>
        <cfvo type="max"/>
        <color rgb="FFF8696B"/>
        <color rgb="FFFFEB84"/>
        <color rgb="FF63BE7B"/>
      </colorScale>
    </cfRule>
  </conditionalFormatting>
  <conditionalFormatting sqref="SF96:SG123">
    <cfRule type="colorScale" priority="442">
      <colorScale>
        <cfvo type="min"/>
        <cfvo type="percentile" val="50"/>
        <cfvo type="max"/>
        <color rgb="FFF8696B"/>
        <color rgb="FFFFEB84"/>
        <color rgb="FF63BE7B"/>
      </colorScale>
    </cfRule>
  </conditionalFormatting>
  <conditionalFormatting sqref="SF14:SF92">
    <cfRule type="colorScale" priority="441">
      <colorScale>
        <cfvo type="min"/>
        <cfvo type="percentile" val="50"/>
        <cfvo type="max"/>
        <color rgb="FF63BE7B"/>
        <color rgb="FFFFEB84"/>
        <color rgb="FFF8696B"/>
      </colorScale>
    </cfRule>
  </conditionalFormatting>
  <conditionalFormatting sqref="RX96:RY123">
    <cfRule type="colorScale" priority="440">
      <colorScale>
        <cfvo type="min"/>
        <cfvo type="percentile" val="50"/>
        <cfvo type="max"/>
        <color rgb="FFF8696B"/>
        <color rgb="FFFFEB84"/>
        <color rgb="FF63BE7B"/>
      </colorScale>
    </cfRule>
  </conditionalFormatting>
  <conditionalFormatting sqref="RZ96:SA123">
    <cfRule type="colorScale" priority="439">
      <colorScale>
        <cfvo type="min"/>
        <cfvo type="percentile" val="50"/>
        <cfvo type="max"/>
        <color rgb="FFF8696B"/>
        <color rgb="FFFFEB84"/>
        <color rgb="FF63BE7B"/>
      </colorScale>
    </cfRule>
  </conditionalFormatting>
  <conditionalFormatting sqref="SF96:SG123">
    <cfRule type="colorScale" priority="438">
      <colorScale>
        <cfvo type="min"/>
        <cfvo type="percentile" val="50"/>
        <cfvo type="max"/>
        <color rgb="FF63BE7B"/>
        <color rgb="FFFFEB84"/>
        <color rgb="FFF8696B"/>
      </colorScale>
    </cfRule>
  </conditionalFormatting>
  <conditionalFormatting sqref="RZ14:SA92">
    <cfRule type="colorScale" priority="437">
      <colorScale>
        <cfvo type="min"/>
        <cfvo type="percentile" val="50"/>
        <cfvo type="max"/>
        <color rgb="FFF8696B"/>
        <color rgb="FFFFEB84"/>
        <color rgb="FF63BE7B"/>
      </colorScale>
    </cfRule>
  </conditionalFormatting>
  <conditionalFormatting sqref="SB96:SB123">
    <cfRule type="colorScale" priority="436">
      <colorScale>
        <cfvo type="min"/>
        <cfvo type="percentile" val="50"/>
        <cfvo type="max"/>
        <color rgb="FFF8696B"/>
        <color rgb="FFFFEB84"/>
        <color rgb="FF63BE7B"/>
      </colorScale>
    </cfRule>
  </conditionalFormatting>
  <conditionalFormatting sqref="SK14:SL92">
    <cfRule type="colorScale" priority="435">
      <colorScale>
        <cfvo type="min"/>
        <cfvo type="percentile" val="50"/>
        <cfvo type="max"/>
        <color rgb="FFF8696B"/>
        <color rgb="FFFFEB84"/>
        <color rgb="FF63BE7B"/>
      </colorScale>
    </cfRule>
  </conditionalFormatting>
  <conditionalFormatting sqref="SK96:SM123">
    <cfRule type="colorScale" priority="434">
      <colorScale>
        <cfvo type="min"/>
        <cfvo type="percentile" val="50"/>
        <cfvo type="max"/>
        <color rgb="FFF8696B"/>
        <color rgb="FFFFEB84"/>
        <color rgb="FF63BE7B"/>
      </colorScale>
    </cfRule>
  </conditionalFormatting>
  <conditionalFormatting sqref="SN14:SN92">
    <cfRule type="colorScale" priority="433">
      <colorScale>
        <cfvo type="min"/>
        <cfvo type="percentile" val="50"/>
        <cfvo type="max"/>
        <color rgb="FFF8696B"/>
        <color rgb="FFFFEB84"/>
        <color rgb="FF63BE7B"/>
      </colorScale>
    </cfRule>
  </conditionalFormatting>
  <conditionalFormatting sqref="SN96:SN123">
    <cfRule type="colorScale" priority="432">
      <colorScale>
        <cfvo type="min"/>
        <cfvo type="percentile" val="50"/>
        <cfvo type="max"/>
        <color rgb="FFF8696B"/>
        <color rgb="FFFFEB84"/>
        <color rgb="FF63BE7B"/>
      </colorScale>
    </cfRule>
  </conditionalFormatting>
  <conditionalFormatting sqref="RV2:RV10 SA2:SA10">
    <cfRule type="colorScale" priority="431">
      <colorScale>
        <cfvo type="min"/>
        <cfvo type="percentile" val="50"/>
        <cfvo type="max"/>
        <color rgb="FFF8696B"/>
        <color rgb="FFFFEB84"/>
        <color rgb="FF63BE7B"/>
      </colorScale>
    </cfRule>
  </conditionalFormatting>
  <conditionalFormatting sqref="SB2:SB10">
    <cfRule type="colorScale" priority="429">
      <colorScale>
        <cfvo type="min"/>
        <cfvo type="percentile" val="50"/>
        <cfvo type="max"/>
        <color rgb="FFF8696B"/>
        <color rgb="FFFFEB84"/>
        <color rgb="FF63BE7B"/>
      </colorScale>
    </cfRule>
  </conditionalFormatting>
  <conditionalFormatting sqref="RU14:RV92">
    <cfRule type="colorScale" priority="428">
      <colorScale>
        <cfvo type="min"/>
        <cfvo type="percentile" val="50"/>
        <cfvo type="max"/>
        <color rgb="FFF8696B"/>
        <color rgb="FFFFEB84"/>
        <color rgb="FF63BE7B"/>
      </colorScale>
    </cfRule>
  </conditionalFormatting>
  <conditionalFormatting sqref="RS14:RT92">
    <cfRule type="colorScale" priority="427">
      <colorScale>
        <cfvo type="min"/>
        <cfvo type="percentile" val="50"/>
        <cfvo type="max"/>
        <color rgb="FFF8696B"/>
        <color rgb="FFFFEB84"/>
        <color rgb="FF63BE7B"/>
      </colorScale>
    </cfRule>
  </conditionalFormatting>
  <conditionalFormatting sqref="RY14:RY92">
    <cfRule type="colorScale" priority="426">
      <colorScale>
        <cfvo type="min"/>
        <cfvo type="percentile" val="50"/>
        <cfvo type="max"/>
        <color rgb="FFF8696B"/>
        <color rgb="FFFFEB84"/>
        <color rgb="FF63BE7B"/>
      </colorScale>
    </cfRule>
  </conditionalFormatting>
  <conditionalFormatting sqref="SM14:SM92">
    <cfRule type="colorScale" priority="425">
      <colorScale>
        <cfvo type="min"/>
        <cfvo type="percentile" val="50"/>
        <cfvo type="max"/>
        <color rgb="FFF8696B"/>
        <color rgb="FFFFEB84"/>
        <color rgb="FF63BE7B"/>
      </colorScale>
    </cfRule>
  </conditionalFormatting>
  <conditionalFormatting sqref="RS14:RS92">
    <cfRule type="colorScale" priority="424">
      <colorScale>
        <cfvo type="min"/>
        <cfvo type="percentile" val="50"/>
        <cfvo type="max"/>
        <color rgb="FFF8696B"/>
        <color rgb="FFFFEB84"/>
        <color rgb="FF63BE7B"/>
      </colorScale>
    </cfRule>
  </conditionalFormatting>
  <conditionalFormatting sqref="RP14:RR92">
    <cfRule type="colorScale" priority="423">
      <colorScale>
        <cfvo type="min"/>
        <cfvo type="percentile" val="50"/>
        <cfvo type="max"/>
        <color rgb="FFF8696B"/>
        <color rgb="FFFFEB84"/>
        <color rgb="FF63BE7B"/>
      </colorScale>
    </cfRule>
  </conditionalFormatting>
  <conditionalFormatting sqref="SO14:SP92">
    <cfRule type="colorScale" priority="422">
      <colorScale>
        <cfvo type="min"/>
        <cfvo type="percentile" val="50"/>
        <cfvo type="max"/>
        <color rgb="FFF8696B"/>
        <color rgb="FFFFEB84"/>
        <color rgb="FF63BE7B"/>
      </colorScale>
    </cfRule>
  </conditionalFormatting>
  <conditionalFormatting sqref="SO96:SP123">
    <cfRule type="colorScale" priority="421">
      <colorScale>
        <cfvo type="min"/>
        <cfvo type="percentile" val="50"/>
        <cfvo type="max"/>
        <color rgb="FFF8696B"/>
        <color rgb="FFFFEB84"/>
        <color rgb="FF63BE7B"/>
      </colorScale>
    </cfRule>
  </conditionalFormatting>
  <conditionalFormatting sqref="SC14:SC92">
    <cfRule type="colorScale" priority="420">
      <colorScale>
        <cfvo type="min"/>
        <cfvo type="percentile" val="50"/>
        <cfvo type="max"/>
        <color rgb="FFF8696B"/>
        <color rgb="FFFFEB84"/>
        <color rgb="FF63BE7B"/>
      </colorScale>
    </cfRule>
  </conditionalFormatting>
  <conditionalFormatting sqref="SC14:SC92">
    <cfRule type="colorScale" priority="419">
      <colorScale>
        <cfvo type="min"/>
        <cfvo type="percentile" val="50"/>
        <cfvo type="max"/>
        <color rgb="FFF8696B"/>
        <color rgb="FFFFEB84"/>
        <color rgb="FF63BE7B"/>
      </colorScale>
    </cfRule>
  </conditionalFormatting>
  <conditionalFormatting sqref="SF2:SF10">
    <cfRule type="colorScale" priority="418">
      <colorScale>
        <cfvo type="min"/>
        <cfvo type="percentile" val="50"/>
        <cfvo type="max"/>
        <color rgb="FFF8696B"/>
        <color rgb="FFFFEB84"/>
        <color rgb="FF63BE7B"/>
      </colorScale>
    </cfRule>
  </conditionalFormatting>
  <conditionalFormatting sqref="SJ2:SJ10">
    <cfRule type="colorScale" priority="417">
      <colorScale>
        <cfvo type="min"/>
        <cfvo type="percentile" val="50"/>
        <cfvo type="max"/>
        <color rgb="FFF8696B"/>
        <color rgb="FFFFEB84"/>
        <color rgb="FF63BE7B"/>
      </colorScale>
    </cfRule>
  </conditionalFormatting>
  <conditionalFormatting sqref="SH2:SH10">
    <cfRule type="colorScale" priority="416">
      <colorScale>
        <cfvo type="min"/>
        <cfvo type="percentile" val="50"/>
        <cfvo type="max"/>
        <color rgb="FFF8696B"/>
        <color rgb="FFFFEB84"/>
        <color rgb="FF63BE7B"/>
      </colorScale>
    </cfRule>
  </conditionalFormatting>
  <conditionalFormatting sqref="SL2:SL10">
    <cfRule type="colorScale" priority="415">
      <colorScale>
        <cfvo type="min"/>
        <cfvo type="percentile" val="50"/>
        <cfvo type="max"/>
        <color rgb="FFF8696B"/>
        <color rgb="FFFFEB84"/>
        <color rgb="FF63BE7B"/>
      </colorScale>
    </cfRule>
  </conditionalFormatting>
  <conditionalFormatting sqref="SQ14:SQ92">
    <cfRule type="colorScale" priority="374">
      <colorScale>
        <cfvo type="min"/>
        <cfvo type="percentile" val="50"/>
        <cfvo type="max"/>
        <color rgb="FFF8696B"/>
        <color rgb="FFFFEB84"/>
        <color rgb="FF63BE7B"/>
      </colorScale>
    </cfRule>
  </conditionalFormatting>
  <conditionalFormatting sqref="SQ96:SQ123">
    <cfRule type="colorScale" priority="373">
      <colorScale>
        <cfvo type="min"/>
        <cfvo type="percentile" val="50"/>
        <cfvo type="max"/>
        <color rgb="FFF8696B"/>
        <color rgb="FFFFEB84"/>
        <color rgb="FF63BE7B"/>
      </colorScale>
    </cfRule>
  </conditionalFormatting>
  <conditionalFormatting sqref="QQ2:QQ10 QO2:QO10">
    <cfRule type="colorScale" priority="1981">
      <colorScale>
        <cfvo type="min"/>
        <cfvo type="percentile" val="50"/>
        <cfvo type="max"/>
        <color rgb="FFF8696B"/>
        <color rgb="FFFFEB84"/>
        <color rgb="FF63BE7B"/>
      </colorScale>
    </cfRule>
  </conditionalFormatting>
  <conditionalFormatting sqref="RY2:RY10 RW2:RW10">
    <cfRule type="colorScale" priority="1983">
      <colorScale>
        <cfvo type="min"/>
        <cfvo type="percentile" val="50"/>
        <cfvo type="max"/>
        <color rgb="FFF8696B"/>
        <color rgb="FFFFEB84"/>
        <color rgb="FF63BE7B"/>
      </colorScale>
    </cfRule>
  </conditionalFormatting>
  <conditionalFormatting sqref="TM96:TM123">
    <cfRule type="colorScale" priority="366">
      <colorScale>
        <cfvo type="min"/>
        <cfvo type="percentile" val="50"/>
        <cfvo type="max"/>
        <color rgb="FFF8696B"/>
        <color rgb="FFFFEB84"/>
        <color rgb="FF63BE7B"/>
      </colorScale>
    </cfRule>
  </conditionalFormatting>
  <conditionalFormatting sqref="TF14:TF92">
    <cfRule type="colorScale" priority="360">
      <colorScale>
        <cfvo type="min"/>
        <cfvo type="percentile" val="50"/>
        <cfvo type="max"/>
        <color rgb="FFF8696B"/>
        <color rgb="FFFFEB84"/>
        <color rgb="FF63BE7B"/>
      </colorScale>
    </cfRule>
  </conditionalFormatting>
  <conditionalFormatting sqref="TJ96:TJ123 SX96:TE123">
    <cfRule type="colorScale" priority="368">
      <colorScale>
        <cfvo type="min"/>
        <cfvo type="percentile" val="50"/>
        <cfvo type="max"/>
        <color rgb="FFF8696B"/>
        <color rgb="FFFFEB84"/>
        <color rgb="FF63BE7B"/>
      </colorScale>
    </cfRule>
  </conditionalFormatting>
  <conditionalFormatting sqref="TK96:TL123">
    <cfRule type="colorScale" priority="367">
      <colorScale>
        <cfvo type="min"/>
        <cfvo type="percentile" val="50"/>
        <cfvo type="max"/>
        <color rgb="FFF8696B"/>
        <color rgb="FFFFEB84"/>
        <color rgb="FF63BE7B"/>
      </colorScale>
    </cfRule>
  </conditionalFormatting>
  <conditionalFormatting sqref="TJ15:TJ24 SX82:SZ92 SX15:SZ24 TJ82:TJ92 TE15:TE24 TE82:TE92">
    <cfRule type="colorScale" priority="365">
      <colorScale>
        <cfvo type="min"/>
        <cfvo type="percentile" val="50"/>
        <cfvo type="max"/>
        <color rgb="FFF8696B"/>
        <color rgb="FFFFEB84"/>
        <color rgb="FF63BE7B"/>
      </colorScale>
    </cfRule>
  </conditionalFormatting>
  <conditionalFormatting sqref="SW96:SW123">
    <cfRule type="colorScale" priority="364">
      <colorScale>
        <cfvo type="min"/>
        <cfvo type="percentile" val="50"/>
        <cfvo type="max"/>
        <color rgb="FFF8696B"/>
        <color rgb="FFFFEB84"/>
        <color rgb="FF63BE7B"/>
      </colorScale>
    </cfRule>
  </conditionalFormatting>
  <conditionalFormatting sqref="TM14:TM92">
    <cfRule type="colorScale" priority="369">
      <colorScale>
        <cfvo type="min"/>
        <cfvo type="percentile" val="50"/>
        <cfvo type="max"/>
        <color rgb="FFF8696B"/>
        <color rgb="FFFFEB84"/>
        <color rgb="FF63BE7B"/>
      </colorScale>
    </cfRule>
  </conditionalFormatting>
  <conditionalFormatting sqref="TJ25:TJ81 SX25:SZ81 TE25:TE81">
    <cfRule type="colorScale" priority="370">
      <colorScale>
        <cfvo type="min"/>
        <cfvo type="percentile" val="50"/>
        <cfvo type="max"/>
        <color rgb="FFF8696B"/>
        <color rgb="FFFFEB84"/>
        <color rgb="FF63BE7B"/>
      </colorScale>
    </cfRule>
  </conditionalFormatting>
  <conditionalFormatting sqref="TK12:TL13 TL14:TL92">
    <cfRule type="colorScale" priority="371">
      <colorScale>
        <cfvo type="min"/>
        <cfvo type="percentile" val="50"/>
        <cfvo type="max"/>
        <color rgb="FFF8696B"/>
        <color rgb="FFFFEB84"/>
        <color rgb="FF63BE7B"/>
      </colorScale>
    </cfRule>
  </conditionalFormatting>
  <conditionalFormatting sqref="SX14:SZ14 TE14">
    <cfRule type="colorScale" priority="363">
      <colorScale>
        <cfvo type="min"/>
        <cfvo type="percentile" val="50"/>
        <cfvo type="max"/>
        <color rgb="FFF8696B"/>
        <color rgb="FFFFEB84"/>
        <color rgb="FF63BE7B"/>
      </colorScale>
    </cfRule>
  </conditionalFormatting>
  <conditionalFormatting sqref="TJ14:TJ92">
    <cfRule type="colorScale" priority="362">
      <colorScale>
        <cfvo type="min"/>
        <cfvo type="percentile" val="50"/>
        <cfvo type="max"/>
        <color rgb="FFF8696B"/>
        <color rgb="FFFFEB84"/>
        <color rgb="FF63BE7B"/>
      </colorScale>
    </cfRule>
  </conditionalFormatting>
  <conditionalFormatting sqref="SW14:SW92">
    <cfRule type="colorScale" priority="361">
      <colorScale>
        <cfvo type="min"/>
        <cfvo type="percentile" val="50"/>
        <cfvo type="max"/>
        <color rgb="FFF8696B"/>
        <color rgb="FFFFEB84"/>
        <color rgb="FF63BE7B"/>
      </colorScale>
    </cfRule>
  </conditionalFormatting>
  <conditionalFormatting sqref="TN96:TO123">
    <cfRule type="colorScale" priority="359">
      <colorScale>
        <cfvo type="min"/>
        <cfvo type="percentile" val="50"/>
        <cfvo type="max"/>
        <color rgb="FFF8696B"/>
        <color rgb="FFFFEB84"/>
        <color rgb="FF63BE7B"/>
      </colorScale>
    </cfRule>
  </conditionalFormatting>
  <conditionalFormatting sqref="TN14:TN92">
    <cfRule type="colorScale" priority="358">
      <colorScale>
        <cfvo type="min"/>
        <cfvo type="percentile" val="50"/>
        <cfvo type="max"/>
        <color rgb="FF63BE7B"/>
        <color rgb="FFFFEB84"/>
        <color rgb="FFF8696B"/>
      </colorScale>
    </cfRule>
  </conditionalFormatting>
  <conditionalFormatting sqref="TF96:TG123">
    <cfRule type="colorScale" priority="357">
      <colorScale>
        <cfvo type="min"/>
        <cfvo type="percentile" val="50"/>
        <cfvo type="max"/>
        <color rgb="FFF8696B"/>
        <color rgb="FFFFEB84"/>
        <color rgb="FF63BE7B"/>
      </colorScale>
    </cfRule>
  </conditionalFormatting>
  <conditionalFormatting sqref="TH96:TI123">
    <cfRule type="colorScale" priority="356">
      <colorScale>
        <cfvo type="min"/>
        <cfvo type="percentile" val="50"/>
        <cfvo type="max"/>
        <color rgb="FFF8696B"/>
        <color rgb="FFFFEB84"/>
        <color rgb="FF63BE7B"/>
      </colorScale>
    </cfRule>
  </conditionalFormatting>
  <conditionalFormatting sqref="TN96:TO123">
    <cfRule type="colorScale" priority="355">
      <colorScale>
        <cfvo type="min"/>
        <cfvo type="percentile" val="50"/>
        <cfvo type="max"/>
        <color rgb="FF63BE7B"/>
        <color rgb="FFFFEB84"/>
        <color rgb="FFF8696B"/>
      </colorScale>
    </cfRule>
  </conditionalFormatting>
  <conditionalFormatting sqref="TH14:TI92">
    <cfRule type="colorScale" priority="354">
      <colorScale>
        <cfvo type="min"/>
        <cfvo type="percentile" val="50"/>
        <cfvo type="max"/>
        <color rgb="FFF8696B"/>
        <color rgb="FFFFEB84"/>
        <color rgb="FF63BE7B"/>
      </colorScale>
    </cfRule>
  </conditionalFormatting>
  <conditionalFormatting sqref="TJ96:TJ123">
    <cfRule type="colorScale" priority="353">
      <colorScale>
        <cfvo type="min"/>
        <cfvo type="percentile" val="50"/>
        <cfvo type="max"/>
        <color rgb="FFF8696B"/>
        <color rgb="FFFFEB84"/>
        <color rgb="FF63BE7B"/>
      </colorScale>
    </cfRule>
  </conditionalFormatting>
  <conditionalFormatting sqref="TS14:TT92">
    <cfRule type="colorScale" priority="352">
      <colorScale>
        <cfvo type="min"/>
        <cfvo type="percentile" val="50"/>
        <cfvo type="max"/>
        <color rgb="FFF8696B"/>
        <color rgb="FFFFEB84"/>
        <color rgb="FF63BE7B"/>
      </colorScale>
    </cfRule>
  </conditionalFormatting>
  <conditionalFormatting sqref="TS96:TU123">
    <cfRule type="colorScale" priority="351">
      <colorScale>
        <cfvo type="min"/>
        <cfvo type="percentile" val="50"/>
        <cfvo type="max"/>
        <color rgb="FFF8696B"/>
        <color rgb="FFFFEB84"/>
        <color rgb="FF63BE7B"/>
      </colorScale>
    </cfRule>
  </conditionalFormatting>
  <conditionalFormatting sqref="TV14:TV92">
    <cfRule type="colorScale" priority="350">
      <colorScale>
        <cfvo type="min"/>
        <cfvo type="percentile" val="50"/>
        <cfvo type="max"/>
        <color rgb="FFF8696B"/>
        <color rgb="FFFFEB84"/>
        <color rgb="FF63BE7B"/>
      </colorScale>
    </cfRule>
  </conditionalFormatting>
  <conditionalFormatting sqref="TV96:TV123">
    <cfRule type="colorScale" priority="349">
      <colorScale>
        <cfvo type="min"/>
        <cfvo type="percentile" val="50"/>
        <cfvo type="max"/>
        <color rgb="FFF8696B"/>
        <color rgb="FFFFEB84"/>
        <color rgb="FF63BE7B"/>
      </colorScale>
    </cfRule>
  </conditionalFormatting>
  <conditionalFormatting sqref="TD2:TD10 TI2:TI10">
    <cfRule type="colorScale" priority="348">
      <colorScale>
        <cfvo type="min"/>
        <cfvo type="percentile" val="50"/>
        <cfvo type="max"/>
        <color rgb="FFF8696B"/>
        <color rgb="FFFFEB84"/>
        <color rgb="FF63BE7B"/>
      </colorScale>
    </cfRule>
  </conditionalFormatting>
  <conditionalFormatting sqref="TJ2:TJ10">
    <cfRule type="colorScale" priority="347">
      <colorScale>
        <cfvo type="min"/>
        <cfvo type="percentile" val="50"/>
        <cfvo type="max"/>
        <color rgb="FFF8696B"/>
        <color rgb="FFFFEB84"/>
        <color rgb="FF63BE7B"/>
      </colorScale>
    </cfRule>
  </conditionalFormatting>
  <conditionalFormatting sqref="TC14:TD92">
    <cfRule type="colorScale" priority="346">
      <colorScale>
        <cfvo type="min"/>
        <cfvo type="percentile" val="50"/>
        <cfvo type="max"/>
        <color rgb="FFF8696B"/>
        <color rgb="FFFFEB84"/>
        <color rgb="FF63BE7B"/>
      </colorScale>
    </cfRule>
  </conditionalFormatting>
  <conditionalFormatting sqref="TA14:TB92">
    <cfRule type="colorScale" priority="345">
      <colorScale>
        <cfvo type="min"/>
        <cfvo type="percentile" val="50"/>
        <cfvo type="max"/>
        <color rgb="FFF8696B"/>
        <color rgb="FFFFEB84"/>
        <color rgb="FF63BE7B"/>
      </colorScale>
    </cfRule>
  </conditionalFormatting>
  <conditionalFormatting sqref="TG14:TG92">
    <cfRule type="colorScale" priority="344">
      <colorScale>
        <cfvo type="min"/>
        <cfvo type="percentile" val="50"/>
        <cfvo type="max"/>
        <color rgb="FFF8696B"/>
        <color rgb="FFFFEB84"/>
        <color rgb="FF63BE7B"/>
      </colorScale>
    </cfRule>
  </conditionalFormatting>
  <conditionalFormatting sqref="TU14:TU92">
    <cfRule type="colorScale" priority="343">
      <colorScale>
        <cfvo type="min"/>
        <cfvo type="percentile" val="50"/>
        <cfvo type="max"/>
        <color rgb="FFF8696B"/>
        <color rgb="FFFFEB84"/>
        <color rgb="FF63BE7B"/>
      </colorScale>
    </cfRule>
  </conditionalFormatting>
  <conditionalFormatting sqref="TA14:TA92">
    <cfRule type="colorScale" priority="342">
      <colorScale>
        <cfvo type="min"/>
        <cfvo type="percentile" val="50"/>
        <cfvo type="max"/>
        <color rgb="FFF8696B"/>
        <color rgb="FFFFEB84"/>
        <color rgb="FF63BE7B"/>
      </colorScale>
    </cfRule>
  </conditionalFormatting>
  <conditionalFormatting sqref="SX14:SZ92">
    <cfRule type="colorScale" priority="341">
      <colorScale>
        <cfvo type="min"/>
        <cfvo type="percentile" val="50"/>
        <cfvo type="max"/>
        <color rgb="FFF8696B"/>
        <color rgb="FFFFEB84"/>
        <color rgb="FF63BE7B"/>
      </colorScale>
    </cfRule>
  </conditionalFormatting>
  <conditionalFormatting sqref="TW14:TX92">
    <cfRule type="colorScale" priority="340">
      <colorScale>
        <cfvo type="min"/>
        <cfvo type="percentile" val="50"/>
        <cfvo type="max"/>
        <color rgb="FFF8696B"/>
        <color rgb="FFFFEB84"/>
        <color rgb="FF63BE7B"/>
      </colorScale>
    </cfRule>
  </conditionalFormatting>
  <conditionalFormatting sqref="TW96:TX123">
    <cfRule type="colorScale" priority="339">
      <colorScale>
        <cfvo type="min"/>
        <cfvo type="percentile" val="50"/>
        <cfvo type="max"/>
        <color rgb="FFF8696B"/>
        <color rgb="FFFFEB84"/>
        <color rgb="FF63BE7B"/>
      </colorScale>
    </cfRule>
  </conditionalFormatting>
  <conditionalFormatting sqref="TK14:TK92">
    <cfRule type="colorScale" priority="338">
      <colorScale>
        <cfvo type="min"/>
        <cfvo type="percentile" val="50"/>
        <cfvo type="max"/>
        <color rgb="FFF8696B"/>
        <color rgb="FFFFEB84"/>
        <color rgb="FF63BE7B"/>
      </colorScale>
    </cfRule>
  </conditionalFormatting>
  <conditionalFormatting sqref="TK14:TK92">
    <cfRule type="colorScale" priority="337">
      <colorScale>
        <cfvo type="min"/>
        <cfvo type="percentile" val="50"/>
        <cfvo type="max"/>
        <color rgb="FFF8696B"/>
        <color rgb="FFFFEB84"/>
        <color rgb="FF63BE7B"/>
      </colorScale>
    </cfRule>
  </conditionalFormatting>
  <conditionalFormatting sqref="TN2:TN10">
    <cfRule type="colorScale" priority="336">
      <colorScale>
        <cfvo type="min"/>
        <cfvo type="percentile" val="50"/>
        <cfvo type="max"/>
        <color rgb="FFF8696B"/>
        <color rgb="FFFFEB84"/>
        <color rgb="FF63BE7B"/>
      </colorScale>
    </cfRule>
  </conditionalFormatting>
  <conditionalFormatting sqref="TR2:TR10">
    <cfRule type="colorScale" priority="335">
      <colorScale>
        <cfvo type="min"/>
        <cfvo type="percentile" val="50"/>
        <cfvo type="max"/>
        <color rgb="FFF8696B"/>
        <color rgb="FFFFEB84"/>
        <color rgb="FF63BE7B"/>
      </colorScale>
    </cfRule>
  </conditionalFormatting>
  <conditionalFormatting sqref="TP2:TP10">
    <cfRule type="colorScale" priority="334">
      <colorScale>
        <cfvo type="min"/>
        <cfvo type="percentile" val="50"/>
        <cfvo type="max"/>
        <color rgb="FFF8696B"/>
        <color rgb="FFFFEB84"/>
        <color rgb="FF63BE7B"/>
      </colorScale>
    </cfRule>
  </conditionalFormatting>
  <conditionalFormatting sqref="TT2:TT10">
    <cfRule type="colorScale" priority="333">
      <colorScale>
        <cfvo type="min"/>
        <cfvo type="percentile" val="50"/>
        <cfvo type="max"/>
        <color rgb="FFF8696B"/>
        <color rgb="FFFFEB84"/>
        <color rgb="FF63BE7B"/>
      </colorScale>
    </cfRule>
  </conditionalFormatting>
  <conditionalFormatting sqref="TY14:TY92">
    <cfRule type="colorScale" priority="332">
      <colorScale>
        <cfvo type="min"/>
        <cfvo type="percentile" val="50"/>
        <cfvo type="max"/>
        <color rgb="FFF8696B"/>
        <color rgb="FFFFEB84"/>
        <color rgb="FF63BE7B"/>
      </colorScale>
    </cfRule>
  </conditionalFormatting>
  <conditionalFormatting sqref="TY96:TY123">
    <cfRule type="colorScale" priority="331">
      <colorScale>
        <cfvo type="min"/>
        <cfvo type="percentile" val="50"/>
        <cfvo type="max"/>
        <color rgb="FFF8696B"/>
        <color rgb="FFFFEB84"/>
        <color rgb="FF63BE7B"/>
      </colorScale>
    </cfRule>
  </conditionalFormatting>
  <conditionalFormatting sqref="TG2:TG10 TE2:TE10">
    <cfRule type="colorScale" priority="372">
      <colorScale>
        <cfvo type="min"/>
        <cfvo type="percentile" val="50"/>
        <cfvo type="max"/>
        <color rgb="FFF8696B"/>
        <color rgb="FFFFEB84"/>
        <color rgb="FF63BE7B"/>
      </colorScale>
    </cfRule>
  </conditionalFormatting>
  <conditionalFormatting sqref="SR14:SU92">
    <cfRule type="colorScale" priority="330">
      <colorScale>
        <cfvo type="min"/>
        <cfvo type="percentile" val="50"/>
        <cfvo type="max"/>
        <color rgb="FFF8696B"/>
        <color rgb="FFFFEB84"/>
        <color rgb="FF63BE7B"/>
      </colorScale>
    </cfRule>
  </conditionalFormatting>
  <conditionalFormatting sqref="SR96:SU123">
    <cfRule type="colorScale" priority="329">
      <colorScale>
        <cfvo type="min"/>
        <cfvo type="percentile" val="50"/>
        <cfvo type="max"/>
        <color rgb="FFF8696B"/>
        <color rgb="FFFFEB84"/>
        <color rgb="FF63BE7B"/>
      </colorScale>
    </cfRule>
  </conditionalFormatting>
  <conditionalFormatting sqref="TZ14:UC92">
    <cfRule type="colorScale" priority="328">
      <colorScale>
        <cfvo type="min"/>
        <cfvo type="percentile" val="50"/>
        <cfvo type="max"/>
        <color rgb="FFF8696B"/>
        <color rgb="FFFFEB84"/>
        <color rgb="FF63BE7B"/>
      </colorScale>
    </cfRule>
  </conditionalFormatting>
  <conditionalFormatting sqref="TZ96:UC123">
    <cfRule type="colorScale" priority="327">
      <colorScale>
        <cfvo type="min"/>
        <cfvo type="percentile" val="50"/>
        <cfvo type="max"/>
        <color rgb="FFF8696B"/>
        <color rgb="FFFFEB84"/>
        <color rgb="FF63BE7B"/>
      </colorScale>
    </cfRule>
  </conditionalFormatting>
  <conditionalFormatting sqref="UU96:UU123">
    <cfRule type="colorScale" priority="320">
      <colorScale>
        <cfvo type="min"/>
        <cfvo type="percentile" val="50"/>
        <cfvo type="max"/>
        <color rgb="FFF8696B"/>
        <color rgb="FFFFEB84"/>
        <color rgb="FF63BE7B"/>
      </colorScale>
    </cfRule>
  </conditionalFormatting>
  <conditionalFormatting sqref="UN14:UN92">
    <cfRule type="colorScale" priority="314">
      <colorScale>
        <cfvo type="min"/>
        <cfvo type="percentile" val="50"/>
        <cfvo type="max"/>
        <color rgb="FFF8696B"/>
        <color rgb="FFFFEB84"/>
        <color rgb="FF63BE7B"/>
      </colorScale>
    </cfRule>
  </conditionalFormatting>
  <conditionalFormatting sqref="UR96:UR123 UF96:UM123">
    <cfRule type="colorScale" priority="322">
      <colorScale>
        <cfvo type="min"/>
        <cfvo type="percentile" val="50"/>
        <cfvo type="max"/>
        <color rgb="FFF8696B"/>
        <color rgb="FFFFEB84"/>
        <color rgb="FF63BE7B"/>
      </colorScale>
    </cfRule>
  </conditionalFormatting>
  <conditionalFormatting sqref="US96:UT123">
    <cfRule type="colorScale" priority="321">
      <colorScale>
        <cfvo type="min"/>
        <cfvo type="percentile" val="50"/>
        <cfvo type="max"/>
        <color rgb="FFF8696B"/>
        <color rgb="FFFFEB84"/>
        <color rgb="FF63BE7B"/>
      </colorScale>
    </cfRule>
  </conditionalFormatting>
  <conditionalFormatting sqref="UR15:UR24 UF82:UH92 UF15:UH24 UR82:UR92 UM15:UM24 UM82:UM92">
    <cfRule type="colorScale" priority="319">
      <colorScale>
        <cfvo type="min"/>
        <cfvo type="percentile" val="50"/>
        <cfvo type="max"/>
        <color rgb="FFF8696B"/>
        <color rgb="FFFFEB84"/>
        <color rgb="FF63BE7B"/>
      </colorScale>
    </cfRule>
  </conditionalFormatting>
  <conditionalFormatting sqref="UE96:UE123">
    <cfRule type="colorScale" priority="318">
      <colorScale>
        <cfvo type="min"/>
        <cfvo type="percentile" val="50"/>
        <cfvo type="max"/>
        <color rgb="FFF8696B"/>
        <color rgb="FFFFEB84"/>
        <color rgb="FF63BE7B"/>
      </colorScale>
    </cfRule>
  </conditionalFormatting>
  <conditionalFormatting sqref="UU14:UU92">
    <cfRule type="colorScale" priority="323">
      <colorScale>
        <cfvo type="min"/>
        <cfvo type="percentile" val="50"/>
        <cfvo type="max"/>
        <color rgb="FFF8696B"/>
        <color rgb="FFFFEB84"/>
        <color rgb="FF63BE7B"/>
      </colorScale>
    </cfRule>
  </conditionalFormatting>
  <conditionalFormatting sqref="UR25:UR81 UF25:UH81 UM25:UM81">
    <cfRule type="colorScale" priority="324">
      <colorScale>
        <cfvo type="min"/>
        <cfvo type="percentile" val="50"/>
        <cfvo type="max"/>
        <color rgb="FFF8696B"/>
        <color rgb="FFFFEB84"/>
        <color rgb="FF63BE7B"/>
      </colorScale>
    </cfRule>
  </conditionalFormatting>
  <conditionalFormatting sqref="US12:UT13 UT14:UT92">
    <cfRule type="colorScale" priority="325">
      <colorScale>
        <cfvo type="min"/>
        <cfvo type="percentile" val="50"/>
        <cfvo type="max"/>
        <color rgb="FFF8696B"/>
        <color rgb="FFFFEB84"/>
        <color rgb="FF63BE7B"/>
      </colorScale>
    </cfRule>
  </conditionalFormatting>
  <conditionalFormatting sqref="UF14:UH14 UM14">
    <cfRule type="colorScale" priority="317">
      <colorScale>
        <cfvo type="min"/>
        <cfvo type="percentile" val="50"/>
        <cfvo type="max"/>
        <color rgb="FFF8696B"/>
        <color rgb="FFFFEB84"/>
        <color rgb="FF63BE7B"/>
      </colorScale>
    </cfRule>
  </conditionalFormatting>
  <conditionalFormatting sqref="UR14:UR92">
    <cfRule type="colorScale" priority="316">
      <colorScale>
        <cfvo type="min"/>
        <cfvo type="percentile" val="50"/>
        <cfvo type="max"/>
        <color rgb="FFF8696B"/>
        <color rgb="FFFFEB84"/>
        <color rgb="FF63BE7B"/>
      </colorScale>
    </cfRule>
  </conditionalFormatting>
  <conditionalFormatting sqref="UE14:UE92">
    <cfRule type="colorScale" priority="315">
      <colorScale>
        <cfvo type="min"/>
        <cfvo type="percentile" val="50"/>
        <cfvo type="max"/>
        <color rgb="FFF8696B"/>
        <color rgb="FFFFEB84"/>
        <color rgb="FF63BE7B"/>
      </colorScale>
    </cfRule>
  </conditionalFormatting>
  <conditionalFormatting sqref="UV96:UW123">
    <cfRule type="colorScale" priority="313">
      <colorScale>
        <cfvo type="min"/>
        <cfvo type="percentile" val="50"/>
        <cfvo type="max"/>
        <color rgb="FFF8696B"/>
        <color rgb="FFFFEB84"/>
        <color rgb="FF63BE7B"/>
      </colorScale>
    </cfRule>
  </conditionalFormatting>
  <conditionalFormatting sqref="UV14:UV92">
    <cfRule type="colorScale" priority="312">
      <colorScale>
        <cfvo type="min"/>
        <cfvo type="percentile" val="50"/>
        <cfvo type="max"/>
        <color rgb="FF63BE7B"/>
        <color rgb="FFFFEB84"/>
        <color rgb="FFF8696B"/>
      </colorScale>
    </cfRule>
  </conditionalFormatting>
  <conditionalFormatting sqref="UN96:UO123">
    <cfRule type="colorScale" priority="311">
      <colorScale>
        <cfvo type="min"/>
        <cfvo type="percentile" val="50"/>
        <cfvo type="max"/>
        <color rgb="FFF8696B"/>
        <color rgb="FFFFEB84"/>
        <color rgb="FF63BE7B"/>
      </colorScale>
    </cfRule>
  </conditionalFormatting>
  <conditionalFormatting sqref="UP96:UQ123">
    <cfRule type="colorScale" priority="310">
      <colorScale>
        <cfvo type="min"/>
        <cfvo type="percentile" val="50"/>
        <cfvo type="max"/>
        <color rgb="FFF8696B"/>
        <color rgb="FFFFEB84"/>
        <color rgb="FF63BE7B"/>
      </colorScale>
    </cfRule>
  </conditionalFormatting>
  <conditionalFormatting sqref="UV96:UW123">
    <cfRule type="colorScale" priority="309">
      <colorScale>
        <cfvo type="min"/>
        <cfvo type="percentile" val="50"/>
        <cfvo type="max"/>
        <color rgb="FF63BE7B"/>
        <color rgb="FFFFEB84"/>
        <color rgb="FFF8696B"/>
      </colorScale>
    </cfRule>
  </conditionalFormatting>
  <conditionalFormatting sqref="UP14:UQ92">
    <cfRule type="colorScale" priority="308">
      <colorScale>
        <cfvo type="min"/>
        <cfvo type="percentile" val="50"/>
        <cfvo type="max"/>
        <color rgb="FFF8696B"/>
        <color rgb="FFFFEB84"/>
        <color rgb="FF63BE7B"/>
      </colorScale>
    </cfRule>
  </conditionalFormatting>
  <conditionalFormatting sqref="UR96:UR123">
    <cfRule type="colorScale" priority="307">
      <colorScale>
        <cfvo type="min"/>
        <cfvo type="percentile" val="50"/>
        <cfvo type="max"/>
        <color rgb="FFF8696B"/>
        <color rgb="FFFFEB84"/>
        <color rgb="FF63BE7B"/>
      </colorScale>
    </cfRule>
  </conditionalFormatting>
  <conditionalFormatting sqref="VA14:VB92">
    <cfRule type="colorScale" priority="306">
      <colorScale>
        <cfvo type="min"/>
        <cfvo type="percentile" val="50"/>
        <cfvo type="max"/>
        <color rgb="FFF8696B"/>
        <color rgb="FFFFEB84"/>
        <color rgb="FF63BE7B"/>
      </colorScale>
    </cfRule>
  </conditionalFormatting>
  <conditionalFormatting sqref="VA96:VC123">
    <cfRule type="colorScale" priority="305">
      <colorScale>
        <cfvo type="min"/>
        <cfvo type="percentile" val="50"/>
        <cfvo type="max"/>
        <color rgb="FFF8696B"/>
        <color rgb="FFFFEB84"/>
        <color rgb="FF63BE7B"/>
      </colorScale>
    </cfRule>
  </conditionalFormatting>
  <conditionalFormatting sqref="VD14:VD92">
    <cfRule type="colorScale" priority="304">
      <colorScale>
        <cfvo type="min"/>
        <cfvo type="percentile" val="50"/>
        <cfvo type="max"/>
        <color rgb="FFF8696B"/>
        <color rgb="FFFFEB84"/>
        <color rgb="FF63BE7B"/>
      </colorScale>
    </cfRule>
  </conditionalFormatting>
  <conditionalFormatting sqref="VD96:VD123">
    <cfRule type="colorScale" priority="303">
      <colorScale>
        <cfvo type="min"/>
        <cfvo type="percentile" val="50"/>
        <cfvo type="max"/>
        <color rgb="FFF8696B"/>
        <color rgb="FFFFEB84"/>
        <color rgb="FF63BE7B"/>
      </colorScale>
    </cfRule>
  </conditionalFormatting>
  <conditionalFormatting sqref="UL2:UL10 UQ2:UQ10">
    <cfRule type="colorScale" priority="302">
      <colorScale>
        <cfvo type="min"/>
        <cfvo type="percentile" val="50"/>
        <cfvo type="max"/>
        <color rgb="FFF8696B"/>
        <color rgb="FFFFEB84"/>
        <color rgb="FF63BE7B"/>
      </colorScale>
    </cfRule>
  </conditionalFormatting>
  <conditionalFormatting sqref="UR2:UR10">
    <cfRule type="colorScale" priority="301">
      <colorScale>
        <cfvo type="min"/>
        <cfvo type="percentile" val="50"/>
        <cfvo type="max"/>
        <color rgb="FFF8696B"/>
        <color rgb="FFFFEB84"/>
        <color rgb="FF63BE7B"/>
      </colorScale>
    </cfRule>
  </conditionalFormatting>
  <conditionalFormatting sqref="UK14:UL92">
    <cfRule type="colorScale" priority="300">
      <colorScale>
        <cfvo type="min"/>
        <cfvo type="percentile" val="50"/>
        <cfvo type="max"/>
        <color rgb="FFF8696B"/>
        <color rgb="FFFFEB84"/>
        <color rgb="FF63BE7B"/>
      </colorScale>
    </cfRule>
  </conditionalFormatting>
  <conditionalFormatting sqref="UI14:UJ92">
    <cfRule type="colorScale" priority="299">
      <colorScale>
        <cfvo type="min"/>
        <cfvo type="percentile" val="50"/>
        <cfvo type="max"/>
        <color rgb="FFF8696B"/>
        <color rgb="FFFFEB84"/>
        <color rgb="FF63BE7B"/>
      </colorScale>
    </cfRule>
  </conditionalFormatting>
  <conditionalFormatting sqref="UO14:UO92">
    <cfRule type="colorScale" priority="298">
      <colorScale>
        <cfvo type="min"/>
        <cfvo type="percentile" val="50"/>
        <cfvo type="max"/>
        <color rgb="FFF8696B"/>
        <color rgb="FFFFEB84"/>
        <color rgb="FF63BE7B"/>
      </colorScale>
    </cfRule>
  </conditionalFormatting>
  <conditionalFormatting sqref="VC14:VC92">
    <cfRule type="colorScale" priority="297">
      <colorScale>
        <cfvo type="min"/>
        <cfvo type="percentile" val="50"/>
        <cfvo type="max"/>
        <color rgb="FFF8696B"/>
        <color rgb="FFFFEB84"/>
        <color rgb="FF63BE7B"/>
      </colorScale>
    </cfRule>
  </conditionalFormatting>
  <conditionalFormatting sqref="UI14:UI92">
    <cfRule type="colorScale" priority="296">
      <colorScale>
        <cfvo type="min"/>
        <cfvo type="percentile" val="50"/>
        <cfvo type="max"/>
        <color rgb="FFF8696B"/>
        <color rgb="FFFFEB84"/>
        <color rgb="FF63BE7B"/>
      </colorScale>
    </cfRule>
  </conditionalFormatting>
  <conditionalFormatting sqref="UF14:UH92">
    <cfRule type="colorScale" priority="295">
      <colorScale>
        <cfvo type="min"/>
        <cfvo type="percentile" val="50"/>
        <cfvo type="max"/>
        <color rgb="FFF8696B"/>
        <color rgb="FFFFEB84"/>
        <color rgb="FF63BE7B"/>
      </colorScale>
    </cfRule>
  </conditionalFormatting>
  <conditionalFormatting sqref="VE14:VF92">
    <cfRule type="colorScale" priority="294">
      <colorScale>
        <cfvo type="min"/>
        <cfvo type="percentile" val="50"/>
        <cfvo type="max"/>
        <color rgb="FFF8696B"/>
        <color rgb="FFFFEB84"/>
        <color rgb="FF63BE7B"/>
      </colorScale>
    </cfRule>
  </conditionalFormatting>
  <conditionalFormatting sqref="VE96:VF123">
    <cfRule type="colorScale" priority="293">
      <colorScale>
        <cfvo type="min"/>
        <cfvo type="percentile" val="50"/>
        <cfvo type="max"/>
        <color rgb="FFF8696B"/>
        <color rgb="FFFFEB84"/>
        <color rgb="FF63BE7B"/>
      </colorScale>
    </cfRule>
  </conditionalFormatting>
  <conditionalFormatting sqref="US14:US92">
    <cfRule type="colorScale" priority="292">
      <colorScale>
        <cfvo type="min"/>
        <cfvo type="percentile" val="50"/>
        <cfvo type="max"/>
        <color rgb="FFF8696B"/>
        <color rgb="FFFFEB84"/>
        <color rgb="FF63BE7B"/>
      </colorScale>
    </cfRule>
  </conditionalFormatting>
  <conditionalFormatting sqref="US14:US92">
    <cfRule type="colorScale" priority="291">
      <colorScale>
        <cfvo type="min"/>
        <cfvo type="percentile" val="50"/>
        <cfvo type="max"/>
        <color rgb="FFF8696B"/>
        <color rgb="FFFFEB84"/>
        <color rgb="FF63BE7B"/>
      </colorScale>
    </cfRule>
  </conditionalFormatting>
  <conditionalFormatting sqref="UV2:UV10">
    <cfRule type="colorScale" priority="290">
      <colorScale>
        <cfvo type="min"/>
        <cfvo type="percentile" val="50"/>
        <cfvo type="max"/>
        <color rgb="FFF8696B"/>
        <color rgb="FFFFEB84"/>
        <color rgb="FF63BE7B"/>
      </colorScale>
    </cfRule>
  </conditionalFormatting>
  <conditionalFormatting sqref="UZ2:UZ10">
    <cfRule type="colorScale" priority="289">
      <colorScale>
        <cfvo type="min"/>
        <cfvo type="percentile" val="50"/>
        <cfvo type="max"/>
        <color rgb="FFF8696B"/>
        <color rgb="FFFFEB84"/>
        <color rgb="FF63BE7B"/>
      </colorScale>
    </cfRule>
  </conditionalFormatting>
  <conditionalFormatting sqref="UX2:UX10">
    <cfRule type="colorScale" priority="288">
      <colorScale>
        <cfvo type="min"/>
        <cfvo type="percentile" val="50"/>
        <cfvo type="max"/>
        <color rgb="FFF8696B"/>
        <color rgb="FFFFEB84"/>
        <color rgb="FF63BE7B"/>
      </colorScale>
    </cfRule>
  </conditionalFormatting>
  <conditionalFormatting sqref="VB2:VB10">
    <cfRule type="colorScale" priority="287">
      <colorScale>
        <cfvo type="min"/>
        <cfvo type="percentile" val="50"/>
        <cfvo type="max"/>
        <color rgb="FFF8696B"/>
        <color rgb="FFFFEB84"/>
        <color rgb="FF63BE7B"/>
      </colorScale>
    </cfRule>
  </conditionalFormatting>
  <conditionalFormatting sqref="VG14:VG92">
    <cfRule type="colorScale" priority="286">
      <colorScale>
        <cfvo type="min"/>
        <cfvo type="percentile" val="50"/>
        <cfvo type="max"/>
        <color rgb="FFF8696B"/>
        <color rgb="FFFFEB84"/>
        <color rgb="FF63BE7B"/>
      </colorScale>
    </cfRule>
  </conditionalFormatting>
  <conditionalFormatting sqref="VG96:VG123">
    <cfRule type="colorScale" priority="285">
      <colorScale>
        <cfvo type="min"/>
        <cfvo type="percentile" val="50"/>
        <cfvo type="max"/>
        <color rgb="FFF8696B"/>
        <color rgb="FFFFEB84"/>
        <color rgb="FF63BE7B"/>
      </colorScale>
    </cfRule>
  </conditionalFormatting>
  <conditionalFormatting sqref="UO2:UO10 UM2:UM10">
    <cfRule type="colorScale" priority="326">
      <colorScale>
        <cfvo type="min"/>
        <cfvo type="percentile" val="50"/>
        <cfvo type="max"/>
        <color rgb="FFF8696B"/>
        <color rgb="FFFFEB84"/>
        <color rgb="FF63BE7B"/>
      </colorScale>
    </cfRule>
  </conditionalFormatting>
  <conditionalFormatting sqref="VH14:VK92">
    <cfRule type="colorScale" priority="284">
      <colorScale>
        <cfvo type="min"/>
        <cfvo type="percentile" val="50"/>
        <cfvo type="max"/>
        <color rgb="FFF8696B"/>
        <color rgb="FFFFEB84"/>
        <color rgb="FF63BE7B"/>
      </colorScale>
    </cfRule>
  </conditionalFormatting>
  <conditionalFormatting sqref="VH96:VK123">
    <cfRule type="colorScale" priority="283">
      <colorScale>
        <cfvo type="min"/>
        <cfvo type="percentile" val="50"/>
        <cfvo type="max"/>
        <color rgb="FFF8696B"/>
        <color rgb="FFFFEB84"/>
        <color rgb="FF63BE7B"/>
      </colorScale>
    </cfRule>
  </conditionalFormatting>
  <conditionalFormatting sqref="WC96:WC123">
    <cfRule type="colorScale" priority="276">
      <colorScale>
        <cfvo type="min"/>
        <cfvo type="percentile" val="50"/>
        <cfvo type="max"/>
        <color rgb="FFF8696B"/>
        <color rgb="FFFFEB84"/>
        <color rgb="FF63BE7B"/>
      </colorScale>
    </cfRule>
  </conditionalFormatting>
  <conditionalFormatting sqref="VV14:VV92">
    <cfRule type="colorScale" priority="270">
      <colorScale>
        <cfvo type="min"/>
        <cfvo type="percentile" val="50"/>
        <cfvo type="max"/>
        <color rgb="FFF8696B"/>
        <color rgb="FFFFEB84"/>
        <color rgb="FF63BE7B"/>
      </colorScale>
    </cfRule>
  </conditionalFormatting>
  <conditionalFormatting sqref="VZ96:VZ123 VN96:VU123">
    <cfRule type="colorScale" priority="278">
      <colorScale>
        <cfvo type="min"/>
        <cfvo type="percentile" val="50"/>
        <cfvo type="max"/>
        <color rgb="FFF8696B"/>
        <color rgb="FFFFEB84"/>
        <color rgb="FF63BE7B"/>
      </colorScale>
    </cfRule>
  </conditionalFormatting>
  <conditionalFormatting sqref="WA96:WB123">
    <cfRule type="colorScale" priority="277">
      <colorScale>
        <cfvo type="min"/>
        <cfvo type="percentile" val="50"/>
        <cfvo type="max"/>
        <color rgb="FFF8696B"/>
        <color rgb="FFFFEB84"/>
        <color rgb="FF63BE7B"/>
      </colorScale>
    </cfRule>
  </conditionalFormatting>
  <conditionalFormatting sqref="VZ15:VZ24 VN82:VP92 VN15:VP24 VZ82:VZ92 VU15:VU24 VU82:VU92">
    <cfRule type="colorScale" priority="275">
      <colorScale>
        <cfvo type="min"/>
        <cfvo type="percentile" val="50"/>
        <cfvo type="max"/>
        <color rgb="FFF8696B"/>
        <color rgb="FFFFEB84"/>
        <color rgb="FF63BE7B"/>
      </colorScale>
    </cfRule>
  </conditionalFormatting>
  <conditionalFormatting sqref="VM96:VM123">
    <cfRule type="colorScale" priority="274">
      <colorScale>
        <cfvo type="min"/>
        <cfvo type="percentile" val="50"/>
        <cfvo type="max"/>
        <color rgb="FFF8696B"/>
        <color rgb="FFFFEB84"/>
        <color rgb="FF63BE7B"/>
      </colorScale>
    </cfRule>
  </conditionalFormatting>
  <conditionalFormatting sqref="WC14:WC92">
    <cfRule type="colorScale" priority="279">
      <colorScale>
        <cfvo type="min"/>
        <cfvo type="percentile" val="50"/>
        <cfvo type="max"/>
        <color rgb="FFF8696B"/>
        <color rgb="FFFFEB84"/>
        <color rgb="FF63BE7B"/>
      </colorScale>
    </cfRule>
  </conditionalFormatting>
  <conditionalFormatting sqref="VZ25:VZ81 VN25:VP81 VU25:VU81">
    <cfRule type="colorScale" priority="280">
      <colorScale>
        <cfvo type="min"/>
        <cfvo type="percentile" val="50"/>
        <cfvo type="max"/>
        <color rgb="FFF8696B"/>
        <color rgb="FFFFEB84"/>
        <color rgb="FF63BE7B"/>
      </colorScale>
    </cfRule>
  </conditionalFormatting>
  <conditionalFormatting sqref="WA12:WB13 WB14:WB92">
    <cfRule type="colorScale" priority="281">
      <colorScale>
        <cfvo type="min"/>
        <cfvo type="percentile" val="50"/>
        <cfvo type="max"/>
        <color rgb="FFF8696B"/>
        <color rgb="FFFFEB84"/>
        <color rgb="FF63BE7B"/>
      </colorScale>
    </cfRule>
  </conditionalFormatting>
  <conditionalFormatting sqref="VN14:VP14 VU14">
    <cfRule type="colorScale" priority="273">
      <colorScale>
        <cfvo type="min"/>
        <cfvo type="percentile" val="50"/>
        <cfvo type="max"/>
        <color rgb="FFF8696B"/>
        <color rgb="FFFFEB84"/>
        <color rgb="FF63BE7B"/>
      </colorScale>
    </cfRule>
  </conditionalFormatting>
  <conditionalFormatting sqref="VZ14:VZ92">
    <cfRule type="colorScale" priority="272">
      <colorScale>
        <cfvo type="min"/>
        <cfvo type="percentile" val="50"/>
        <cfvo type="max"/>
        <color rgb="FFF8696B"/>
        <color rgb="FFFFEB84"/>
        <color rgb="FF63BE7B"/>
      </colorScale>
    </cfRule>
  </conditionalFormatting>
  <conditionalFormatting sqref="VM14:VM92">
    <cfRule type="colorScale" priority="271">
      <colorScale>
        <cfvo type="min"/>
        <cfvo type="percentile" val="50"/>
        <cfvo type="max"/>
        <color rgb="FFF8696B"/>
        <color rgb="FFFFEB84"/>
        <color rgb="FF63BE7B"/>
      </colorScale>
    </cfRule>
  </conditionalFormatting>
  <conditionalFormatting sqref="WD96:WE123">
    <cfRule type="colorScale" priority="269">
      <colorScale>
        <cfvo type="min"/>
        <cfvo type="percentile" val="50"/>
        <cfvo type="max"/>
        <color rgb="FFF8696B"/>
        <color rgb="FFFFEB84"/>
        <color rgb="FF63BE7B"/>
      </colorScale>
    </cfRule>
  </conditionalFormatting>
  <conditionalFormatting sqref="WD14:WD92">
    <cfRule type="colorScale" priority="268">
      <colorScale>
        <cfvo type="min"/>
        <cfvo type="percentile" val="50"/>
        <cfvo type="max"/>
        <color rgb="FF63BE7B"/>
        <color rgb="FFFFEB84"/>
        <color rgb="FFF8696B"/>
      </colorScale>
    </cfRule>
  </conditionalFormatting>
  <conditionalFormatting sqref="VV96:VW123">
    <cfRule type="colorScale" priority="267">
      <colorScale>
        <cfvo type="min"/>
        <cfvo type="percentile" val="50"/>
        <cfvo type="max"/>
        <color rgb="FFF8696B"/>
        <color rgb="FFFFEB84"/>
        <color rgb="FF63BE7B"/>
      </colorScale>
    </cfRule>
  </conditionalFormatting>
  <conditionalFormatting sqref="VX96:VY123">
    <cfRule type="colorScale" priority="266">
      <colorScale>
        <cfvo type="min"/>
        <cfvo type="percentile" val="50"/>
        <cfvo type="max"/>
        <color rgb="FFF8696B"/>
        <color rgb="FFFFEB84"/>
        <color rgb="FF63BE7B"/>
      </colorScale>
    </cfRule>
  </conditionalFormatting>
  <conditionalFormatting sqref="WD96:WE123">
    <cfRule type="colorScale" priority="265">
      <colorScale>
        <cfvo type="min"/>
        <cfvo type="percentile" val="50"/>
        <cfvo type="max"/>
        <color rgb="FF63BE7B"/>
        <color rgb="FFFFEB84"/>
        <color rgb="FFF8696B"/>
      </colorScale>
    </cfRule>
  </conditionalFormatting>
  <conditionalFormatting sqref="VX14:VY92">
    <cfRule type="colorScale" priority="264">
      <colorScale>
        <cfvo type="min"/>
        <cfvo type="percentile" val="50"/>
        <cfvo type="max"/>
        <color rgb="FFF8696B"/>
        <color rgb="FFFFEB84"/>
        <color rgb="FF63BE7B"/>
      </colorScale>
    </cfRule>
  </conditionalFormatting>
  <conditionalFormatting sqref="VZ96:VZ123">
    <cfRule type="colorScale" priority="263">
      <colorScale>
        <cfvo type="min"/>
        <cfvo type="percentile" val="50"/>
        <cfvo type="max"/>
        <color rgb="FFF8696B"/>
        <color rgb="FFFFEB84"/>
        <color rgb="FF63BE7B"/>
      </colorScale>
    </cfRule>
  </conditionalFormatting>
  <conditionalFormatting sqref="WI14:WJ92">
    <cfRule type="colorScale" priority="262">
      <colorScale>
        <cfvo type="min"/>
        <cfvo type="percentile" val="50"/>
        <cfvo type="max"/>
        <color rgb="FFF8696B"/>
        <color rgb="FFFFEB84"/>
        <color rgb="FF63BE7B"/>
      </colorScale>
    </cfRule>
  </conditionalFormatting>
  <conditionalFormatting sqref="WI96:WK123">
    <cfRule type="colorScale" priority="261">
      <colorScale>
        <cfvo type="min"/>
        <cfvo type="percentile" val="50"/>
        <cfvo type="max"/>
        <color rgb="FFF8696B"/>
        <color rgb="FFFFEB84"/>
        <color rgb="FF63BE7B"/>
      </colorScale>
    </cfRule>
  </conditionalFormatting>
  <conditionalFormatting sqref="WL14:WL92">
    <cfRule type="colorScale" priority="260">
      <colorScale>
        <cfvo type="min"/>
        <cfvo type="percentile" val="50"/>
        <cfvo type="max"/>
        <color rgb="FFF8696B"/>
        <color rgb="FFFFEB84"/>
        <color rgb="FF63BE7B"/>
      </colorScale>
    </cfRule>
  </conditionalFormatting>
  <conditionalFormatting sqref="WL96:WL123">
    <cfRule type="colorScale" priority="259">
      <colorScale>
        <cfvo type="min"/>
        <cfvo type="percentile" val="50"/>
        <cfvo type="max"/>
        <color rgb="FFF8696B"/>
        <color rgb="FFFFEB84"/>
        <color rgb="FF63BE7B"/>
      </colorScale>
    </cfRule>
  </conditionalFormatting>
  <conditionalFormatting sqref="VT2:VT10 VY2:VY10">
    <cfRule type="colorScale" priority="258">
      <colorScale>
        <cfvo type="min"/>
        <cfvo type="percentile" val="50"/>
        <cfvo type="max"/>
        <color rgb="FFF8696B"/>
        <color rgb="FFFFEB84"/>
        <color rgb="FF63BE7B"/>
      </colorScale>
    </cfRule>
  </conditionalFormatting>
  <conditionalFormatting sqref="VZ2:VZ10">
    <cfRule type="colorScale" priority="257">
      <colorScale>
        <cfvo type="min"/>
        <cfvo type="percentile" val="50"/>
        <cfvo type="max"/>
        <color rgb="FFF8696B"/>
        <color rgb="FFFFEB84"/>
        <color rgb="FF63BE7B"/>
      </colorScale>
    </cfRule>
  </conditionalFormatting>
  <conditionalFormatting sqref="VS14:VT92">
    <cfRule type="colorScale" priority="256">
      <colorScale>
        <cfvo type="min"/>
        <cfvo type="percentile" val="50"/>
        <cfvo type="max"/>
        <color rgb="FFF8696B"/>
        <color rgb="FFFFEB84"/>
        <color rgb="FF63BE7B"/>
      </colorScale>
    </cfRule>
  </conditionalFormatting>
  <conditionalFormatting sqref="VQ14:VR92">
    <cfRule type="colorScale" priority="255">
      <colorScale>
        <cfvo type="min"/>
        <cfvo type="percentile" val="50"/>
        <cfvo type="max"/>
        <color rgb="FFF8696B"/>
        <color rgb="FFFFEB84"/>
        <color rgb="FF63BE7B"/>
      </colorScale>
    </cfRule>
  </conditionalFormatting>
  <conditionalFormatting sqref="VW14:VW92">
    <cfRule type="colorScale" priority="254">
      <colorScale>
        <cfvo type="min"/>
        <cfvo type="percentile" val="50"/>
        <cfvo type="max"/>
        <color rgb="FFF8696B"/>
        <color rgb="FFFFEB84"/>
        <color rgb="FF63BE7B"/>
      </colorScale>
    </cfRule>
  </conditionalFormatting>
  <conditionalFormatting sqref="WK14:WK92">
    <cfRule type="colorScale" priority="253">
      <colorScale>
        <cfvo type="min"/>
        <cfvo type="percentile" val="50"/>
        <cfvo type="max"/>
        <color rgb="FFF8696B"/>
        <color rgb="FFFFEB84"/>
        <color rgb="FF63BE7B"/>
      </colorScale>
    </cfRule>
  </conditionalFormatting>
  <conditionalFormatting sqref="VQ14:VQ92">
    <cfRule type="colorScale" priority="252">
      <colorScale>
        <cfvo type="min"/>
        <cfvo type="percentile" val="50"/>
        <cfvo type="max"/>
        <color rgb="FFF8696B"/>
        <color rgb="FFFFEB84"/>
        <color rgb="FF63BE7B"/>
      </colorScale>
    </cfRule>
  </conditionalFormatting>
  <conditionalFormatting sqref="VN14:VP92">
    <cfRule type="colorScale" priority="251">
      <colorScale>
        <cfvo type="min"/>
        <cfvo type="percentile" val="50"/>
        <cfvo type="max"/>
        <color rgb="FFF8696B"/>
        <color rgb="FFFFEB84"/>
        <color rgb="FF63BE7B"/>
      </colorScale>
    </cfRule>
  </conditionalFormatting>
  <conditionalFormatting sqref="WM14:WN92">
    <cfRule type="colorScale" priority="250">
      <colorScale>
        <cfvo type="min"/>
        <cfvo type="percentile" val="50"/>
        <cfvo type="max"/>
        <color rgb="FFF8696B"/>
        <color rgb="FFFFEB84"/>
        <color rgb="FF63BE7B"/>
      </colorScale>
    </cfRule>
  </conditionalFormatting>
  <conditionalFormatting sqref="WM96:WN123">
    <cfRule type="colorScale" priority="249">
      <colorScale>
        <cfvo type="min"/>
        <cfvo type="percentile" val="50"/>
        <cfvo type="max"/>
        <color rgb="FFF8696B"/>
        <color rgb="FFFFEB84"/>
        <color rgb="FF63BE7B"/>
      </colorScale>
    </cfRule>
  </conditionalFormatting>
  <conditionalFormatting sqref="WA14:WA92">
    <cfRule type="colorScale" priority="248">
      <colorScale>
        <cfvo type="min"/>
        <cfvo type="percentile" val="50"/>
        <cfvo type="max"/>
        <color rgb="FFF8696B"/>
        <color rgb="FFFFEB84"/>
        <color rgb="FF63BE7B"/>
      </colorScale>
    </cfRule>
  </conditionalFormatting>
  <conditionalFormatting sqref="WA14:WA92">
    <cfRule type="colorScale" priority="247">
      <colorScale>
        <cfvo type="min"/>
        <cfvo type="percentile" val="50"/>
        <cfvo type="max"/>
        <color rgb="FFF8696B"/>
        <color rgb="FFFFEB84"/>
        <color rgb="FF63BE7B"/>
      </colorScale>
    </cfRule>
  </conditionalFormatting>
  <conditionalFormatting sqref="WD2:WD10">
    <cfRule type="colorScale" priority="246">
      <colorScale>
        <cfvo type="min"/>
        <cfvo type="percentile" val="50"/>
        <cfvo type="max"/>
        <color rgb="FFF8696B"/>
        <color rgb="FFFFEB84"/>
        <color rgb="FF63BE7B"/>
      </colorScale>
    </cfRule>
  </conditionalFormatting>
  <conditionalFormatting sqref="WH2:WH10">
    <cfRule type="colorScale" priority="245">
      <colorScale>
        <cfvo type="min"/>
        <cfvo type="percentile" val="50"/>
        <cfvo type="max"/>
        <color rgb="FFF8696B"/>
        <color rgb="FFFFEB84"/>
        <color rgb="FF63BE7B"/>
      </colorScale>
    </cfRule>
  </conditionalFormatting>
  <conditionalFormatting sqref="WF2:WF10">
    <cfRule type="colorScale" priority="244">
      <colorScale>
        <cfvo type="min"/>
        <cfvo type="percentile" val="50"/>
        <cfvo type="max"/>
        <color rgb="FFF8696B"/>
        <color rgb="FFFFEB84"/>
        <color rgb="FF63BE7B"/>
      </colorScale>
    </cfRule>
  </conditionalFormatting>
  <conditionalFormatting sqref="WJ2:WJ10">
    <cfRule type="colorScale" priority="243">
      <colorScale>
        <cfvo type="min"/>
        <cfvo type="percentile" val="50"/>
        <cfvo type="max"/>
        <color rgb="FFF8696B"/>
        <color rgb="FFFFEB84"/>
        <color rgb="FF63BE7B"/>
      </colorScale>
    </cfRule>
  </conditionalFormatting>
  <conditionalFormatting sqref="WO14:WO92">
    <cfRule type="colorScale" priority="242">
      <colorScale>
        <cfvo type="min"/>
        <cfvo type="percentile" val="50"/>
        <cfvo type="max"/>
        <color rgb="FFF8696B"/>
        <color rgb="FFFFEB84"/>
        <color rgb="FF63BE7B"/>
      </colorScale>
    </cfRule>
  </conditionalFormatting>
  <conditionalFormatting sqref="WO96:WO123">
    <cfRule type="colorScale" priority="241">
      <colorScale>
        <cfvo type="min"/>
        <cfvo type="percentile" val="50"/>
        <cfvo type="max"/>
        <color rgb="FFF8696B"/>
        <color rgb="FFFFEB84"/>
        <color rgb="FF63BE7B"/>
      </colorScale>
    </cfRule>
  </conditionalFormatting>
  <conditionalFormatting sqref="VW2:VW10 VU2:VU10 VV10">
    <cfRule type="colorScale" priority="282">
      <colorScale>
        <cfvo type="min"/>
        <cfvo type="percentile" val="50"/>
        <cfvo type="max"/>
        <color rgb="FFF8696B"/>
        <color rgb="FFFFEB84"/>
        <color rgb="FF63BE7B"/>
      </colorScale>
    </cfRule>
  </conditionalFormatting>
  <conditionalFormatting sqref="WP14:WS92">
    <cfRule type="colorScale" priority="240">
      <colorScale>
        <cfvo type="min"/>
        <cfvo type="percentile" val="50"/>
        <cfvo type="max"/>
        <color rgb="FFF8696B"/>
        <color rgb="FFFFEB84"/>
        <color rgb="FF63BE7B"/>
      </colorScale>
    </cfRule>
  </conditionalFormatting>
  <conditionalFormatting sqref="WP96:WS123">
    <cfRule type="colorScale" priority="239">
      <colorScale>
        <cfvo type="min"/>
        <cfvo type="percentile" val="50"/>
        <cfvo type="max"/>
        <color rgb="FFF8696B"/>
        <color rgb="FFFFEB84"/>
        <color rgb="FF63BE7B"/>
      </colorScale>
    </cfRule>
  </conditionalFormatting>
  <conditionalFormatting sqref="XK96:XK123">
    <cfRule type="colorScale" priority="232">
      <colorScale>
        <cfvo type="min"/>
        <cfvo type="percentile" val="50"/>
        <cfvo type="max"/>
        <color rgb="FFF8696B"/>
        <color rgb="FFFFEB84"/>
        <color rgb="FF63BE7B"/>
      </colorScale>
    </cfRule>
  </conditionalFormatting>
  <conditionalFormatting sqref="XD14:XD92">
    <cfRule type="colorScale" priority="226">
      <colorScale>
        <cfvo type="min"/>
        <cfvo type="percentile" val="50"/>
        <cfvo type="max"/>
        <color rgb="FFF8696B"/>
        <color rgb="FFFFEB84"/>
        <color rgb="FF63BE7B"/>
      </colorScale>
    </cfRule>
  </conditionalFormatting>
  <conditionalFormatting sqref="XH96:XH123 WV96:XC123">
    <cfRule type="colorScale" priority="234">
      <colorScale>
        <cfvo type="min"/>
        <cfvo type="percentile" val="50"/>
        <cfvo type="max"/>
        <color rgb="FFF8696B"/>
        <color rgb="FFFFEB84"/>
        <color rgb="FF63BE7B"/>
      </colorScale>
    </cfRule>
  </conditionalFormatting>
  <conditionalFormatting sqref="XI96:XJ123">
    <cfRule type="colorScale" priority="233">
      <colorScale>
        <cfvo type="min"/>
        <cfvo type="percentile" val="50"/>
        <cfvo type="max"/>
        <color rgb="FFF8696B"/>
        <color rgb="FFFFEB84"/>
        <color rgb="FF63BE7B"/>
      </colorScale>
    </cfRule>
  </conditionalFormatting>
  <conditionalFormatting sqref="XH15:XH24 WV82:WX92 WV15:WX24 XH82:XH92 XC15:XC24 XC82:XC92">
    <cfRule type="colorScale" priority="231">
      <colorScale>
        <cfvo type="min"/>
        <cfvo type="percentile" val="50"/>
        <cfvo type="max"/>
        <color rgb="FFF8696B"/>
        <color rgb="FFFFEB84"/>
        <color rgb="FF63BE7B"/>
      </colorScale>
    </cfRule>
  </conditionalFormatting>
  <conditionalFormatting sqref="WU96:WU123">
    <cfRule type="colorScale" priority="230">
      <colorScale>
        <cfvo type="min"/>
        <cfvo type="percentile" val="50"/>
        <cfvo type="max"/>
        <color rgb="FFF8696B"/>
        <color rgb="FFFFEB84"/>
        <color rgb="FF63BE7B"/>
      </colorScale>
    </cfRule>
  </conditionalFormatting>
  <conditionalFormatting sqref="XK14:XK92">
    <cfRule type="colorScale" priority="235">
      <colorScale>
        <cfvo type="min"/>
        <cfvo type="percentile" val="50"/>
        <cfvo type="max"/>
        <color rgb="FFF8696B"/>
        <color rgb="FFFFEB84"/>
        <color rgb="FF63BE7B"/>
      </colorScale>
    </cfRule>
  </conditionalFormatting>
  <conditionalFormatting sqref="XH25:XH81 WV25:WX81 XC25:XC81">
    <cfRule type="colorScale" priority="236">
      <colorScale>
        <cfvo type="min"/>
        <cfvo type="percentile" val="50"/>
        <cfvo type="max"/>
        <color rgb="FFF8696B"/>
        <color rgb="FFFFEB84"/>
        <color rgb="FF63BE7B"/>
      </colorScale>
    </cfRule>
  </conditionalFormatting>
  <conditionalFormatting sqref="XI12:XJ13 XJ14:XJ92">
    <cfRule type="colorScale" priority="237">
      <colorScale>
        <cfvo type="min"/>
        <cfvo type="percentile" val="50"/>
        <cfvo type="max"/>
        <color rgb="FFF8696B"/>
        <color rgb="FFFFEB84"/>
        <color rgb="FF63BE7B"/>
      </colorScale>
    </cfRule>
  </conditionalFormatting>
  <conditionalFormatting sqref="WV14:WX14 XC14">
    <cfRule type="colorScale" priority="229">
      <colorScale>
        <cfvo type="min"/>
        <cfvo type="percentile" val="50"/>
        <cfvo type="max"/>
        <color rgb="FFF8696B"/>
        <color rgb="FFFFEB84"/>
        <color rgb="FF63BE7B"/>
      </colorScale>
    </cfRule>
  </conditionalFormatting>
  <conditionalFormatting sqref="XH14:XH92">
    <cfRule type="colorScale" priority="228">
      <colorScale>
        <cfvo type="min"/>
        <cfvo type="percentile" val="50"/>
        <cfvo type="max"/>
        <color rgb="FFF8696B"/>
        <color rgb="FFFFEB84"/>
        <color rgb="FF63BE7B"/>
      </colorScale>
    </cfRule>
  </conditionalFormatting>
  <conditionalFormatting sqref="WU14:WU92">
    <cfRule type="colorScale" priority="227">
      <colorScale>
        <cfvo type="min"/>
        <cfvo type="percentile" val="50"/>
        <cfvo type="max"/>
        <color rgb="FFF8696B"/>
        <color rgb="FFFFEB84"/>
        <color rgb="FF63BE7B"/>
      </colorScale>
    </cfRule>
  </conditionalFormatting>
  <conditionalFormatting sqref="XL96:XM123">
    <cfRule type="colorScale" priority="225">
      <colorScale>
        <cfvo type="min"/>
        <cfvo type="percentile" val="50"/>
        <cfvo type="max"/>
        <color rgb="FFF8696B"/>
        <color rgb="FFFFEB84"/>
        <color rgb="FF63BE7B"/>
      </colorScale>
    </cfRule>
  </conditionalFormatting>
  <conditionalFormatting sqref="XL14:XL92">
    <cfRule type="colorScale" priority="224">
      <colorScale>
        <cfvo type="min"/>
        <cfvo type="percentile" val="50"/>
        <cfvo type="max"/>
        <color rgb="FF63BE7B"/>
        <color rgb="FFFFEB84"/>
        <color rgb="FFF8696B"/>
      </colorScale>
    </cfRule>
  </conditionalFormatting>
  <conditionalFormatting sqref="XD96:XE123">
    <cfRule type="colorScale" priority="223">
      <colorScale>
        <cfvo type="min"/>
        <cfvo type="percentile" val="50"/>
        <cfvo type="max"/>
        <color rgb="FFF8696B"/>
        <color rgb="FFFFEB84"/>
        <color rgb="FF63BE7B"/>
      </colorScale>
    </cfRule>
  </conditionalFormatting>
  <conditionalFormatting sqref="XF96:XG123">
    <cfRule type="colorScale" priority="222">
      <colorScale>
        <cfvo type="min"/>
        <cfvo type="percentile" val="50"/>
        <cfvo type="max"/>
        <color rgb="FFF8696B"/>
        <color rgb="FFFFEB84"/>
        <color rgb="FF63BE7B"/>
      </colorScale>
    </cfRule>
  </conditionalFormatting>
  <conditionalFormatting sqref="XL96:XM123">
    <cfRule type="colorScale" priority="221">
      <colorScale>
        <cfvo type="min"/>
        <cfvo type="percentile" val="50"/>
        <cfvo type="max"/>
        <color rgb="FF63BE7B"/>
        <color rgb="FFFFEB84"/>
        <color rgb="FFF8696B"/>
      </colorScale>
    </cfRule>
  </conditionalFormatting>
  <conditionalFormatting sqref="XF14:XG92">
    <cfRule type="colorScale" priority="220">
      <colorScale>
        <cfvo type="min"/>
        <cfvo type="percentile" val="50"/>
        <cfvo type="max"/>
        <color rgb="FFF8696B"/>
        <color rgb="FFFFEB84"/>
        <color rgb="FF63BE7B"/>
      </colorScale>
    </cfRule>
  </conditionalFormatting>
  <conditionalFormatting sqref="XH96:XH123">
    <cfRule type="colorScale" priority="219">
      <colorScale>
        <cfvo type="min"/>
        <cfvo type="percentile" val="50"/>
        <cfvo type="max"/>
        <color rgb="FFF8696B"/>
        <color rgb="FFFFEB84"/>
        <color rgb="FF63BE7B"/>
      </colorScale>
    </cfRule>
  </conditionalFormatting>
  <conditionalFormatting sqref="XQ14:XR92">
    <cfRule type="colorScale" priority="218">
      <colorScale>
        <cfvo type="min"/>
        <cfvo type="percentile" val="50"/>
        <cfvo type="max"/>
        <color rgb="FFF8696B"/>
        <color rgb="FFFFEB84"/>
        <color rgb="FF63BE7B"/>
      </colorScale>
    </cfRule>
  </conditionalFormatting>
  <conditionalFormatting sqref="XQ96:XS123">
    <cfRule type="colorScale" priority="217">
      <colorScale>
        <cfvo type="min"/>
        <cfvo type="percentile" val="50"/>
        <cfvo type="max"/>
        <color rgb="FFF8696B"/>
        <color rgb="FFFFEB84"/>
        <color rgb="FF63BE7B"/>
      </colorScale>
    </cfRule>
  </conditionalFormatting>
  <conditionalFormatting sqref="XT14:XT92">
    <cfRule type="colorScale" priority="216">
      <colorScale>
        <cfvo type="min"/>
        <cfvo type="percentile" val="50"/>
        <cfvo type="max"/>
        <color rgb="FFF8696B"/>
        <color rgb="FFFFEB84"/>
        <color rgb="FF63BE7B"/>
      </colorScale>
    </cfRule>
  </conditionalFormatting>
  <conditionalFormatting sqref="XT96:XT123">
    <cfRule type="colorScale" priority="215">
      <colorScale>
        <cfvo type="min"/>
        <cfvo type="percentile" val="50"/>
        <cfvo type="max"/>
        <color rgb="FFF8696B"/>
        <color rgb="FFFFEB84"/>
        <color rgb="FF63BE7B"/>
      </colorScale>
    </cfRule>
  </conditionalFormatting>
  <conditionalFormatting sqref="XB2:XB10 XG2:XG10">
    <cfRule type="colorScale" priority="214">
      <colorScale>
        <cfvo type="min"/>
        <cfvo type="percentile" val="50"/>
        <cfvo type="max"/>
        <color rgb="FFF8696B"/>
        <color rgb="FFFFEB84"/>
        <color rgb="FF63BE7B"/>
      </colorScale>
    </cfRule>
  </conditionalFormatting>
  <conditionalFormatting sqref="XH2:XH10">
    <cfRule type="colorScale" priority="213">
      <colorScale>
        <cfvo type="min"/>
        <cfvo type="percentile" val="50"/>
        <cfvo type="max"/>
        <color rgb="FFF8696B"/>
        <color rgb="FFFFEB84"/>
        <color rgb="FF63BE7B"/>
      </colorScale>
    </cfRule>
  </conditionalFormatting>
  <conditionalFormatting sqref="XA14:XB92">
    <cfRule type="colorScale" priority="212">
      <colorScale>
        <cfvo type="min"/>
        <cfvo type="percentile" val="50"/>
        <cfvo type="max"/>
        <color rgb="FFF8696B"/>
        <color rgb="FFFFEB84"/>
        <color rgb="FF63BE7B"/>
      </colorScale>
    </cfRule>
  </conditionalFormatting>
  <conditionalFormatting sqref="WY14:WZ92">
    <cfRule type="colorScale" priority="211">
      <colorScale>
        <cfvo type="min"/>
        <cfvo type="percentile" val="50"/>
        <cfvo type="max"/>
        <color rgb="FFF8696B"/>
        <color rgb="FFFFEB84"/>
        <color rgb="FF63BE7B"/>
      </colorScale>
    </cfRule>
  </conditionalFormatting>
  <conditionalFormatting sqref="XE14:XE92">
    <cfRule type="colorScale" priority="210">
      <colorScale>
        <cfvo type="min"/>
        <cfvo type="percentile" val="50"/>
        <cfvo type="max"/>
        <color rgb="FFF8696B"/>
        <color rgb="FFFFEB84"/>
        <color rgb="FF63BE7B"/>
      </colorScale>
    </cfRule>
  </conditionalFormatting>
  <conditionalFormatting sqref="XS14:XS92">
    <cfRule type="colorScale" priority="209">
      <colorScale>
        <cfvo type="min"/>
        <cfvo type="percentile" val="50"/>
        <cfvo type="max"/>
        <color rgb="FFF8696B"/>
        <color rgb="FFFFEB84"/>
        <color rgb="FF63BE7B"/>
      </colorScale>
    </cfRule>
  </conditionalFormatting>
  <conditionalFormatting sqref="WY14:WY92">
    <cfRule type="colorScale" priority="208">
      <colorScale>
        <cfvo type="min"/>
        <cfvo type="percentile" val="50"/>
        <cfvo type="max"/>
        <color rgb="FFF8696B"/>
        <color rgb="FFFFEB84"/>
        <color rgb="FF63BE7B"/>
      </colorScale>
    </cfRule>
  </conditionalFormatting>
  <conditionalFormatting sqref="WV14:WX92">
    <cfRule type="colorScale" priority="207">
      <colorScale>
        <cfvo type="min"/>
        <cfvo type="percentile" val="50"/>
        <cfvo type="max"/>
        <color rgb="FFF8696B"/>
        <color rgb="FFFFEB84"/>
        <color rgb="FF63BE7B"/>
      </colorScale>
    </cfRule>
  </conditionalFormatting>
  <conditionalFormatting sqref="XU14:XV92">
    <cfRule type="colorScale" priority="206">
      <colorScale>
        <cfvo type="min"/>
        <cfvo type="percentile" val="50"/>
        <cfvo type="max"/>
        <color rgb="FFF8696B"/>
        <color rgb="FFFFEB84"/>
        <color rgb="FF63BE7B"/>
      </colorScale>
    </cfRule>
  </conditionalFormatting>
  <conditionalFormatting sqref="XU96:XV123">
    <cfRule type="colorScale" priority="205">
      <colorScale>
        <cfvo type="min"/>
        <cfvo type="percentile" val="50"/>
        <cfvo type="max"/>
        <color rgb="FFF8696B"/>
        <color rgb="FFFFEB84"/>
        <color rgb="FF63BE7B"/>
      </colorScale>
    </cfRule>
  </conditionalFormatting>
  <conditionalFormatting sqref="XI14:XI92">
    <cfRule type="colorScale" priority="204">
      <colorScale>
        <cfvo type="min"/>
        <cfvo type="percentile" val="50"/>
        <cfvo type="max"/>
        <color rgb="FFF8696B"/>
        <color rgb="FFFFEB84"/>
        <color rgb="FF63BE7B"/>
      </colorScale>
    </cfRule>
  </conditionalFormatting>
  <conditionalFormatting sqref="XI14:XI92">
    <cfRule type="colorScale" priority="203">
      <colorScale>
        <cfvo type="min"/>
        <cfvo type="percentile" val="50"/>
        <cfvo type="max"/>
        <color rgb="FFF8696B"/>
        <color rgb="FFFFEB84"/>
        <color rgb="FF63BE7B"/>
      </colorScale>
    </cfRule>
  </conditionalFormatting>
  <conditionalFormatting sqref="XL2:XL10">
    <cfRule type="colorScale" priority="202">
      <colorScale>
        <cfvo type="min"/>
        <cfvo type="percentile" val="50"/>
        <cfvo type="max"/>
        <color rgb="FFF8696B"/>
        <color rgb="FFFFEB84"/>
        <color rgb="FF63BE7B"/>
      </colorScale>
    </cfRule>
  </conditionalFormatting>
  <conditionalFormatting sqref="XP2:XP10">
    <cfRule type="colorScale" priority="201">
      <colorScale>
        <cfvo type="min"/>
        <cfvo type="percentile" val="50"/>
        <cfvo type="max"/>
        <color rgb="FFF8696B"/>
        <color rgb="FFFFEB84"/>
        <color rgb="FF63BE7B"/>
      </colorScale>
    </cfRule>
  </conditionalFormatting>
  <conditionalFormatting sqref="XN2:XN10">
    <cfRule type="colorScale" priority="200">
      <colorScale>
        <cfvo type="min"/>
        <cfvo type="percentile" val="50"/>
        <cfvo type="max"/>
        <color rgb="FFF8696B"/>
        <color rgb="FFFFEB84"/>
        <color rgb="FF63BE7B"/>
      </colorScale>
    </cfRule>
  </conditionalFormatting>
  <conditionalFormatting sqref="XR2:XR10">
    <cfRule type="colorScale" priority="199">
      <colorScale>
        <cfvo type="min"/>
        <cfvo type="percentile" val="50"/>
        <cfvo type="max"/>
        <color rgb="FFF8696B"/>
        <color rgb="FFFFEB84"/>
        <color rgb="FF63BE7B"/>
      </colorScale>
    </cfRule>
  </conditionalFormatting>
  <conditionalFormatting sqref="XW14:XW92">
    <cfRule type="colorScale" priority="198">
      <colorScale>
        <cfvo type="min"/>
        <cfvo type="percentile" val="50"/>
        <cfvo type="max"/>
        <color rgb="FFF8696B"/>
        <color rgb="FFFFEB84"/>
        <color rgb="FF63BE7B"/>
      </colorScale>
    </cfRule>
  </conditionalFormatting>
  <conditionalFormatting sqref="XW96:XW123">
    <cfRule type="colorScale" priority="197">
      <colorScale>
        <cfvo type="min"/>
        <cfvo type="percentile" val="50"/>
        <cfvo type="max"/>
        <color rgb="FFF8696B"/>
        <color rgb="FFFFEB84"/>
        <color rgb="FF63BE7B"/>
      </colorScale>
    </cfRule>
  </conditionalFormatting>
  <conditionalFormatting sqref="XE2:XE10 XC2:XC10">
    <cfRule type="colorScale" priority="238">
      <colorScale>
        <cfvo type="min"/>
        <cfvo type="percentile" val="50"/>
        <cfvo type="max"/>
        <color rgb="FFF8696B"/>
        <color rgb="FFFFEB84"/>
        <color rgb="FF63BE7B"/>
      </colorScale>
    </cfRule>
  </conditionalFormatting>
  <conditionalFormatting sqref="XX14:YA92">
    <cfRule type="colorScale" priority="196">
      <colorScale>
        <cfvo type="min"/>
        <cfvo type="percentile" val="50"/>
        <cfvo type="max"/>
        <color rgb="FFF8696B"/>
        <color rgb="FFFFEB84"/>
        <color rgb="FF63BE7B"/>
      </colorScale>
    </cfRule>
  </conditionalFormatting>
  <conditionalFormatting sqref="XX96:YA123">
    <cfRule type="colorScale" priority="195">
      <colorScale>
        <cfvo type="min"/>
        <cfvo type="percentile" val="50"/>
        <cfvo type="max"/>
        <color rgb="FFF8696B"/>
        <color rgb="FFFFEB84"/>
        <color rgb="FF63BE7B"/>
      </colorScale>
    </cfRule>
  </conditionalFormatting>
  <conditionalFormatting sqref="YS96:YS123">
    <cfRule type="colorScale" priority="188">
      <colorScale>
        <cfvo type="min"/>
        <cfvo type="percentile" val="50"/>
        <cfvo type="max"/>
        <color rgb="FFF8696B"/>
        <color rgb="FFFFEB84"/>
        <color rgb="FF63BE7B"/>
      </colorScale>
    </cfRule>
  </conditionalFormatting>
  <conditionalFormatting sqref="YL14:YL92">
    <cfRule type="colorScale" priority="182">
      <colorScale>
        <cfvo type="min"/>
        <cfvo type="percentile" val="50"/>
        <cfvo type="max"/>
        <color rgb="FFF8696B"/>
        <color rgb="FFFFEB84"/>
        <color rgb="FF63BE7B"/>
      </colorScale>
    </cfRule>
  </conditionalFormatting>
  <conditionalFormatting sqref="YP96:YP123 YD96:YK123">
    <cfRule type="colorScale" priority="190">
      <colorScale>
        <cfvo type="min"/>
        <cfvo type="percentile" val="50"/>
        <cfvo type="max"/>
        <color rgb="FFF8696B"/>
        <color rgb="FFFFEB84"/>
        <color rgb="FF63BE7B"/>
      </colorScale>
    </cfRule>
  </conditionalFormatting>
  <conditionalFormatting sqref="YQ96:YR123">
    <cfRule type="colorScale" priority="189">
      <colorScale>
        <cfvo type="min"/>
        <cfvo type="percentile" val="50"/>
        <cfvo type="max"/>
        <color rgb="FFF8696B"/>
        <color rgb="FFFFEB84"/>
        <color rgb="FF63BE7B"/>
      </colorScale>
    </cfRule>
  </conditionalFormatting>
  <conditionalFormatting sqref="YP15:YP24 YD82:YF92 YD15:YF24 YP82:YP92 YK15:YK24 YK82:YK92">
    <cfRule type="colorScale" priority="187">
      <colorScale>
        <cfvo type="min"/>
        <cfvo type="percentile" val="50"/>
        <cfvo type="max"/>
        <color rgb="FFF8696B"/>
        <color rgb="FFFFEB84"/>
        <color rgb="FF63BE7B"/>
      </colorScale>
    </cfRule>
  </conditionalFormatting>
  <conditionalFormatting sqref="YC96:YC123">
    <cfRule type="colorScale" priority="186">
      <colorScale>
        <cfvo type="min"/>
        <cfvo type="percentile" val="50"/>
        <cfvo type="max"/>
        <color rgb="FFF8696B"/>
        <color rgb="FFFFEB84"/>
        <color rgb="FF63BE7B"/>
      </colorScale>
    </cfRule>
  </conditionalFormatting>
  <conditionalFormatting sqref="YS14:YS92">
    <cfRule type="colorScale" priority="191">
      <colorScale>
        <cfvo type="min"/>
        <cfvo type="percentile" val="50"/>
        <cfvo type="max"/>
        <color rgb="FFF8696B"/>
        <color rgb="FFFFEB84"/>
        <color rgb="FF63BE7B"/>
      </colorScale>
    </cfRule>
  </conditionalFormatting>
  <conditionalFormatting sqref="YP25:YP81 YD25:YF81 YK25:YK81">
    <cfRule type="colorScale" priority="192">
      <colorScale>
        <cfvo type="min"/>
        <cfvo type="percentile" val="50"/>
        <cfvo type="max"/>
        <color rgb="FFF8696B"/>
        <color rgb="FFFFEB84"/>
        <color rgb="FF63BE7B"/>
      </colorScale>
    </cfRule>
  </conditionalFormatting>
  <conditionalFormatting sqref="YQ12:YR13 YR14:YR92">
    <cfRule type="colorScale" priority="193">
      <colorScale>
        <cfvo type="min"/>
        <cfvo type="percentile" val="50"/>
        <cfvo type="max"/>
        <color rgb="FFF8696B"/>
        <color rgb="FFFFEB84"/>
        <color rgb="FF63BE7B"/>
      </colorScale>
    </cfRule>
  </conditionalFormatting>
  <conditionalFormatting sqref="YD14:YF14 YK14">
    <cfRule type="colorScale" priority="185">
      <colorScale>
        <cfvo type="min"/>
        <cfvo type="percentile" val="50"/>
        <cfvo type="max"/>
        <color rgb="FFF8696B"/>
        <color rgb="FFFFEB84"/>
        <color rgb="FF63BE7B"/>
      </colorScale>
    </cfRule>
  </conditionalFormatting>
  <conditionalFormatting sqref="YP14:YP92">
    <cfRule type="colorScale" priority="184">
      <colorScale>
        <cfvo type="min"/>
        <cfvo type="percentile" val="50"/>
        <cfvo type="max"/>
        <color rgb="FFF8696B"/>
        <color rgb="FFFFEB84"/>
        <color rgb="FF63BE7B"/>
      </colorScale>
    </cfRule>
  </conditionalFormatting>
  <conditionalFormatting sqref="YC14:YC92">
    <cfRule type="colorScale" priority="183">
      <colorScale>
        <cfvo type="min"/>
        <cfvo type="percentile" val="50"/>
        <cfvo type="max"/>
        <color rgb="FFF8696B"/>
        <color rgb="FFFFEB84"/>
        <color rgb="FF63BE7B"/>
      </colorScale>
    </cfRule>
  </conditionalFormatting>
  <conditionalFormatting sqref="YT96:YU123">
    <cfRule type="colorScale" priority="181">
      <colorScale>
        <cfvo type="min"/>
        <cfvo type="percentile" val="50"/>
        <cfvo type="max"/>
        <color rgb="FFF8696B"/>
        <color rgb="FFFFEB84"/>
        <color rgb="FF63BE7B"/>
      </colorScale>
    </cfRule>
  </conditionalFormatting>
  <conditionalFormatting sqref="YT14:YT92">
    <cfRule type="colorScale" priority="180">
      <colorScale>
        <cfvo type="min"/>
        <cfvo type="percentile" val="50"/>
        <cfvo type="max"/>
        <color rgb="FF63BE7B"/>
        <color rgb="FFFFEB84"/>
        <color rgb="FFF8696B"/>
      </colorScale>
    </cfRule>
  </conditionalFormatting>
  <conditionalFormatting sqref="YL96:YM123">
    <cfRule type="colorScale" priority="179">
      <colorScale>
        <cfvo type="min"/>
        <cfvo type="percentile" val="50"/>
        <cfvo type="max"/>
        <color rgb="FFF8696B"/>
        <color rgb="FFFFEB84"/>
        <color rgb="FF63BE7B"/>
      </colorScale>
    </cfRule>
  </conditionalFormatting>
  <conditionalFormatting sqref="YN96:YO123">
    <cfRule type="colorScale" priority="178">
      <colorScale>
        <cfvo type="min"/>
        <cfvo type="percentile" val="50"/>
        <cfvo type="max"/>
        <color rgb="FFF8696B"/>
        <color rgb="FFFFEB84"/>
        <color rgb="FF63BE7B"/>
      </colorScale>
    </cfRule>
  </conditionalFormatting>
  <conditionalFormatting sqref="YT96:YU123">
    <cfRule type="colorScale" priority="177">
      <colorScale>
        <cfvo type="min"/>
        <cfvo type="percentile" val="50"/>
        <cfvo type="max"/>
        <color rgb="FF63BE7B"/>
        <color rgb="FFFFEB84"/>
        <color rgb="FFF8696B"/>
      </colorScale>
    </cfRule>
  </conditionalFormatting>
  <conditionalFormatting sqref="YN14:YO92">
    <cfRule type="colorScale" priority="176">
      <colorScale>
        <cfvo type="min"/>
        <cfvo type="percentile" val="50"/>
        <cfvo type="max"/>
        <color rgb="FFF8696B"/>
        <color rgb="FFFFEB84"/>
        <color rgb="FF63BE7B"/>
      </colorScale>
    </cfRule>
  </conditionalFormatting>
  <conditionalFormatting sqref="YP96:YP123">
    <cfRule type="colorScale" priority="175">
      <colorScale>
        <cfvo type="min"/>
        <cfvo type="percentile" val="50"/>
        <cfvo type="max"/>
        <color rgb="FFF8696B"/>
        <color rgb="FFFFEB84"/>
        <color rgb="FF63BE7B"/>
      </colorScale>
    </cfRule>
  </conditionalFormatting>
  <conditionalFormatting sqref="YY14:YZ92">
    <cfRule type="colorScale" priority="174">
      <colorScale>
        <cfvo type="min"/>
        <cfvo type="percentile" val="50"/>
        <cfvo type="max"/>
        <color rgb="FFF8696B"/>
        <color rgb="FFFFEB84"/>
        <color rgb="FF63BE7B"/>
      </colorScale>
    </cfRule>
  </conditionalFormatting>
  <conditionalFormatting sqref="YY96:ZA123">
    <cfRule type="colorScale" priority="173">
      <colorScale>
        <cfvo type="min"/>
        <cfvo type="percentile" val="50"/>
        <cfvo type="max"/>
        <color rgb="FFF8696B"/>
        <color rgb="FFFFEB84"/>
        <color rgb="FF63BE7B"/>
      </colorScale>
    </cfRule>
  </conditionalFormatting>
  <conditionalFormatting sqref="ZB14:ZB92">
    <cfRule type="colorScale" priority="172">
      <colorScale>
        <cfvo type="min"/>
        <cfvo type="percentile" val="50"/>
        <cfvo type="max"/>
        <color rgb="FFF8696B"/>
        <color rgb="FFFFEB84"/>
        <color rgb="FF63BE7B"/>
      </colorScale>
    </cfRule>
  </conditionalFormatting>
  <conditionalFormatting sqref="ZB96:ZB123">
    <cfRule type="colorScale" priority="171">
      <colorScale>
        <cfvo type="min"/>
        <cfvo type="percentile" val="50"/>
        <cfvo type="max"/>
        <color rgb="FFF8696B"/>
        <color rgb="FFFFEB84"/>
        <color rgb="FF63BE7B"/>
      </colorScale>
    </cfRule>
  </conditionalFormatting>
  <conditionalFormatting sqref="YJ2:YJ10 YO2:YO10">
    <cfRule type="colorScale" priority="170">
      <colorScale>
        <cfvo type="min"/>
        <cfvo type="percentile" val="50"/>
        <cfvo type="max"/>
        <color rgb="FFF8696B"/>
        <color rgb="FFFFEB84"/>
        <color rgb="FF63BE7B"/>
      </colorScale>
    </cfRule>
  </conditionalFormatting>
  <conditionalFormatting sqref="YP2:YP10">
    <cfRule type="colorScale" priority="169">
      <colorScale>
        <cfvo type="min"/>
        <cfvo type="percentile" val="50"/>
        <cfvo type="max"/>
        <color rgb="FFF8696B"/>
        <color rgb="FFFFEB84"/>
        <color rgb="FF63BE7B"/>
      </colorScale>
    </cfRule>
  </conditionalFormatting>
  <conditionalFormatting sqref="YI14:YJ92">
    <cfRule type="colorScale" priority="168">
      <colorScale>
        <cfvo type="min"/>
        <cfvo type="percentile" val="50"/>
        <cfvo type="max"/>
        <color rgb="FFF8696B"/>
        <color rgb="FFFFEB84"/>
        <color rgb="FF63BE7B"/>
      </colorScale>
    </cfRule>
  </conditionalFormatting>
  <conditionalFormatting sqref="YG14:YH92">
    <cfRule type="colorScale" priority="167">
      <colorScale>
        <cfvo type="min"/>
        <cfvo type="percentile" val="50"/>
        <cfvo type="max"/>
        <color rgb="FFF8696B"/>
        <color rgb="FFFFEB84"/>
        <color rgb="FF63BE7B"/>
      </colorScale>
    </cfRule>
  </conditionalFormatting>
  <conditionalFormatting sqref="YM14:YM92">
    <cfRule type="colorScale" priority="166">
      <colorScale>
        <cfvo type="min"/>
        <cfvo type="percentile" val="50"/>
        <cfvo type="max"/>
        <color rgb="FFF8696B"/>
        <color rgb="FFFFEB84"/>
        <color rgb="FF63BE7B"/>
      </colorScale>
    </cfRule>
  </conditionalFormatting>
  <conditionalFormatting sqref="ZA14:ZA92">
    <cfRule type="colorScale" priority="165">
      <colorScale>
        <cfvo type="min"/>
        <cfvo type="percentile" val="50"/>
        <cfvo type="max"/>
        <color rgb="FFF8696B"/>
        <color rgb="FFFFEB84"/>
        <color rgb="FF63BE7B"/>
      </colorScale>
    </cfRule>
  </conditionalFormatting>
  <conditionalFormatting sqref="YG14:YG92">
    <cfRule type="colorScale" priority="164">
      <colorScale>
        <cfvo type="min"/>
        <cfvo type="percentile" val="50"/>
        <cfvo type="max"/>
        <color rgb="FFF8696B"/>
        <color rgb="FFFFEB84"/>
        <color rgb="FF63BE7B"/>
      </colorScale>
    </cfRule>
  </conditionalFormatting>
  <conditionalFormatting sqref="YD14:YF92">
    <cfRule type="colorScale" priority="163">
      <colorScale>
        <cfvo type="min"/>
        <cfvo type="percentile" val="50"/>
        <cfvo type="max"/>
        <color rgb="FFF8696B"/>
        <color rgb="FFFFEB84"/>
        <color rgb="FF63BE7B"/>
      </colorScale>
    </cfRule>
  </conditionalFormatting>
  <conditionalFormatting sqref="ZC14:ZD92">
    <cfRule type="colorScale" priority="162">
      <colorScale>
        <cfvo type="min"/>
        <cfvo type="percentile" val="50"/>
        <cfvo type="max"/>
        <color rgb="FFF8696B"/>
        <color rgb="FFFFEB84"/>
        <color rgb="FF63BE7B"/>
      </colorScale>
    </cfRule>
  </conditionalFormatting>
  <conditionalFormatting sqref="ZC96:ZD123">
    <cfRule type="colorScale" priority="161">
      <colorScale>
        <cfvo type="min"/>
        <cfvo type="percentile" val="50"/>
        <cfvo type="max"/>
        <color rgb="FFF8696B"/>
        <color rgb="FFFFEB84"/>
        <color rgb="FF63BE7B"/>
      </colorScale>
    </cfRule>
  </conditionalFormatting>
  <conditionalFormatting sqref="YQ14:YQ92">
    <cfRule type="colorScale" priority="160">
      <colorScale>
        <cfvo type="min"/>
        <cfvo type="percentile" val="50"/>
        <cfvo type="max"/>
        <color rgb="FFF8696B"/>
        <color rgb="FFFFEB84"/>
        <color rgb="FF63BE7B"/>
      </colorScale>
    </cfRule>
  </conditionalFormatting>
  <conditionalFormatting sqref="YQ14:YQ92">
    <cfRule type="colorScale" priority="159">
      <colorScale>
        <cfvo type="min"/>
        <cfvo type="percentile" val="50"/>
        <cfvo type="max"/>
        <color rgb="FFF8696B"/>
        <color rgb="FFFFEB84"/>
        <color rgb="FF63BE7B"/>
      </colorScale>
    </cfRule>
  </conditionalFormatting>
  <conditionalFormatting sqref="YT2:YT10">
    <cfRule type="colorScale" priority="158">
      <colorScale>
        <cfvo type="min"/>
        <cfvo type="percentile" val="50"/>
        <cfvo type="max"/>
        <color rgb="FFF8696B"/>
        <color rgb="FFFFEB84"/>
        <color rgb="FF63BE7B"/>
      </colorScale>
    </cfRule>
  </conditionalFormatting>
  <conditionalFormatting sqref="YX2:YX10">
    <cfRule type="colorScale" priority="157">
      <colorScale>
        <cfvo type="min"/>
        <cfvo type="percentile" val="50"/>
        <cfvo type="max"/>
        <color rgb="FFF8696B"/>
        <color rgb="FFFFEB84"/>
        <color rgb="FF63BE7B"/>
      </colorScale>
    </cfRule>
  </conditionalFormatting>
  <conditionalFormatting sqref="YV2:YV10">
    <cfRule type="colorScale" priority="156">
      <colorScale>
        <cfvo type="min"/>
        <cfvo type="percentile" val="50"/>
        <cfvo type="max"/>
        <color rgb="FFF8696B"/>
        <color rgb="FFFFEB84"/>
        <color rgb="FF63BE7B"/>
      </colorScale>
    </cfRule>
  </conditionalFormatting>
  <conditionalFormatting sqref="YZ2:YZ10">
    <cfRule type="colorScale" priority="155">
      <colorScale>
        <cfvo type="min"/>
        <cfvo type="percentile" val="50"/>
        <cfvo type="max"/>
        <color rgb="FFF8696B"/>
        <color rgb="FFFFEB84"/>
        <color rgb="FF63BE7B"/>
      </colorScale>
    </cfRule>
  </conditionalFormatting>
  <conditionalFormatting sqref="ZE14:ZE92">
    <cfRule type="colorScale" priority="154">
      <colorScale>
        <cfvo type="min"/>
        <cfvo type="percentile" val="50"/>
        <cfvo type="max"/>
        <color rgb="FFF8696B"/>
        <color rgb="FFFFEB84"/>
        <color rgb="FF63BE7B"/>
      </colorScale>
    </cfRule>
  </conditionalFormatting>
  <conditionalFormatting sqref="ZE96:ZE123">
    <cfRule type="colorScale" priority="153">
      <colorScale>
        <cfvo type="min"/>
        <cfvo type="percentile" val="50"/>
        <cfvo type="max"/>
        <color rgb="FFF8696B"/>
        <color rgb="FFFFEB84"/>
        <color rgb="FF63BE7B"/>
      </colorScale>
    </cfRule>
  </conditionalFormatting>
  <conditionalFormatting sqref="YK2:YK10">
    <cfRule type="colorScale" priority="194">
      <colorScale>
        <cfvo type="min"/>
        <cfvo type="percentile" val="50"/>
        <cfvo type="max"/>
        <color rgb="FFF8696B"/>
        <color rgb="FFFFEB84"/>
        <color rgb="FF63BE7B"/>
      </colorScale>
    </cfRule>
  </conditionalFormatting>
  <conditionalFormatting sqref="ZF14:ZI92">
    <cfRule type="colorScale" priority="152">
      <colorScale>
        <cfvo type="min"/>
        <cfvo type="percentile" val="50"/>
        <cfvo type="max"/>
        <color rgb="FFF8696B"/>
        <color rgb="FFFFEB84"/>
        <color rgb="FF63BE7B"/>
      </colorScale>
    </cfRule>
  </conditionalFormatting>
  <conditionalFormatting sqref="ZF96:ZI123">
    <cfRule type="colorScale" priority="151">
      <colorScale>
        <cfvo type="min"/>
        <cfvo type="percentile" val="50"/>
        <cfvo type="max"/>
        <color rgb="FFF8696B"/>
        <color rgb="FFFFEB84"/>
        <color rgb="FF63BE7B"/>
      </colorScale>
    </cfRule>
  </conditionalFormatting>
  <conditionalFormatting sqref="VV2:VV9">
    <cfRule type="colorScale" priority="150">
      <colorScale>
        <cfvo type="min"/>
        <cfvo type="percentile" val="50"/>
        <cfvo type="max"/>
        <color rgb="FFF8696B"/>
        <color rgb="FFFFEB84"/>
        <color rgb="FF63BE7B"/>
      </colorScale>
    </cfRule>
  </conditionalFormatting>
  <conditionalFormatting sqref="XD10">
    <cfRule type="colorScale" priority="149">
      <colorScale>
        <cfvo type="min"/>
        <cfvo type="percentile" val="50"/>
        <cfvo type="max"/>
        <color rgb="FFF8696B"/>
        <color rgb="FFFFEB84"/>
        <color rgb="FF63BE7B"/>
      </colorScale>
    </cfRule>
  </conditionalFormatting>
  <conditionalFormatting sqref="XD2:XD9">
    <cfRule type="colorScale" priority="148">
      <colorScale>
        <cfvo type="min"/>
        <cfvo type="percentile" val="50"/>
        <cfvo type="max"/>
        <color rgb="FFF8696B"/>
        <color rgb="FFFFEB84"/>
        <color rgb="FF63BE7B"/>
      </colorScale>
    </cfRule>
  </conditionalFormatting>
  <conditionalFormatting sqref="YL10">
    <cfRule type="colorScale" priority="147">
      <colorScale>
        <cfvo type="min"/>
        <cfvo type="percentile" val="50"/>
        <cfvo type="max"/>
        <color rgb="FFF8696B"/>
        <color rgb="FFFFEB84"/>
        <color rgb="FF63BE7B"/>
      </colorScale>
    </cfRule>
  </conditionalFormatting>
  <conditionalFormatting sqref="YL2:YL9">
    <cfRule type="colorScale" priority="146">
      <colorScale>
        <cfvo type="min"/>
        <cfvo type="percentile" val="50"/>
        <cfvo type="max"/>
        <color rgb="FFF8696B"/>
        <color rgb="FFFFEB84"/>
        <color rgb="FF63BE7B"/>
      </colorScale>
    </cfRule>
  </conditionalFormatting>
  <conditionalFormatting sqref="AAA96:AAA123">
    <cfRule type="colorScale" priority="139">
      <colorScale>
        <cfvo type="min"/>
        <cfvo type="percentile" val="50"/>
        <cfvo type="max"/>
        <color rgb="FFF8696B"/>
        <color rgb="FFFFEB84"/>
        <color rgb="FF63BE7B"/>
      </colorScale>
    </cfRule>
  </conditionalFormatting>
  <conditionalFormatting sqref="ZT14:ZT92">
    <cfRule type="colorScale" priority="133">
      <colorScale>
        <cfvo type="min"/>
        <cfvo type="percentile" val="50"/>
        <cfvo type="max"/>
        <color rgb="FFF8696B"/>
        <color rgb="FFFFEB84"/>
        <color rgb="FF63BE7B"/>
      </colorScale>
    </cfRule>
  </conditionalFormatting>
  <conditionalFormatting sqref="ZX96:ZX123 ZL96:ZS123">
    <cfRule type="colorScale" priority="141">
      <colorScale>
        <cfvo type="min"/>
        <cfvo type="percentile" val="50"/>
        <cfvo type="max"/>
        <color rgb="FFF8696B"/>
        <color rgb="FFFFEB84"/>
        <color rgb="FF63BE7B"/>
      </colorScale>
    </cfRule>
  </conditionalFormatting>
  <conditionalFormatting sqref="ZY96:ZZ123">
    <cfRule type="colorScale" priority="140">
      <colorScale>
        <cfvo type="min"/>
        <cfvo type="percentile" val="50"/>
        <cfvo type="max"/>
        <color rgb="FFF8696B"/>
        <color rgb="FFFFEB84"/>
        <color rgb="FF63BE7B"/>
      </colorScale>
    </cfRule>
  </conditionalFormatting>
  <conditionalFormatting sqref="ZX15:ZX24 ZL82:ZN92 ZL15:ZN24 ZX82:ZX92 ZS15:ZS24 ZS82:ZS92">
    <cfRule type="colorScale" priority="138">
      <colorScale>
        <cfvo type="min"/>
        <cfvo type="percentile" val="50"/>
        <cfvo type="max"/>
        <color rgb="FFF8696B"/>
        <color rgb="FFFFEB84"/>
        <color rgb="FF63BE7B"/>
      </colorScale>
    </cfRule>
  </conditionalFormatting>
  <conditionalFormatting sqref="ZK96:ZK123">
    <cfRule type="colorScale" priority="137">
      <colorScale>
        <cfvo type="min"/>
        <cfvo type="percentile" val="50"/>
        <cfvo type="max"/>
        <color rgb="FFF8696B"/>
        <color rgb="FFFFEB84"/>
        <color rgb="FF63BE7B"/>
      </colorScale>
    </cfRule>
  </conditionalFormatting>
  <conditionalFormatting sqref="AAA14:AAA92">
    <cfRule type="colorScale" priority="142">
      <colorScale>
        <cfvo type="min"/>
        <cfvo type="percentile" val="50"/>
        <cfvo type="max"/>
        <color rgb="FFF8696B"/>
        <color rgb="FFFFEB84"/>
        <color rgb="FF63BE7B"/>
      </colorScale>
    </cfRule>
  </conditionalFormatting>
  <conditionalFormatting sqref="ZX25:ZX81 ZL25:ZN81 ZS25:ZS81">
    <cfRule type="colorScale" priority="143">
      <colorScale>
        <cfvo type="min"/>
        <cfvo type="percentile" val="50"/>
        <cfvo type="max"/>
        <color rgb="FFF8696B"/>
        <color rgb="FFFFEB84"/>
        <color rgb="FF63BE7B"/>
      </colorScale>
    </cfRule>
  </conditionalFormatting>
  <conditionalFormatting sqref="ZY12:ZZ13 ZZ14:ZZ92">
    <cfRule type="colorScale" priority="144">
      <colorScale>
        <cfvo type="min"/>
        <cfvo type="percentile" val="50"/>
        <cfvo type="max"/>
        <color rgb="FFF8696B"/>
        <color rgb="FFFFEB84"/>
        <color rgb="FF63BE7B"/>
      </colorScale>
    </cfRule>
  </conditionalFormatting>
  <conditionalFormatting sqref="ZL14:ZN14 ZS14">
    <cfRule type="colorScale" priority="136">
      <colorScale>
        <cfvo type="min"/>
        <cfvo type="percentile" val="50"/>
        <cfvo type="max"/>
        <color rgb="FFF8696B"/>
        <color rgb="FFFFEB84"/>
        <color rgb="FF63BE7B"/>
      </colorScale>
    </cfRule>
  </conditionalFormatting>
  <conditionalFormatting sqref="ZX14:ZX92">
    <cfRule type="colorScale" priority="135">
      <colorScale>
        <cfvo type="min"/>
        <cfvo type="percentile" val="50"/>
        <cfvo type="max"/>
        <color rgb="FFF8696B"/>
        <color rgb="FFFFEB84"/>
        <color rgb="FF63BE7B"/>
      </colorScale>
    </cfRule>
  </conditionalFormatting>
  <conditionalFormatting sqref="ZK14:ZK92">
    <cfRule type="colorScale" priority="134">
      <colorScale>
        <cfvo type="min"/>
        <cfvo type="percentile" val="50"/>
        <cfvo type="max"/>
        <color rgb="FFF8696B"/>
        <color rgb="FFFFEB84"/>
        <color rgb="FF63BE7B"/>
      </colorScale>
    </cfRule>
  </conditionalFormatting>
  <conditionalFormatting sqref="AAB96:AAC123">
    <cfRule type="colorScale" priority="132">
      <colorScale>
        <cfvo type="min"/>
        <cfvo type="percentile" val="50"/>
        <cfvo type="max"/>
        <color rgb="FFF8696B"/>
        <color rgb="FFFFEB84"/>
        <color rgb="FF63BE7B"/>
      </colorScale>
    </cfRule>
  </conditionalFormatting>
  <conditionalFormatting sqref="AAB14:AAB92">
    <cfRule type="colorScale" priority="131">
      <colorScale>
        <cfvo type="min"/>
        <cfvo type="percentile" val="50"/>
        <cfvo type="max"/>
        <color rgb="FF63BE7B"/>
        <color rgb="FFFFEB84"/>
        <color rgb="FFF8696B"/>
      </colorScale>
    </cfRule>
  </conditionalFormatting>
  <conditionalFormatting sqref="ZT96:ZU123">
    <cfRule type="colorScale" priority="130">
      <colorScale>
        <cfvo type="min"/>
        <cfvo type="percentile" val="50"/>
        <cfvo type="max"/>
        <color rgb="FFF8696B"/>
        <color rgb="FFFFEB84"/>
        <color rgb="FF63BE7B"/>
      </colorScale>
    </cfRule>
  </conditionalFormatting>
  <conditionalFormatting sqref="ZV96:ZW123">
    <cfRule type="colorScale" priority="129">
      <colorScale>
        <cfvo type="min"/>
        <cfvo type="percentile" val="50"/>
        <cfvo type="max"/>
        <color rgb="FFF8696B"/>
        <color rgb="FFFFEB84"/>
        <color rgb="FF63BE7B"/>
      </colorScale>
    </cfRule>
  </conditionalFormatting>
  <conditionalFormatting sqref="AAB96:AAC123">
    <cfRule type="colorScale" priority="128">
      <colorScale>
        <cfvo type="min"/>
        <cfvo type="percentile" val="50"/>
        <cfvo type="max"/>
        <color rgb="FF63BE7B"/>
        <color rgb="FFFFEB84"/>
        <color rgb="FFF8696B"/>
      </colorScale>
    </cfRule>
  </conditionalFormatting>
  <conditionalFormatting sqref="ZV14:ZW92">
    <cfRule type="colorScale" priority="127">
      <colorScale>
        <cfvo type="min"/>
        <cfvo type="percentile" val="50"/>
        <cfvo type="max"/>
        <color rgb="FFF8696B"/>
        <color rgb="FFFFEB84"/>
        <color rgb="FF63BE7B"/>
      </colorScale>
    </cfRule>
  </conditionalFormatting>
  <conditionalFormatting sqref="ZX96:ZX123">
    <cfRule type="colorScale" priority="126">
      <colorScale>
        <cfvo type="min"/>
        <cfvo type="percentile" val="50"/>
        <cfvo type="max"/>
        <color rgb="FFF8696B"/>
        <color rgb="FFFFEB84"/>
        <color rgb="FF63BE7B"/>
      </colorScale>
    </cfRule>
  </conditionalFormatting>
  <conditionalFormatting sqref="AAG14:AAG92">
    <cfRule type="colorScale" priority="125">
      <colorScale>
        <cfvo type="min"/>
        <cfvo type="percentile" val="50"/>
        <cfvo type="max"/>
        <color rgb="FFF8696B"/>
        <color rgb="FFFFEB84"/>
        <color rgb="FF63BE7B"/>
      </colorScale>
    </cfRule>
  </conditionalFormatting>
  <conditionalFormatting sqref="AAG96:AAI123">
    <cfRule type="colorScale" priority="124">
      <colorScale>
        <cfvo type="min"/>
        <cfvo type="percentile" val="50"/>
        <cfvo type="max"/>
        <color rgb="FFF8696B"/>
        <color rgb="FFFFEB84"/>
        <color rgb="FF63BE7B"/>
      </colorScale>
    </cfRule>
  </conditionalFormatting>
  <conditionalFormatting sqref="AAJ14:AAJ92">
    <cfRule type="colorScale" priority="123">
      <colorScale>
        <cfvo type="min"/>
        <cfvo type="percentile" val="50"/>
        <cfvo type="max"/>
        <color rgb="FFF8696B"/>
        <color rgb="FFFFEB84"/>
        <color rgb="FF63BE7B"/>
      </colorScale>
    </cfRule>
  </conditionalFormatting>
  <conditionalFormatting sqref="AAJ96:AAJ123">
    <cfRule type="colorScale" priority="122">
      <colorScale>
        <cfvo type="min"/>
        <cfvo type="percentile" val="50"/>
        <cfvo type="max"/>
        <color rgb="FFF8696B"/>
        <color rgb="FFFFEB84"/>
        <color rgb="FF63BE7B"/>
      </colorScale>
    </cfRule>
  </conditionalFormatting>
  <conditionalFormatting sqref="ZR2:ZR10 ZW2:ZW10">
    <cfRule type="colorScale" priority="121">
      <colorScale>
        <cfvo type="min"/>
        <cfvo type="percentile" val="50"/>
        <cfvo type="max"/>
        <color rgb="FFF8696B"/>
        <color rgb="FFFFEB84"/>
        <color rgb="FF63BE7B"/>
      </colorScale>
    </cfRule>
  </conditionalFormatting>
  <conditionalFormatting sqref="ZX2:ZX10">
    <cfRule type="colorScale" priority="120">
      <colorScale>
        <cfvo type="min"/>
        <cfvo type="percentile" val="50"/>
        <cfvo type="max"/>
        <color rgb="FFF8696B"/>
        <color rgb="FFFFEB84"/>
        <color rgb="FF63BE7B"/>
      </colorScale>
    </cfRule>
  </conditionalFormatting>
  <conditionalFormatting sqref="ZQ14:ZR92">
    <cfRule type="colorScale" priority="119">
      <colorScale>
        <cfvo type="min"/>
        <cfvo type="percentile" val="50"/>
        <cfvo type="max"/>
        <color rgb="FFF8696B"/>
        <color rgb="FFFFEB84"/>
        <color rgb="FF63BE7B"/>
      </colorScale>
    </cfRule>
  </conditionalFormatting>
  <conditionalFormatting sqref="ZO14:ZP92">
    <cfRule type="colorScale" priority="118">
      <colorScale>
        <cfvo type="min"/>
        <cfvo type="percentile" val="50"/>
        <cfvo type="max"/>
        <color rgb="FFF8696B"/>
        <color rgb="FFFFEB84"/>
        <color rgb="FF63BE7B"/>
      </colorScale>
    </cfRule>
  </conditionalFormatting>
  <conditionalFormatting sqref="ZU14:ZU92">
    <cfRule type="colorScale" priority="117">
      <colorScale>
        <cfvo type="min"/>
        <cfvo type="percentile" val="50"/>
        <cfvo type="max"/>
        <color rgb="FFF8696B"/>
        <color rgb="FFFFEB84"/>
        <color rgb="FF63BE7B"/>
      </colorScale>
    </cfRule>
  </conditionalFormatting>
  <conditionalFormatting sqref="AAI14:AAI92">
    <cfRule type="colorScale" priority="116">
      <colorScale>
        <cfvo type="min"/>
        <cfvo type="percentile" val="50"/>
        <cfvo type="max"/>
        <color rgb="FFF8696B"/>
        <color rgb="FFFFEB84"/>
        <color rgb="FF63BE7B"/>
      </colorScale>
    </cfRule>
  </conditionalFormatting>
  <conditionalFormatting sqref="ZO14:ZO92">
    <cfRule type="colorScale" priority="115">
      <colorScale>
        <cfvo type="min"/>
        <cfvo type="percentile" val="50"/>
        <cfvo type="max"/>
        <color rgb="FFF8696B"/>
        <color rgb="FFFFEB84"/>
        <color rgb="FF63BE7B"/>
      </colorScale>
    </cfRule>
  </conditionalFormatting>
  <conditionalFormatting sqref="ZL14:ZN92">
    <cfRule type="colorScale" priority="114">
      <colorScale>
        <cfvo type="min"/>
        <cfvo type="percentile" val="50"/>
        <cfvo type="max"/>
        <color rgb="FFF8696B"/>
        <color rgb="FFFFEB84"/>
        <color rgb="FF63BE7B"/>
      </colorScale>
    </cfRule>
  </conditionalFormatting>
  <conditionalFormatting sqref="AAK14:AAL92">
    <cfRule type="colorScale" priority="113">
      <colorScale>
        <cfvo type="min"/>
        <cfvo type="percentile" val="50"/>
        <cfvo type="max"/>
        <color rgb="FFF8696B"/>
        <color rgb="FFFFEB84"/>
        <color rgb="FF63BE7B"/>
      </colorScale>
    </cfRule>
  </conditionalFormatting>
  <conditionalFormatting sqref="AAK96:AAL123">
    <cfRule type="colorScale" priority="112">
      <colorScale>
        <cfvo type="min"/>
        <cfvo type="percentile" val="50"/>
        <cfvo type="max"/>
        <color rgb="FFF8696B"/>
        <color rgb="FFFFEB84"/>
        <color rgb="FF63BE7B"/>
      </colorScale>
    </cfRule>
  </conditionalFormatting>
  <conditionalFormatting sqref="ZY14:ZY92">
    <cfRule type="colorScale" priority="111">
      <colorScale>
        <cfvo type="min"/>
        <cfvo type="percentile" val="50"/>
        <cfvo type="max"/>
        <color rgb="FFF8696B"/>
        <color rgb="FFFFEB84"/>
        <color rgb="FF63BE7B"/>
      </colorScale>
    </cfRule>
  </conditionalFormatting>
  <conditionalFormatting sqref="ZY14:ZY92">
    <cfRule type="colorScale" priority="110">
      <colorScale>
        <cfvo type="min"/>
        <cfvo type="percentile" val="50"/>
        <cfvo type="max"/>
        <color rgb="FFF8696B"/>
        <color rgb="FFFFEB84"/>
        <color rgb="FF63BE7B"/>
      </colorScale>
    </cfRule>
  </conditionalFormatting>
  <conditionalFormatting sqref="AAB2:AAB10">
    <cfRule type="colorScale" priority="109">
      <colorScale>
        <cfvo type="min"/>
        <cfvo type="percentile" val="50"/>
        <cfvo type="max"/>
        <color rgb="FFF8696B"/>
        <color rgb="FFFFEB84"/>
        <color rgb="FF63BE7B"/>
      </colorScale>
    </cfRule>
  </conditionalFormatting>
  <conditionalFormatting sqref="AAF2:AAF10">
    <cfRule type="colorScale" priority="108">
      <colorScale>
        <cfvo type="min"/>
        <cfvo type="percentile" val="50"/>
        <cfvo type="max"/>
        <color rgb="FFF8696B"/>
        <color rgb="FFFFEB84"/>
        <color rgb="FF63BE7B"/>
      </colorScale>
    </cfRule>
  </conditionalFormatting>
  <conditionalFormatting sqref="AAD2:AAD10">
    <cfRule type="colorScale" priority="107">
      <colorScale>
        <cfvo type="min"/>
        <cfvo type="percentile" val="50"/>
        <cfvo type="max"/>
        <color rgb="FFF8696B"/>
        <color rgb="FFFFEB84"/>
        <color rgb="FF63BE7B"/>
      </colorScale>
    </cfRule>
  </conditionalFormatting>
  <conditionalFormatting sqref="AAH2:AAH10">
    <cfRule type="colorScale" priority="106">
      <colorScale>
        <cfvo type="min"/>
        <cfvo type="percentile" val="50"/>
        <cfvo type="max"/>
        <color rgb="FFF8696B"/>
        <color rgb="FFFFEB84"/>
        <color rgb="FF63BE7B"/>
      </colorScale>
    </cfRule>
  </conditionalFormatting>
  <conditionalFormatting sqref="AAM14:AAM92">
    <cfRule type="colorScale" priority="105">
      <colorScale>
        <cfvo type="min"/>
        <cfvo type="percentile" val="50"/>
        <cfvo type="max"/>
        <color rgb="FFF8696B"/>
        <color rgb="FFFFEB84"/>
        <color rgb="FF63BE7B"/>
      </colorScale>
    </cfRule>
  </conditionalFormatting>
  <conditionalFormatting sqref="AAM96:AAM123">
    <cfRule type="colorScale" priority="104">
      <colorScale>
        <cfvo type="min"/>
        <cfvo type="percentile" val="50"/>
        <cfvo type="max"/>
        <color rgb="FFF8696B"/>
        <color rgb="FFFFEB84"/>
        <color rgb="FF63BE7B"/>
      </colorScale>
    </cfRule>
  </conditionalFormatting>
  <conditionalFormatting sqref="ZS2:ZS10">
    <cfRule type="colorScale" priority="145">
      <colorScale>
        <cfvo type="min"/>
        <cfvo type="percentile" val="50"/>
        <cfvo type="max"/>
        <color rgb="FFF8696B"/>
        <color rgb="FFFFEB84"/>
        <color rgb="FF63BE7B"/>
      </colorScale>
    </cfRule>
  </conditionalFormatting>
  <conditionalFormatting sqref="AAN14:AAQ92">
    <cfRule type="colorScale" priority="103">
      <colorScale>
        <cfvo type="min"/>
        <cfvo type="percentile" val="50"/>
        <cfvo type="max"/>
        <color rgb="FFF8696B"/>
        <color rgb="FFFFEB84"/>
        <color rgb="FF63BE7B"/>
      </colorScale>
    </cfRule>
  </conditionalFormatting>
  <conditionalFormatting sqref="AAN96:AAQ123">
    <cfRule type="colorScale" priority="102">
      <colorScale>
        <cfvo type="min"/>
        <cfvo type="percentile" val="50"/>
        <cfvo type="max"/>
        <color rgb="FFF8696B"/>
        <color rgb="FFFFEB84"/>
        <color rgb="FF63BE7B"/>
      </colorScale>
    </cfRule>
  </conditionalFormatting>
  <conditionalFormatting sqref="ZT10">
    <cfRule type="colorScale" priority="101">
      <colorScale>
        <cfvo type="min"/>
        <cfvo type="percentile" val="50"/>
        <cfvo type="max"/>
        <color rgb="FFF8696B"/>
        <color rgb="FFFFEB84"/>
        <color rgb="FF63BE7B"/>
      </colorScale>
    </cfRule>
  </conditionalFormatting>
  <conditionalFormatting sqref="ZT2:ZT9">
    <cfRule type="colorScale" priority="100">
      <colorScale>
        <cfvo type="min"/>
        <cfvo type="percentile" val="50"/>
        <cfvo type="max"/>
        <color rgb="FFF8696B"/>
        <color rgb="FFFFEB84"/>
        <color rgb="FF63BE7B"/>
      </colorScale>
    </cfRule>
  </conditionalFormatting>
  <conditionalFormatting sqref="ABI96:ABI123">
    <cfRule type="colorScale" priority="93">
      <colorScale>
        <cfvo type="min"/>
        <cfvo type="percentile" val="50"/>
        <cfvo type="max"/>
        <color rgb="FFF8696B"/>
        <color rgb="FFFFEB84"/>
        <color rgb="FF63BE7B"/>
      </colorScale>
    </cfRule>
  </conditionalFormatting>
  <conditionalFormatting sqref="ABB14:ABB92">
    <cfRule type="colorScale" priority="87">
      <colorScale>
        <cfvo type="min"/>
        <cfvo type="percentile" val="50"/>
        <cfvo type="max"/>
        <color rgb="FFF8696B"/>
        <color rgb="FFFFEB84"/>
        <color rgb="FF63BE7B"/>
      </colorScale>
    </cfRule>
  </conditionalFormatting>
  <conditionalFormatting sqref="ABF96:ABF123 AAT96:ABA123">
    <cfRule type="colorScale" priority="95">
      <colorScale>
        <cfvo type="min"/>
        <cfvo type="percentile" val="50"/>
        <cfvo type="max"/>
        <color rgb="FFF8696B"/>
        <color rgb="FFFFEB84"/>
        <color rgb="FF63BE7B"/>
      </colorScale>
    </cfRule>
  </conditionalFormatting>
  <conditionalFormatting sqref="ABG96:ABH123">
    <cfRule type="colorScale" priority="94">
      <colorScale>
        <cfvo type="min"/>
        <cfvo type="percentile" val="50"/>
        <cfvo type="max"/>
        <color rgb="FFF8696B"/>
        <color rgb="FFFFEB84"/>
        <color rgb="FF63BE7B"/>
      </colorScale>
    </cfRule>
  </conditionalFormatting>
  <conditionalFormatting sqref="ABF15:ABF24 AAT82:AAV92 AAT15:AAV24 ABF82:ABF92 ABA15:ABA24 ABA82:ABA92">
    <cfRule type="colorScale" priority="92">
      <colorScale>
        <cfvo type="min"/>
        <cfvo type="percentile" val="50"/>
        <cfvo type="max"/>
        <color rgb="FFF8696B"/>
        <color rgb="FFFFEB84"/>
        <color rgb="FF63BE7B"/>
      </colorScale>
    </cfRule>
  </conditionalFormatting>
  <conditionalFormatting sqref="AAS96:AAS123">
    <cfRule type="colorScale" priority="91">
      <colorScale>
        <cfvo type="min"/>
        <cfvo type="percentile" val="50"/>
        <cfvo type="max"/>
        <color rgb="FFF8696B"/>
        <color rgb="FFFFEB84"/>
        <color rgb="FF63BE7B"/>
      </colorScale>
    </cfRule>
  </conditionalFormatting>
  <conditionalFormatting sqref="ABI14:ABI92">
    <cfRule type="colorScale" priority="96">
      <colorScale>
        <cfvo type="min"/>
        <cfvo type="percentile" val="50"/>
        <cfvo type="max"/>
        <color rgb="FFF8696B"/>
        <color rgb="FFFFEB84"/>
        <color rgb="FF63BE7B"/>
      </colorScale>
    </cfRule>
  </conditionalFormatting>
  <conditionalFormatting sqref="ABF25:ABF81 AAT25:AAV81 ABA25:ABA81">
    <cfRule type="colorScale" priority="97">
      <colorScale>
        <cfvo type="min"/>
        <cfvo type="percentile" val="50"/>
        <cfvo type="max"/>
        <color rgb="FFF8696B"/>
        <color rgb="FFFFEB84"/>
        <color rgb="FF63BE7B"/>
      </colorScale>
    </cfRule>
  </conditionalFormatting>
  <conditionalFormatting sqref="ABG12:ABH13 ABH14:ABH92">
    <cfRule type="colorScale" priority="98">
      <colorScale>
        <cfvo type="min"/>
        <cfvo type="percentile" val="50"/>
        <cfvo type="max"/>
        <color rgb="FFF8696B"/>
        <color rgb="FFFFEB84"/>
        <color rgb="FF63BE7B"/>
      </colorScale>
    </cfRule>
  </conditionalFormatting>
  <conditionalFormatting sqref="AAT14:AAV14 ABA14">
    <cfRule type="colorScale" priority="90">
      <colorScale>
        <cfvo type="min"/>
        <cfvo type="percentile" val="50"/>
        <cfvo type="max"/>
        <color rgb="FFF8696B"/>
        <color rgb="FFFFEB84"/>
        <color rgb="FF63BE7B"/>
      </colorScale>
    </cfRule>
  </conditionalFormatting>
  <conditionalFormatting sqref="ABF14:ABF92">
    <cfRule type="colorScale" priority="89">
      <colorScale>
        <cfvo type="min"/>
        <cfvo type="percentile" val="50"/>
        <cfvo type="max"/>
        <color rgb="FFF8696B"/>
        <color rgb="FFFFEB84"/>
        <color rgb="FF63BE7B"/>
      </colorScale>
    </cfRule>
  </conditionalFormatting>
  <conditionalFormatting sqref="AAS14:AAS92">
    <cfRule type="colorScale" priority="88">
      <colorScale>
        <cfvo type="min"/>
        <cfvo type="percentile" val="50"/>
        <cfvo type="max"/>
        <color rgb="FFF8696B"/>
        <color rgb="FFFFEB84"/>
        <color rgb="FF63BE7B"/>
      </colorScale>
    </cfRule>
  </conditionalFormatting>
  <conditionalFormatting sqref="ABJ96:ABK123">
    <cfRule type="colorScale" priority="86">
      <colorScale>
        <cfvo type="min"/>
        <cfvo type="percentile" val="50"/>
        <cfvo type="max"/>
        <color rgb="FFF8696B"/>
        <color rgb="FFFFEB84"/>
        <color rgb="FF63BE7B"/>
      </colorScale>
    </cfRule>
  </conditionalFormatting>
  <conditionalFormatting sqref="ABJ14:ABJ92">
    <cfRule type="colorScale" priority="85">
      <colorScale>
        <cfvo type="min"/>
        <cfvo type="percentile" val="50"/>
        <cfvo type="max"/>
        <color rgb="FF63BE7B"/>
        <color rgb="FFFFEB84"/>
        <color rgb="FFF8696B"/>
      </colorScale>
    </cfRule>
  </conditionalFormatting>
  <conditionalFormatting sqref="ABB96:ABC123">
    <cfRule type="colorScale" priority="84">
      <colorScale>
        <cfvo type="min"/>
        <cfvo type="percentile" val="50"/>
        <cfvo type="max"/>
        <color rgb="FFF8696B"/>
        <color rgb="FFFFEB84"/>
        <color rgb="FF63BE7B"/>
      </colorScale>
    </cfRule>
  </conditionalFormatting>
  <conditionalFormatting sqref="ABD96:ABE123">
    <cfRule type="colorScale" priority="83">
      <colorScale>
        <cfvo type="min"/>
        <cfvo type="percentile" val="50"/>
        <cfvo type="max"/>
        <color rgb="FFF8696B"/>
        <color rgb="FFFFEB84"/>
        <color rgb="FF63BE7B"/>
      </colorScale>
    </cfRule>
  </conditionalFormatting>
  <conditionalFormatting sqref="ABJ96:ABK123">
    <cfRule type="colorScale" priority="82">
      <colorScale>
        <cfvo type="min"/>
        <cfvo type="percentile" val="50"/>
        <cfvo type="max"/>
        <color rgb="FF63BE7B"/>
        <color rgb="FFFFEB84"/>
        <color rgb="FFF8696B"/>
      </colorScale>
    </cfRule>
  </conditionalFormatting>
  <conditionalFormatting sqref="ABD14:ABE92">
    <cfRule type="colorScale" priority="81">
      <colorScale>
        <cfvo type="min"/>
        <cfvo type="percentile" val="50"/>
        <cfvo type="max"/>
        <color rgb="FFF8696B"/>
        <color rgb="FFFFEB84"/>
        <color rgb="FF63BE7B"/>
      </colorScale>
    </cfRule>
  </conditionalFormatting>
  <conditionalFormatting sqref="ABF96:ABF123">
    <cfRule type="colorScale" priority="80">
      <colorScale>
        <cfvo type="min"/>
        <cfvo type="percentile" val="50"/>
        <cfvo type="max"/>
        <color rgb="FFF8696B"/>
        <color rgb="FFFFEB84"/>
        <color rgb="FF63BE7B"/>
      </colorScale>
    </cfRule>
  </conditionalFormatting>
  <conditionalFormatting sqref="ABO14:ABO92">
    <cfRule type="colorScale" priority="79">
      <colorScale>
        <cfvo type="min"/>
        <cfvo type="percentile" val="50"/>
        <cfvo type="max"/>
        <color rgb="FFF8696B"/>
        <color rgb="FFFFEB84"/>
        <color rgb="FF63BE7B"/>
      </colorScale>
    </cfRule>
  </conditionalFormatting>
  <conditionalFormatting sqref="ABO96:ABQ123">
    <cfRule type="colorScale" priority="78">
      <colorScale>
        <cfvo type="min"/>
        <cfvo type="percentile" val="50"/>
        <cfvo type="max"/>
        <color rgb="FFF8696B"/>
        <color rgb="FFFFEB84"/>
        <color rgb="FF63BE7B"/>
      </colorScale>
    </cfRule>
  </conditionalFormatting>
  <conditionalFormatting sqref="ABR14:ABR92">
    <cfRule type="colorScale" priority="77">
      <colorScale>
        <cfvo type="min"/>
        <cfvo type="percentile" val="50"/>
        <cfvo type="max"/>
        <color rgb="FFF8696B"/>
        <color rgb="FFFFEB84"/>
        <color rgb="FF63BE7B"/>
      </colorScale>
    </cfRule>
  </conditionalFormatting>
  <conditionalFormatting sqref="ABR96:ABR123">
    <cfRule type="colorScale" priority="76">
      <colorScale>
        <cfvo type="min"/>
        <cfvo type="percentile" val="50"/>
        <cfvo type="max"/>
        <color rgb="FFF8696B"/>
        <color rgb="FFFFEB84"/>
        <color rgb="FF63BE7B"/>
      </colorScale>
    </cfRule>
  </conditionalFormatting>
  <conditionalFormatting sqref="AAZ2:AAZ10 ABE2:ABE10">
    <cfRule type="colorScale" priority="75">
      <colorScale>
        <cfvo type="min"/>
        <cfvo type="percentile" val="50"/>
        <cfvo type="max"/>
        <color rgb="FFF8696B"/>
        <color rgb="FFFFEB84"/>
        <color rgb="FF63BE7B"/>
      </colorScale>
    </cfRule>
  </conditionalFormatting>
  <conditionalFormatting sqref="ABF2:ABF10">
    <cfRule type="colorScale" priority="74">
      <colorScale>
        <cfvo type="min"/>
        <cfvo type="percentile" val="50"/>
        <cfvo type="max"/>
        <color rgb="FFF8696B"/>
        <color rgb="FFFFEB84"/>
        <color rgb="FF63BE7B"/>
      </colorScale>
    </cfRule>
  </conditionalFormatting>
  <conditionalFormatting sqref="AAY14:AAZ92">
    <cfRule type="colorScale" priority="73">
      <colorScale>
        <cfvo type="min"/>
        <cfvo type="percentile" val="50"/>
        <cfvo type="max"/>
        <color rgb="FFF8696B"/>
        <color rgb="FFFFEB84"/>
        <color rgb="FF63BE7B"/>
      </colorScale>
    </cfRule>
  </conditionalFormatting>
  <conditionalFormatting sqref="AAW14:AAX92">
    <cfRule type="colorScale" priority="72">
      <colorScale>
        <cfvo type="min"/>
        <cfvo type="percentile" val="50"/>
        <cfvo type="max"/>
        <color rgb="FFF8696B"/>
        <color rgb="FFFFEB84"/>
        <color rgb="FF63BE7B"/>
      </colorScale>
    </cfRule>
  </conditionalFormatting>
  <conditionalFormatting sqref="ABC14:ABC92">
    <cfRule type="colorScale" priority="71">
      <colorScale>
        <cfvo type="min"/>
        <cfvo type="percentile" val="50"/>
        <cfvo type="max"/>
        <color rgb="FFF8696B"/>
        <color rgb="FFFFEB84"/>
        <color rgb="FF63BE7B"/>
      </colorScale>
    </cfRule>
  </conditionalFormatting>
  <conditionalFormatting sqref="ABQ14:ABQ92">
    <cfRule type="colorScale" priority="70">
      <colorScale>
        <cfvo type="min"/>
        <cfvo type="percentile" val="50"/>
        <cfvo type="max"/>
        <color rgb="FFF8696B"/>
        <color rgb="FFFFEB84"/>
        <color rgb="FF63BE7B"/>
      </colorScale>
    </cfRule>
  </conditionalFormatting>
  <conditionalFormatting sqref="AAW14:AAW92">
    <cfRule type="colorScale" priority="69">
      <colorScale>
        <cfvo type="min"/>
        <cfvo type="percentile" val="50"/>
        <cfvo type="max"/>
        <color rgb="FFF8696B"/>
        <color rgb="FFFFEB84"/>
        <color rgb="FF63BE7B"/>
      </colorScale>
    </cfRule>
  </conditionalFormatting>
  <conditionalFormatting sqref="AAT14:AAV92">
    <cfRule type="colorScale" priority="68">
      <colorScale>
        <cfvo type="min"/>
        <cfvo type="percentile" val="50"/>
        <cfvo type="max"/>
        <color rgb="FFF8696B"/>
        <color rgb="FFFFEB84"/>
        <color rgb="FF63BE7B"/>
      </colorScale>
    </cfRule>
  </conditionalFormatting>
  <conditionalFormatting sqref="ABS14:ABT92">
    <cfRule type="colorScale" priority="67">
      <colorScale>
        <cfvo type="min"/>
        <cfvo type="percentile" val="50"/>
        <cfvo type="max"/>
        <color rgb="FFF8696B"/>
        <color rgb="FFFFEB84"/>
        <color rgb="FF63BE7B"/>
      </colorScale>
    </cfRule>
  </conditionalFormatting>
  <conditionalFormatting sqref="ABS96:ABT123">
    <cfRule type="colorScale" priority="66">
      <colorScale>
        <cfvo type="min"/>
        <cfvo type="percentile" val="50"/>
        <cfvo type="max"/>
        <color rgb="FFF8696B"/>
        <color rgb="FFFFEB84"/>
        <color rgb="FF63BE7B"/>
      </colorScale>
    </cfRule>
  </conditionalFormatting>
  <conditionalFormatting sqref="ABG14:ABG92">
    <cfRule type="colorScale" priority="65">
      <colorScale>
        <cfvo type="min"/>
        <cfvo type="percentile" val="50"/>
        <cfvo type="max"/>
        <color rgb="FFF8696B"/>
        <color rgb="FFFFEB84"/>
        <color rgb="FF63BE7B"/>
      </colorScale>
    </cfRule>
  </conditionalFormatting>
  <conditionalFormatting sqref="ABG14:ABG92">
    <cfRule type="colorScale" priority="64">
      <colorScale>
        <cfvo type="min"/>
        <cfvo type="percentile" val="50"/>
        <cfvo type="max"/>
        <color rgb="FFF8696B"/>
        <color rgb="FFFFEB84"/>
        <color rgb="FF63BE7B"/>
      </colorScale>
    </cfRule>
  </conditionalFormatting>
  <conditionalFormatting sqref="ABJ2:ABJ10">
    <cfRule type="colorScale" priority="63">
      <colorScale>
        <cfvo type="min"/>
        <cfvo type="percentile" val="50"/>
        <cfvo type="max"/>
        <color rgb="FFF8696B"/>
        <color rgb="FFFFEB84"/>
        <color rgb="FF63BE7B"/>
      </colorScale>
    </cfRule>
  </conditionalFormatting>
  <conditionalFormatting sqref="ABN2:ABN10">
    <cfRule type="colorScale" priority="62">
      <colorScale>
        <cfvo type="min"/>
        <cfvo type="percentile" val="50"/>
        <cfvo type="max"/>
        <color rgb="FFF8696B"/>
        <color rgb="FFFFEB84"/>
        <color rgb="FF63BE7B"/>
      </colorScale>
    </cfRule>
  </conditionalFormatting>
  <conditionalFormatting sqref="ABL2:ABL10">
    <cfRule type="colorScale" priority="61">
      <colorScale>
        <cfvo type="min"/>
        <cfvo type="percentile" val="50"/>
        <cfvo type="max"/>
        <color rgb="FFF8696B"/>
        <color rgb="FFFFEB84"/>
        <color rgb="FF63BE7B"/>
      </colorScale>
    </cfRule>
  </conditionalFormatting>
  <conditionalFormatting sqref="ABP2:ABP10">
    <cfRule type="colorScale" priority="60">
      <colorScale>
        <cfvo type="min"/>
        <cfvo type="percentile" val="50"/>
        <cfvo type="max"/>
        <color rgb="FFF8696B"/>
        <color rgb="FFFFEB84"/>
        <color rgb="FF63BE7B"/>
      </colorScale>
    </cfRule>
  </conditionalFormatting>
  <conditionalFormatting sqref="ABU14:ABU92">
    <cfRule type="colorScale" priority="59">
      <colorScale>
        <cfvo type="min"/>
        <cfvo type="percentile" val="50"/>
        <cfvo type="max"/>
        <color rgb="FFF8696B"/>
        <color rgb="FFFFEB84"/>
        <color rgb="FF63BE7B"/>
      </colorScale>
    </cfRule>
  </conditionalFormatting>
  <conditionalFormatting sqref="ABU96:ABU123">
    <cfRule type="colorScale" priority="58">
      <colorScale>
        <cfvo type="min"/>
        <cfvo type="percentile" val="50"/>
        <cfvo type="max"/>
        <color rgb="FFF8696B"/>
        <color rgb="FFFFEB84"/>
        <color rgb="FF63BE7B"/>
      </colorScale>
    </cfRule>
  </conditionalFormatting>
  <conditionalFormatting sqref="ABA2:ABA10">
    <cfRule type="colorScale" priority="99">
      <colorScale>
        <cfvo type="min"/>
        <cfvo type="percentile" val="50"/>
        <cfvo type="max"/>
        <color rgb="FFF8696B"/>
        <color rgb="FFFFEB84"/>
        <color rgb="FF63BE7B"/>
      </colorScale>
    </cfRule>
  </conditionalFormatting>
  <conditionalFormatting sqref="ABV14:ABY92">
    <cfRule type="colorScale" priority="57">
      <colorScale>
        <cfvo type="min"/>
        <cfvo type="percentile" val="50"/>
        <cfvo type="max"/>
        <color rgb="FFF8696B"/>
        <color rgb="FFFFEB84"/>
        <color rgb="FF63BE7B"/>
      </colorScale>
    </cfRule>
  </conditionalFormatting>
  <conditionalFormatting sqref="ABV96:ABY123">
    <cfRule type="colorScale" priority="56">
      <colorScale>
        <cfvo type="min"/>
        <cfvo type="percentile" val="50"/>
        <cfvo type="max"/>
        <color rgb="FFF8696B"/>
        <color rgb="FFFFEB84"/>
        <color rgb="FF63BE7B"/>
      </colorScale>
    </cfRule>
  </conditionalFormatting>
  <conditionalFormatting sqref="ABB10">
    <cfRule type="colorScale" priority="55">
      <colorScale>
        <cfvo type="min"/>
        <cfvo type="percentile" val="50"/>
        <cfvo type="max"/>
        <color rgb="FFF8696B"/>
        <color rgb="FFFFEB84"/>
        <color rgb="FF63BE7B"/>
      </colorScale>
    </cfRule>
  </conditionalFormatting>
  <conditionalFormatting sqref="ABB2:ABB9">
    <cfRule type="colorScale" priority="54">
      <colorScale>
        <cfvo type="min"/>
        <cfvo type="percentile" val="50"/>
        <cfvo type="max"/>
        <color rgb="FFF8696B"/>
        <color rgb="FFFFEB84"/>
        <color rgb="FF63BE7B"/>
      </colorScale>
    </cfRule>
  </conditionalFormatting>
  <conditionalFormatting sqref="YM2:YM10">
    <cfRule type="colorScale" priority="53">
      <colorScale>
        <cfvo type="min"/>
        <cfvo type="percentile" val="50"/>
        <cfvo type="max"/>
        <color rgb="FF63BE7B"/>
        <color rgb="FFFFEB84"/>
        <color rgb="FFF8696B"/>
      </colorScale>
    </cfRule>
  </conditionalFormatting>
  <conditionalFormatting sqref="ZU2:ZU10">
    <cfRule type="colorScale" priority="52">
      <colorScale>
        <cfvo type="min"/>
        <cfvo type="percentile" val="50"/>
        <cfvo type="max"/>
        <color rgb="FF63BE7B"/>
        <color rgb="FFFFEB84"/>
        <color rgb="FFF8696B"/>
      </colorScale>
    </cfRule>
  </conditionalFormatting>
  <conditionalFormatting sqref="ABC2:ABC10">
    <cfRule type="colorScale" priority="51">
      <colorScale>
        <cfvo type="min"/>
        <cfvo type="percentile" val="50"/>
        <cfvo type="max"/>
        <color rgb="FF63BE7B"/>
        <color rgb="FFFFEB84"/>
        <color rgb="FFF8696B"/>
      </colorScale>
    </cfRule>
  </conditionalFormatting>
  <conditionalFormatting sqref="ACQ96:ACQ123">
    <cfRule type="colorScale" priority="44">
      <colorScale>
        <cfvo type="min"/>
        <cfvo type="percentile" val="50"/>
        <cfvo type="max"/>
        <color rgb="FFF8696B"/>
        <color rgb="FFFFEB84"/>
        <color rgb="FF63BE7B"/>
      </colorScale>
    </cfRule>
  </conditionalFormatting>
  <conditionalFormatting sqref="ACJ14:ACJ92">
    <cfRule type="colorScale" priority="38">
      <colorScale>
        <cfvo type="min"/>
        <cfvo type="percentile" val="50"/>
        <cfvo type="max"/>
        <color rgb="FFF8696B"/>
        <color rgb="FFFFEB84"/>
        <color rgb="FF63BE7B"/>
      </colorScale>
    </cfRule>
  </conditionalFormatting>
  <conditionalFormatting sqref="ACN96:ACN123 ACB96:ACI123">
    <cfRule type="colorScale" priority="46">
      <colorScale>
        <cfvo type="min"/>
        <cfvo type="percentile" val="50"/>
        <cfvo type="max"/>
        <color rgb="FFF8696B"/>
        <color rgb="FFFFEB84"/>
        <color rgb="FF63BE7B"/>
      </colorScale>
    </cfRule>
  </conditionalFormatting>
  <conditionalFormatting sqref="ACO96:ACP123">
    <cfRule type="colorScale" priority="45">
      <colorScale>
        <cfvo type="min"/>
        <cfvo type="percentile" val="50"/>
        <cfvo type="max"/>
        <color rgb="FFF8696B"/>
        <color rgb="FFFFEB84"/>
        <color rgb="FF63BE7B"/>
      </colorScale>
    </cfRule>
  </conditionalFormatting>
  <conditionalFormatting sqref="ACN15:ACN24 ACB82:ACD92 ACB15:ACD24 ACN82:ACN92 ACI15:ACI24 ACI82:ACI92">
    <cfRule type="colorScale" priority="43">
      <colorScale>
        <cfvo type="min"/>
        <cfvo type="percentile" val="50"/>
        <cfvo type="max"/>
        <color rgb="FFF8696B"/>
        <color rgb="FFFFEB84"/>
        <color rgb="FF63BE7B"/>
      </colorScale>
    </cfRule>
  </conditionalFormatting>
  <conditionalFormatting sqref="ACA96:ACA123">
    <cfRule type="colorScale" priority="42">
      <colorScale>
        <cfvo type="min"/>
        <cfvo type="percentile" val="50"/>
        <cfvo type="max"/>
        <color rgb="FFF8696B"/>
        <color rgb="FFFFEB84"/>
        <color rgb="FF63BE7B"/>
      </colorScale>
    </cfRule>
  </conditionalFormatting>
  <conditionalFormatting sqref="ACQ14:ACQ92">
    <cfRule type="colorScale" priority="47">
      <colorScale>
        <cfvo type="min"/>
        <cfvo type="percentile" val="50"/>
        <cfvo type="max"/>
        <color rgb="FFF8696B"/>
        <color rgb="FFFFEB84"/>
        <color rgb="FF63BE7B"/>
      </colorScale>
    </cfRule>
  </conditionalFormatting>
  <conditionalFormatting sqref="ACN25:ACN81 ACB25:ACD81 ACI25:ACI81">
    <cfRule type="colorScale" priority="48">
      <colorScale>
        <cfvo type="min"/>
        <cfvo type="percentile" val="50"/>
        <cfvo type="max"/>
        <color rgb="FFF8696B"/>
        <color rgb="FFFFEB84"/>
        <color rgb="FF63BE7B"/>
      </colorScale>
    </cfRule>
  </conditionalFormatting>
  <conditionalFormatting sqref="ACO12:ACP13 ACP14:ACP92">
    <cfRule type="colorScale" priority="49">
      <colorScale>
        <cfvo type="min"/>
        <cfvo type="percentile" val="50"/>
        <cfvo type="max"/>
        <color rgb="FFF8696B"/>
        <color rgb="FFFFEB84"/>
        <color rgb="FF63BE7B"/>
      </colorScale>
    </cfRule>
  </conditionalFormatting>
  <conditionalFormatting sqref="ACB14:ACD14 ACI14">
    <cfRule type="colorScale" priority="41">
      <colorScale>
        <cfvo type="min"/>
        <cfvo type="percentile" val="50"/>
        <cfvo type="max"/>
        <color rgb="FFF8696B"/>
        <color rgb="FFFFEB84"/>
        <color rgb="FF63BE7B"/>
      </colorScale>
    </cfRule>
  </conditionalFormatting>
  <conditionalFormatting sqref="ACN14:ACN92">
    <cfRule type="colorScale" priority="40">
      <colorScale>
        <cfvo type="min"/>
        <cfvo type="percentile" val="50"/>
        <cfvo type="max"/>
        <color rgb="FFF8696B"/>
        <color rgb="FFFFEB84"/>
        <color rgb="FF63BE7B"/>
      </colorScale>
    </cfRule>
  </conditionalFormatting>
  <conditionalFormatting sqref="ACA14:ACA92">
    <cfRule type="colorScale" priority="39">
      <colorScale>
        <cfvo type="min"/>
        <cfvo type="percentile" val="50"/>
        <cfvo type="max"/>
        <color rgb="FFF8696B"/>
        <color rgb="FFFFEB84"/>
        <color rgb="FF63BE7B"/>
      </colorScale>
    </cfRule>
  </conditionalFormatting>
  <conditionalFormatting sqref="ACR96:ACS123">
    <cfRule type="colorScale" priority="37">
      <colorScale>
        <cfvo type="min"/>
        <cfvo type="percentile" val="50"/>
        <cfvo type="max"/>
        <color rgb="FFF8696B"/>
        <color rgb="FFFFEB84"/>
        <color rgb="FF63BE7B"/>
      </colorScale>
    </cfRule>
  </conditionalFormatting>
  <conditionalFormatting sqref="ACR14:ACR92">
    <cfRule type="colorScale" priority="36">
      <colorScale>
        <cfvo type="min"/>
        <cfvo type="percentile" val="50"/>
        <cfvo type="max"/>
        <color rgb="FF63BE7B"/>
        <color rgb="FFFFEB84"/>
        <color rgb="FFF8696B"/>
      </colorScale>
    </cfRule>
  </conditionalFormatting>
  <conditionalFormatting sqref="ACJ96:ACK123">
    <cfRule type="colorScale" priority="35">
      <colorScale>
        <cfvo type="min"/>
        <cfvo type="percentile" val="50"/>
        <cfvo type="max"/>
        <color rgb="FFF8696B"/>
        <color rgb="FFFFEB84"/>
        <color rgb="FF63BE7B"/>
      </colorScale>
    </cfRule>
  </conditionalFormatting>
  <conditionalFormatting sqref="ACL96:ACM123">
    <cfRule type="colorScale" priority="34">
      <colorScale>
        <cfvo type="min"/>
        <cfvo type="percentile" val="50"/>
        <cfvo type="max"/>
        <color rgb="FFF8696B"/>
        <color rgb="FFFFEB84"/>
        <color rgb="FF63BE7B"/>
      </colorScale>
    </cfRule>
  </conditionalFormatting>
  <conditionalFormatting sqref="ACR96:ACS123">
    <cfRule type="colorScale" priority="33">
      <colorScale>
        <cfvo type="min"/>
        <cfvo type="percentile" val="50"/>
        <cfvo type="max"/>
        <color rgb="FF63BE7B"/>
        <color rgb="FFFFEB84"/>
        <color rgb="FFF8696B"/>
      </colorScale>
    </cfRule>
  </conditionalFormatting>
  <conditionalFormatting sqref="ACL14:ACM92">
    <cfRule type="colorScale" priority="32">
      <colorScale>
        <cfvo type="min"/>
        <cfvo type="percentile" val="50"/>
        <cfvo type="max"/>
        <color rgb="FFF8696B"/>
        <color rgb="FFFFEB84"/>
        <color rgb="FF63BE7B"/>
      </colorScale>
    </cfRule>
  </conditionalFormatting>
  <conditionalFormatting sqref="ACN96:ACN123">
    <cfRule type="colorScale" priority="31">
      <colorScale>
        <cfvo type="min"/>
        <cfvo type="percentile" val="50"/>
        <cfvo type="max"/>
        <color rgb="FFF8696B"/>
        <color rgb="FFFFEB84"/>
        <color rgb="FF63BE7B"/>
      </colorScale>
    </cfRule>
  </conditionalFormatting>
  <conditionalFormatting sqref="ACW14:ACW92">
    <cfRule type="colorScale" priority="30">
      <colorScale>
        <cfvo type="min"/>
        <cfvo type="percentile" val="50"/>
        <cfvo type="max"/>
        <color rgb="FFF8696B"/>
        <color rgb="FFFFEB84"/>
        <color rgb="FF63BE7B"/>
      </colorScale>
    </cfRule>
  </conditionalFormatting>
  <conditionalFormatting sqref="ACW96:ACY123">
    <cfRule type="colorScale" priority="29">
      <colorScale>
        <cfvo type="min"/>
        <cfvo type="percentile" val="50"/>
        <cfvo type="max"/>
        <color rgb="FFF8696B"/>
        <color rgb="FFFFEB84"/>
        <color rgb="FF63BE7B"/>
      </colorScale>
    </cfRule>
  </conditionalFormatting>
  <conditionalFormatting sqref="ACZ14:ACZ92">
    <cfRule type="colorScale" priority="28">
      <colorScale>
        <cfvo type="min"/>
        <cfvo type="percentile" val="50"/>
        <cfvo type="max"/>
        <color rgb="FFF8696B"/>
        <color rgb="FFFFEB84"/>
        <color rgb="FF63BE7B"/>
      </colorScale>
    </cfRule>
  </conditionalFormatting>
  <conditionalFormatting sqref="ACZ96:ACZ123">
    <cfRule type="colorScale" priority="27">
      <colorScale>
        <cfvo type="min"/>
        <cfvo type="percentile" val="50"/>
        <cfvo type="max"/>
        <color rgb="FFF8696B"/>
        <color rgb="FFFFEB84"/>
        <color rgb="FF63BE7B"/>
      </colorScale>
    </cfRule>
  </conditionalFormatting>
  <conditionalFormatting sqref="ACH2:ACH10 ACM2:ACM10">
    <cfRule type="colorScale" priority="26">
      <colorScale>
        <cfvo type="min"/>
        <cfvo type="percentile" val="50"/>
        <cfvo type="max"/>
        <color rgb="FFF8696B"/>
        <color rgb="FFFFEB84"/>
        <color rgb="FF63BE7B"/>
      </colorScale>
    </cfRule>
  </conditionalFormatting>
  <conditionalFormatting sqref="ACN2:ACN10">
    <cfRule type="colorScale" priority="25">
      <colorScale>
        <cfvo type="min"/>
        <cfvo type="percentile" val="50"/>
        <cfvo type="max"/>
        <color rgb="FFF8696B"/>
        <color rgb="FFFFEB84"/>
        <color rgb="FF63BE7B"/>
      </colorScale>
    </cfRule>
  </conditionalFormatting>
  <conditionalFormatting sqref="ACG14:ACH92">
    <cfRule type="colorScale" priority="24">
      <colorScale>
        <cfvo type="min"/>
        <cfvo type="percentile" val="50"/>
        <cfvo type="max"/>
        <color rgb="FFF8696B"/>
        <color rgb="FFFFEB84"/>
        <color rgb="FF63BE7B"/>
      </colorScale>
    </cfRule>
  </conditionalFormatting>
  <conditionalFormatting sqref="ACE14:ACF92">
    <cfRule type="colorScale" priority="23">
      <colorScale>
        <cfvo type="min"/>
        <cfvo type="percentile" val="50"/>
        <cfvo type="max"/>
        <color rgb="FFF8696B"/>
        <color rgb="FFFFEB84"/>
        <color rgb="FF63BE7B"/>
      </colorScale>
    </cfRule>
  </conditionalFormatting>
  <conditionalFormatting sqref="ACK14:ACK92">
    <cfRule type="colorScale" priority="22">
      <colorScale>
        <cfvo type="min"/>
        <cfvo type="percentile" val="50"/>
        <cfvo type="max"/>
        <color rgb="FFF8696B"/>
        <color rgb="FFFFEB84"/>
        <color rgb="FF63BE7B"/>
      </colorScale>
    </cfRule>
  </conditionalFormatting>
  <conditionalFormatting sqref="ACY14:ACY92">
    <cfRule type="colorScale" priority="21">
      <colorScale>
        <cfvo type="min"/>
        <cfvo type="percentile" val="50"/>
        <cfvo type="max"/>
        <color rgb="FFF8696B"/>
        <color rgb="FFFFEB84"/>
        <color rgb="FF63BE7B"/>
      </colorScale>
    </cfRule>
  </conditionalFormatting>
  <conditionalFormatting sqref="ACE14:ACE92">
    <cfRule type="colorScale" priority="20">
      <colorScale>
        <cfvo type="min"/>
        <cfvo type="percentile" val="50"/>
        <cfvo type="max"/>
        <color rgb="FFF8696B"/>
        <color rgb="FFFFEB84"/>
        <color rgb="FF63BE7B"/>
      </colorScale>
    </cfRule>
  </conditionalFormatting>
  <conditionalFormatting sqref="ACB14:ACD92">
    <cfRule type="colorScale" priority="19">
      <colorScale>
        <cfvo type="min"/>
        <cfvo type="percentile" val="50"/>
        <cfvo type="max"/>
        <color rgb="FFF8696B"/>
        <color rgb="FFFFEB84"/>
        <color rgb="FF63BE7B"/>
      </colorScale>
    </cfRule>
  </conditionalFormatting>
  <conditionalFormatting sqref="ADA14:ADB92">
    <cfRule type="colorScale" priority="18">
      <colorScale>
        <cfvo type="min"/>
        <cfvo type="percentile" val="50"/>
        <cfvo type="max"/>
        <color rgb="FFF8696B"/>
        <color rgb="FFFFEB84"/>
        <color rgb="FF63BE7B"/>
      </colorScale>
    </cfRule>
  </conditionalFormatting>
  <conditionalFormatting sqref="ADA96:ADB123">
    <cfRule type="colorScale" priority="17">
      <colorScale>
        <cfvo type="min"/>
        <cfvo type="percentile" val="50"/>
        <cfvo type="max"/>
        <color rgb="FFF8696B"/>
        <color rgb="FFFFEB84"/>
        <color rgb="FF63BE7B"/>
      </colorScale>
    </cfRule>
  </conditionalFormatting>
  <conditionalFormatting sqref="ACO14:ACO92">
    <cfRule type="colorScale" priority="16">
      <colorScale>
        <cfvo type="min"/>
        <cfvo type="percentile" val="50"/>
        <cfvo type="max"/>
        <color rgb="FFF8696B"/>
        <color rgb="FFFFEB84"/>
        <color rgb="FF63BE7B"/>
      </colorScale>
    </cfRule>
  </conditionalFormatting>
  <conditionalFormatting sqref="ACO14:ACO92">
    <cfRule type="colorScale" priority="15">
      <colorScale>
        <cfvo type="min"/>
        <cfvo type="percentile" val="50"/>
        <cfvo type="max"/>
        <color rgb="FFF8696B"/>
        <color rgb="FFFFEB84"/>
        <color rgb="FF63BE7B"/>
      </colorScale>
    </cfRule>
  </conditionalFormatting>
  <conditionalFormatting sqref="ACR2:ACR10">
    <cfRule type="colorScale" priority="14">
      <colorScale>
        <cfvo type="min"/>
        <cfvo type="percentile" val="50"/>
        <cfvo type="max"/>
        <color rgb="FFF8696B"/>
        <color rgb="FFFFEB84"/>
        <color rgb="FF63BE7B"/>
      </colorScale>
    </cfRule>
  </conditionalFormatting>
  <conditionalFormatting sqref="ACV2:ACV10">
    <cfRule type="colorScale" priority="13">
      <colorScale>
        <cfvo type="min"/>
        <cfvo type="percentile" val="50"/>
        <cfvo type="max"/>
        <color rgb="FFF8696B"/>
        <color rgb="FFFFEB84"/>
        <color rgb="FF63BE7B"/>
      </colorScale>
    </cfRule>
  </conditionalFormatting>
  <conditionalFormatting sqref="ACT2:ACT10">
    <cfRule type="colorScale" priority="12">
      <colorScale>
        <cfvo type="min"/>
        <cfvo type="percentile" val="50"/>
        <cfvo type="max"/>
        <color rgb="FFF8696B"/>
        <color rgb="FFFFEB84"/>
        <color rgb="FF63BE7B"/>
      </colorScale>
    </cfRule>
  </conditionalFormatting>
  <conditionalFormatting sqref="ACX2:ACX10">
    <cfRule type="colorScale" priority="11">
      <colorScale>
        <cfvo type="min"/>
        <cfvo type="percentile" val="50"/>
        <cfvo type="max"/>
        <color rgb="FFF8696B"/>
        <color rgb="FFFFEB84"/>
        <color rgb="FF63BE7B"/>
      </colorScale>
    </cfRule>
  </conditionalFormatting>
  <conditionalFormatting sqref="ADC14:ADC92">
    <cfRule type="colorScale" priority="10">
      <colorScale>
        <cfvo type="min"/>
        <cfvo type="percentile" val="50"/>
        <cfvo type="max"/>
        <color rgb="FFF8696B"/>
        <color rgb="FFFFEB84"/>
        <color rgb="FF63BE7B"/>
      </colorScale>
    </cfRule>
  </conditionalFormatting>
  <conditionalFormatting sqref="ADC96:ADC123">
    <cfRule type="colorScale" priority="9">
      <colorScale>
        <cfvo type="min"/>
        <cfvo type="percentile" val="50"/>
        <cfvo type="max"/>
        <color rgb="FFF8696B"/>
        <color rgb="FFFFEB84"/>
        <color rgb="FF63BE7B"/>
      </colorScale>
    </cfRule>
  </conditionalFormatting>
  <conditionalFormatting sqref="ACI2:ACI10">
    <cfRule type="colorScale" priority="50">
      <colorScale>
        <cfvo type="min"/>
        <cfvo type="percentile" val="50"/>
        <cfvo type="max"/>
        <color rgb="FFF8696B"/>
        <color rgb="FFFFEB84"/>
        <color rgb="FF63BE7B"/>
      </colorScale>
    </cfRule>
  </conditionalFormatting>
  <conditionalFormatting sqref="ADD14:ADG92">
    <cfRule type="colorScale" priority="8">
      <colorScale>
        <cfvo type="min"/>
        <cfvo type="percentile" val="50"/>
        <cfvo type="max"/>
        <color rgb="FFF8696B"/>
        <color rgb="FFFFEB84"/>
        <color rgb="FF63BE7B"/>
      </colorScale>
    </cfRule>
  </conditionalFormatting>
  <conditionalFormatting sqref="ADD96:ADG123">
    <cfRule type="colorScale" priority="7">
      <colorScale>
        <cfvo type="min"/>
        <cfvo type="percentile" val="50"/>
        <cfvo type="max"/>
        <color rgb="FFF8696B"/>
        <color rgb="FFFFEB84"/>
        <color rgb="FF63BE7B"/>
      </colorScale>
    </cfRule>
  </conditionalFormatting>
  <conditionalFormatting sqref="ACJ10">
    <cfRule type="colorScale" priority="6">
      <colorScale>
        <cfvo type="min"/>
        <cfvo type="percentile" val="50"/>
        <cfvo type="max"/>
        <color rgb="FFF8696B"/>
        <color rgb="FFFFEB84"/>
        <color rgb="FF63BE7B"/>
      </colorScale>
    </cfRule>
  </conditionalFormatting>
  <conditionalFormatting sqref="ACJ2:ACJ9">
    <cfRule type="colorScale" priority="5">
      <colorScale>
        <cfvo type="min"/>
        <cfvo type="percentile" val="50"/>
        <cfvo type="max"/>
        <color rgb="FFF8696B"/>
        <color rgb="FFFFEB84"/>
        <color rgb="FF63BE7B"/>
      </colorScale>
    </cfRule>
  </conditionalFormatting>
  <conditionalFormatting sqref="ACK2:ACK10">
    <cfRule type="colorScale" priority="4">
      <colorScale>
        <cfvo type="min"/>
        <cfvo type="percentile" val="50"/>
        <cfvo type="max"/>
        <color rgb="FF63BE7B"/>
        <color rgb="FFFFEB84"/>
        <color rgb="FFF8696B"/>
      </colorScale>
    </cfRule>
  </conditionalFormatting>
  <conditionalFormatting sqref="AAH14:AAH92">
    <cfRule type="colorScale" priority="3">
      <colorScale>
        <cfvo type="min"/>
        <cfvo type="percentile" val="50"/>
        <cfvo type="max"/>
        <color rgb="FFF8696B"/>
        <color rgb="FFFFEB84"/>
        <color rgb="FF63BE7B"/>
      </colorScale>
    </cfRule>
  </conditionalFormatting>
  <conditionalFormatting sqref="ABP14:ABP92">
    <cfRule type="colorScale" priority="2">
      <colorScale>
        <cfvo type="min"/>
        <cfvo type="percentile" val="50"/>
        <cfvo type="max"/>
        <color rgb="FFF8696B"/>
        <color rgb="FFFFEB84"/>
        <color rgb="FF63BE7B"/>
      </colorScale>
    </cfRule>
  </conditionalFormatting>
  <conditionalFormatting sqref="ACX14:ACX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S47" activePane="bottomRight" state="frozen"/>
      <selection pane="topRight" activeCell="N1" sqref="N1"/>
      <selection pane="bottomLeft" activeCell="A2" sqref="A2"/>
      <selection pane="bottomRight" activeCell="F56" sqref="F56"/>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3" customWidth="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PC2016-07-11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1.579</v>
      </c>
      <c r="O2" s="153">
        <f>N2*I2/H2</f>
        <v>45791</v>
      </c>
      <c r="P2" s="199">
        <f>VLOOKUP($A2,[3]futuresATR!$A$2:$F$80,4)</f>
        <v>4.0070290500000001E-2</v>
      </c>
      <c r="Q2" s="152">
        <f>P2*I2/H2</f>
        <v>1162.0384245</v>
      </c>
      <c r="R2" s="144">
        <f>MAX(CEILING($R$1/Q2,1),1)</f>
        <v>2</v>
      </c>
      <c r="S2" s="139">
        <f t="shared" ref="S2:S33" si="0">R2*O2</f>
        <v>91582</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0.75160000000000005</v>
      </c>
      <c r="O3" s="153">
        <f t="shared" ref="O3:O66" si="4">N3*I3/H3</f>
        <v>75160</v>
      </c>
      <c r="P3" s="199">
        <f>VLOOKUP($A3,[3]futuresATR!$A$2:$F$80,4)</f>
        <v>1.021E-2</v>
      </c>
      <c r="Q3" s="152">
        <f t="shared" ref="Q3:Q11" si="5">P3*I3/H3</f>
        <v>1021</v>
      </c>
      <c r="R3" s="144">
        <f>MAX(CEILING($R$1/Q3,1),1)</f>
        <v>2</v>
      </c>
      <c r="S3" s="139">
        <f>R3*O3</f>
        <v>150320</v>
      </c>
      <c r="T3" s="111">
        <f>IF(R3&gt;$T$1,$T$1,R3)</f>
        <v>2</v>
      </c>
      <c r="U3" s="111">
        <f t="shared" ref="U3:U66" si="6">T3*2*7</f>
        <v>28</v>
      </c>
      <c r="V3" s="160">
        <f t="shared" ref="V3:V66" si="7">IF(ROUND(T3*Q3/$R$1,0)&lt;1,0,T3)</f>
        <v>2</v>
      </c>
      <c r="W3" s="160">
        <f t="shared" ref="W3:W66" si="8">V3*Q3</f>
        <v>2042</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0.90432266232591796</v>
      </c>
      <c r="I4" s="113">
        <v>200</v>
      </c>
      <c r="J4" s="113">
        <v>0.01</v>
      </c>
      <c r="K4" s="113" t="s">
        <v>297</v>
      </c>
      <c r="L4" s="113" t="s">
        <v>785</v>
      </c>
      <c r="M4" s="146" t="s">
        <v>295</v>
      </c>
      <c r="N4" s="198">
        <f>VLOOKUP($A4,[3]futuresATR!$A$2:$F$80,3)</f>
        <v>440.65</v>
      </c>
      <c r="O4" s="153">
        <f t="shared" si="4"/>
        <v>97454.153999999995</v>
      </c>
      <c r="P4" s="199">
        <f>VLOOKUP($A4,[3]futuresATR!$A$2:$F$80,4)</f>
        <v>11.937888261499999</v>
      </c>
      <c r="Q4" s="152">
        <f t="shared" si="5"/>
        <v>2640.1833679133397</v>
      </c>
      <c r="R4" s="144">
        <f t="shared" ref="R4:R66" si="9">MAX(CEILING($R$1/Q4,1),1)</f>
        <v>1</v>
      </c>
      <c r="S4" s="139">
        <f t="shared" si="0"/>
        <v>97454.153999999995</v>
      </c>
      <c r="T4" s="111">
        <f t="shared" ref="T4:T66" si="10">IF(R4&gt;$T$1,$T$1,R4)</f>
        <v>1</v>
      </c>
      <c r="U4" s="111">
        <f t="shared" si="6"/>
        <v>14</v>
      </c>
      <c r="V4" s="160">
        <f t="shared" si="7"/>
        <v>1</v>
      </c>
      <c r="W4" s="160">
        <f t="shared" si="8"/>
        <v>2640.1833679133397</v>
      </c>
      <c r="X4" s="113" t="s">
        <v>903</v>
      </c>
      <c r="Y4" s="113">
        <v>4</v>
      </c>
      <c r="Z4" s="113">
        <v>445.6</v>
      </c>
      <c r="AA4" s="169">
        <v>0</v>
      </c>
      <c r="AB4" s="113" t="s">
        <v>907</v>
      </c>
      <c r="AC4" s="113">
        <v>449.35</v>
      </c>
      <c r="AD4" s="162">
        <v>-3344</v>
      </c>
      <c r="AE4" s="162">
        <v>0</v>
      </c>
      <c r="AF4" s="166">
        <f t="shared" si="1"/>
        <v>-3.75</v>
      </c>
      <c r="AG4" s="144">
        <f t="shared" si="2"/>
        <v>-3317.3999999999996</v>
      </c>
      <c r="AH4" s="141">
        <f t="shared" si="3"/>
        <v>-26.600000000000364</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30.75</v>
      </c>
      <c r="O5" s="153">
        <f t="shared" si="4"/>
        <v>18450</v>
      </c>
      <c r="P5" s="199">
        <f>VLOOKUP($A5,[3]futuresATR!$A$2:$F$80,4)</f>
        <v>0.71699999999999997</v>
      </c>
      <c r="Q5" s="152">
        <f t="shared" si="5"/>
        <v>430.2</v>
      </c>
      <c r="R5" s="144">
        <f t="shared" si="9"/>
        <v>5</v>
      </c>
      <c r="S5" s="139">
        <f t="shared" si="0"/>
        <v>92250</v>
      </c>
      <c r="T5" s="111">
        <f t="shared" si="10"/>
        <v>5</v>
      </c>
      <c r="U5" s="111">
        <f t="shared" si="6"/>
        <v>70</v>
      </c>
      <c r="V5" s="160">
        <f t="shared" si="7"/>
        <v>5</v>
      </c>
      <c r="W5" s="160">
        <f t="shared" si="8"/>
        <v>2151</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1.3013999999999999</v>
      </c>
      <c r="O6" s="153">
        <f t="shared" si="4"/>
        <v>81337.5</v>
      </c>
      <c r="P6" s="199">
        <f>VLOOKUP($A6,[3]futuresATR!$A$2:$F$80,4)</f>
        <v>2.9204999999999998E-2</v>
      </c>
      <c r="Q6" s="152">
        <f t="shared" si="5"/>
        <v>1825.3125</v>
      </c>
      <c r="R6" s="144">
        <f t="shared" si="9"/>
        <v>2</v>
      </c>
      <c r="S6" s="139">
        <f t="shared" si="0"/>
        <v>162675</v>
      </c>
      <c r="T6" s="111">
        <f t="shared" si="10"/>
        <v>2</v>
      </c>
      <c r="U6" s="111">
        <f t="shared" si="6"/>
        <v>28</v>
      </c>
      <c r="V6" s="160">
        <f t="shared" si="7"/>
        <v>2</v>
      </c>
      <c r="W6" s="160">
        <f t="shared" si="8"/>
        <v>3650.625</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348.25</v>
      </c>
      <c r="O7" s="153">
        <f t="shared" si="4"/>
        <v>17412.5</v>
      </c>
      <c r="P7" s="199">
        <f>VLOOKUP($A7,[3]futuresATR!$A$2:$F$80,4)</f>
        <v>13.6625</v>
      </c>
      <c r="Q7" s="152">
        <f t="shared" si="5"/>
        <v>683.125</v>
      </c>
      <c r="R7" s="144">
        <f t="shared" si="9"/>
        <v>3</v>
      </c>
      <c r="S7" s="139">
        <f t="shared" si="0"/>
        <v>52237.5</v>
      </c>
      <c r="T7" s="111">
        <f t="shared" si="10"/>
        <v>3</v>
      </c>
      <c r="U7" s="111">
        <f t="shared" si="6"/>
        <v>42</v>
      </c>
      <c r="V7" s="160">
        <f t="shared" si="7"/>
        <v>3</v>
      </c>
      <c r="W7" s="160">
        <f t="shared" si="8"/>
        <v>2049.375</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3101</v>
      </c>
      <c r="O8" s="153">
        <f t="shared" si="4"/>
        <v>31010</v>
      </c>
      <c r="P8" s="199">
        <f>VLOOKUP($A8,[3]futuresATR!$A$2:$F$80,4)</f>
        <v>58.15</v>
      </c>
      <c r="Q8" s="152">
        <f t="shared" si="5"/>
        <v>581.5</v>
      </c>
      <c r="R8" s="144">
        <f t="shared" si="9"/>
        <v>4</v>
      </c>
      <c r="S8" s="139">
        <f t="shared" si="0"/>
        <v>124040</v>
      </c>
      <c r="T8" s="111">
        <f t="shared" si="10"/>
        <v>4</v>
      </c>
      <c r="U8" s="111">
        <f t="shared" si="6"/>
        <v>56</v>
      </c>
      <c r="V8" s="160">
        <f t="shared" si="7"/>
        <v>4</v>
      </c>
      <c r="W8" s="160">
        <f t="shared" si="8"/>
        <v>2326</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0.76154999999999995</v>
      </c>
      <c r="O9" s="153">
        <f t="shared" si="4"/>
        <v>76155</v>
      </c>
      <c r="P9" s="199">
        <f>VLOOKUP($A9,[3]futuresATR!$A$2:$F$80,4)</f>
        <v>7.7299999999999999E-3</v>
      </c>
      <c r="Q9" s="152">
        <f t="shared" si="5"/>
        <v>773</v>
      </c>
      <c r="R9" s="144">
        <f t="shared" si="9"/>
        <v>3</v>
      </c>
      <c r="S9" s="139">
        <f t="shared" si="0"/>
        <v>228465</v>
      </c>
      <c r="T9" s="111">
        <f t="shared" si="10"/>
        <v>3</v>
      </c>
      <c r="U9" s="111">
        <f t="shared" si="6"/>
        <v>42</v>
      </c>
      <c r="V9" s="160">
        <f t="shared" si="7"/>
        <v>3</v>
      </c>
      <c r="W9" s="160">
        <f t="shared" si="8"/>
        <v>2319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1.3124</v>
      </c>
      <c r="I10" s="145">
        <v>1000</v>
      </c>
      <c r="J10" s="113">
        <v>0.01</v>
      </c>
      <c r="K10" s="113" t="s">
        <v>1142</v>
      </c>
      <c r="L10" s="113" t="s">
        <v>310</v>
      </c>
      <c r="M10" s="146" t="s">
        <v>488</v>
      </c>
      <c r="N10" s="198">
        <f>VLOOKUP($A10,[3]futuresATR!$A$2:$F$80,3)</f>
        <v>149.05000000000001</v>
      </c>
      <c r="O10" s="153">
        <f t="shared" si="4"/>
        <v>113570.55775678146</v>
      </c>
      <c r="P10" s="199">
        <f>VLOOKUP($A10,[3]futuresATR!$A$2:$F$80,4)</f>
        <v>0.82550000000000001</v>
      </c>
      <c r="Q10" s="152">
        <f t="shared" si="5"/>
        <v>629.00030478512645</v>
      </c>
      <c r="R10" s="144">
        <f t="shared" si="9"/>
        <v>4</v>
      </c>
      <c r="S10" s="139">
        <f t="shared" si="0"/>
        <v>454282.23102712585</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44.76</v>
      </c>
      <c r="O11" s="153">
        <f t="shared" si="4"/>
        <v>44760</v>
      </c>
      <c r="P11" s="199">
        <f>VLOOKUP($A11,[3]futuresATR!$A$2:$F$80,4)</f>
        <v>1.8647292225000001</v>
      </c>
      <c r="Q11" s="152">
        <f t="shared" si="5"/>
        <v>1864.7292225000001</v>
      </c>
      <c r="R11" s="144">
        <f t="shared" si="9"/>
        <v>2</v>
      </c>
      <c r="S11" s="139">
        <f t="shared" si="0"/>
        <v>89520</v>
      </c>
      <c r="T11" s="111">
        <f t="shared" si="10"/>
        <v>2</v>
      </c>
      <c r="U11" s="111">
        <f t="shared" si="6"/>
        <v>28</v>
      </c>
      <c r="V11" s="160">
        <f t="shared" si="7"/>
        <v>2</v>
      </c>
      <c r="W11" s="160">
        <f t="shared" si="8"/>
        <v>3729.4584450000002</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67.78</v>
      </c>
      <c r="O12" s="172">
        <f>N12*I12/H12*100</f>
        <v>33890</v>
      </c>
      <c r="P12" s="199">
        <f>VLOOKUP($A12,[3]futuresATR!$A$2:$F$80,4)</f>
        <v>1.446</v>
      </c>
      <c r="Q12" s="157">
        <f>P12*I12/H12*100</f>
        <v>723</v>
      </c>
      <c r="R12" s="144">
        <f t="shared" si="9"/>
        <v>3</v>
      </c>
      <c r="S12" s="139">
        <f t="shared" si="0"/>
        <v>101670</v>
      </c>
      <c r="T12" s="111">
        <f t="shared" si="10"/>
        <v>3</v>
      </c>
      <c r="U12" s="111">
        <f t="shared" si="6"/>
        <v>42</v>
      </c>
      <c r="V12" s="160">
        <f t="shared" si="7"/>
        <v>3</v>
      </c>
      <c r="W12" s="160">
        <f t="shared" si="8"/>
        <v>2169</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1.1085</v>
      </c>
      <c r="O13" s="153">
        <f t="shared" si="4"/>
        <v>138562.5</v>
      </c>
      <c r="P13" s="199">
        <f>VLOOKUP($A13,[3]futuresATR!$A$2:$F$80,4)</f>
        <v>1.21E-2</v>
      </c>
      <c r="Q13" s="152">
        <f t="shared" ref="Q13:Q33" si="11">P13*I13/H13</f>
        <v>1512.5</v>
      </c>
      <c r="R13" s="144">
        <f t="shared" si="9"/>
        <v>2</v>
      </c>
      <c r="S13" s="139">
        <f t="shared" si="0"/>
        <v>277125</v>
      </c>
      <c r="T13" s="111">
        <f t="shared" si="10"/>
        <v>2</v>
      </c>
      <c r="U13" s="111">
        <f t="shared" si="6"/>
        <v>28</v>
      </c>
      <c r="V13" s="160">
        <f t="shared" si="7"/>
        <v>2</v>
      </c>
      <c r="W13" s="160">
        <f t="shared" si="8"/>
        <v>3025</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96.59</v>
      </c>
      <c r="O14" s="153">
        <f t="shared" si="4"/>
        <v>96590</v>
      </c>
      <c r="P14" s="199">
        <f>VLOOKUP($A14,[3]futuresATR!$A$2:$F$80,4)</f>
        <v>0.84819999999999995</v>
      </c>
      <c r="Q14" s="152">
        <f t="shared" si="11"/>
        <v>848.19999999999993</v>
      </c>
      <c r="R14" s="144">
        <f t="shared" si="9"/>
        <v>3</v>
      </c>
      <c r="S14" s="139">
        <f t="shared" si="0"/>
        <v>289770</v>
      </c>
      <c r="T14" s="111">
        <f t="shared" si="10"/>
        <v>3</v>
      </c>
      <c r="U14" s="111">
        <f t="shared" si="6"/>
        <v>42</v>
      </c>
      <c r="V14" s="160">
        <f t="shared" si="7"/>
        <v>3</v>
      </c>
      <c r="W14" s="160">
        <f t="shared" si="8"/>
        <v>2544.6</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0.90432266232591796</v>
      </c>
      <c r="I15" s="131">
        <v>1000</v>
      </c>
      <c r="J15">
        <v>0.01</v>
      </c>
      <c r="K15" t="s">
        <v>1142</v>
      </c>
      <c r="L15" t="s">
        <v>804</v>
      </c>
      <c r="M15" s="133" t="s">
        <v>566</v>
      </c>
      <c r="N15" s="198">
        <f>VLOOKUP($A15,[3]futuresATR!$A$2:$F$80,3)</f>
        <v>167.58</v>
      </c>
      <c r="O15" s="153">
        <f t="shared" si="4"/>
        <v>185309.96399999998</v>
      </c>
      <c r="P15" s="199">
        <f>VLOOKUP($A15,[3]futuresATR!$A$2:$F$80,4)</f>
        <v>0.93</v>
      </c>
      <c r="Q15" s="152">
        <f t="shared" si="11"/>
        <v>1028.394</v>
      </c>
      <c r="R15" s="144">
        <f t="shared" si="9"/>
        <v>2</v>
      </c>
      <c r="S15" s="139">
        <f t="shared" si="0"/>
        <v>370619.92799999996</v>
      </c>
      <c r="T15" s="111">
        <f t="shared" si="10"/>
        <v>2</v>
      </c>
      <c r="U15" s="111">
        <f t="shared" si="6"/>
        <v>28</v>
      </c>
      <c r="V15" s="160">
        <f t="shared" si="7"/>
        <v>2</v>
      </c>
      <c r="W15" s="160">
        <f t="shared" si="8"/>
        <v>2056.788</v>
      </c>
      <c r="X15" t="s">
        <v>904</v>
      </c>
      <c r="Y15">
        <v>2</v>
      </c>
      <c r="Z15">
        <v>162.88999999999999</v>
      </c>
      <c r="AA15" s="137">
        <v>0.01</v>
      </c>
      <c r="AB15" s="134">
        <v>1E-4</v>
      </c>
      <c r="AC15">
        <v>162.9</v>
      </c>
      <c r="AD15" s="109">
        <v>22</v>
      </c>
      <c r="AE15" s="109">
        <v>0</v>
      </c>
      <c r="AF15" s="166">
        <f t="shared" si="1"/>
        <v>-1.0000000000019327E-2</v>
      </c>
      <c r="AG15" s="144">
        <f t="shared" si="2"/>
        <v>-22.116000000042742</v>
      </c>
      <c r="AH15" s="141">
        <f t="shared" si="3"/>
        <v>0.11600000004274236</v>
      </c>
    </row>
    <row r="16" spans="1:34" ht="15.75" thickBot="1" x14ac:dyDescent="0.3">
      <c r="A16" s="5" t="s">
        <v>321</v>
      </c>
      <c r="B16" t="s">
        <v>322</v>
      </c>
      <c r="C16" s="155" t="s">
        <v>321</v>
      </c>
      <c r="D16" t="s">
        <v>530</v>
      </c>
      <c r="E16" t="s">
        <v>783</v>
      </c>
      <c r="F16" t="s">
        <v>803</v>
      </c>
      <c r="G16" t="s">
        <v>473</v>
      </c>
      <c r="H16">
        <f>VLOOKUP(G16,MARGIN!$E$1:$F$10,2)</f>
        <v>0.90432266232591796</v>
      </c>
      <c r="I16" s="131">
        <v>1000</v>
      </c>
      <c r="J16">
        <v>0.01</v>
      </c>
      <c r="K16" t="s">
        <v>1142</v>
      </c>
      <c r="L16" t="s">
        <v>805</v>
      </c>
      <c r="M16" s="133" t="s">
        <v>564</v>
      </c>
      <c r="N16" s="198">
        <f>VLOOKUP($A16,[3]futuresATR!$A$2:$F$80,3)</f>
        <v>133.91999999999999</v>
      </c>
      <c r="O16" s="153">
        <f t="shared" si="4"/>
        <v>148088.73599999998</v>
      </c>
      <c r="P16" s="199">
        <f>VLOOKUP($A16,[3]futuresATR!$A$2:$F$80,4)</f>
        <v>0.26100000000000001</v>
      </c>
      <c r="Q16" s="152">
        <f t="shared" si="11"/>
        <v>288.61379999999997</v>
      </c>
      <c r="R16" s="144">
        <f t="shared" si="9"/>
        <v>7</v>
      </c>
      <c r="S16" s="139">
        <f t="shared" si="0"/>
        <v>1036621.1519999998</v>
      </c>
      <c r="T16" s="111">
        <f t="shared" si="10"/>
        <v>7</v>
      </c>
      <c r="U16" s="111">
        <f t="shared" si="6"/>
        <v>98</v>
      </c>
      <c r="V16" s="160">
        <f t="shared" si="7"/>
        <v>7</v>
      </c>
      <c r="W16" s="160">
        <f t="shared" si="8"/>
        <v>2020.2965999999997</v>
      </c>
      <c r="X16" t="s">
        <v>903</v>
      </c>
      <c r="Y16">
        <v>7</v>
      </c>
      <c r="Z16">
        <v>132.27000000000001</v>
      </c>
      <c r="AA16" s="137">
        <v>0.02</v>
      </c>
      <c r="AB16" s="134">
        <v>2.0000000000000001E-4</v>
      </c>
      <c r="AC16">
        <v>132.29</v>
      </c>
      <c r="AD16" s="109">
        <v>-156</v>
      </c>
      <c r="AE16" s="109">
        <v>0</v>
      </c>
      <c r="AF16" s="166">
        <f t="shared" si="1"/>
        <v>-1.999999999998181E-2</v>
      </c>
      <c r="AG16" s="144">
        <f t="shared" si="2"/>
        <v>-154.81199999985918</v>
      </c>
      <c r="AH16" s="141">
        <f t="shared" si="3"/>
        <v>-1.1880000001408177</v>
      </c>
    </row>
    <row r="17" spans="1:34" ht="15.75" thickBot="1" x14ac:dyDescent="0.3">
      <c r="A17" s="5" t="s">
        <v>323</v>
      </c>
      <c r="B17" t="s">
        <v>324</v>
      </c>
      <c r="C17" s="155" t="s">
        <v>323</v>
      </c>
      <c r="D17" t="s">
        <v>530</v>
      </c>
      <c r="E17" t="s">
        <v>783</v>
      </c>
      <c r="F17" t="s">
        <v>803</v>
      </c>
      <c r="G17" t="s">
        <v>473</v>
      </c>
      <c r="H17">
        <f>VLOOKUP(G17,MARGIN!$E$1:$F$10,2)</f>
        <v>0.90432266232591796</v>
      </c>
      <c r="I17" s="131">
        <v>1000</v>
      </c>
      <c r="J17">
        <v>1E-3</v>
      </c>
      <c r="K17" t="s">
        <v>1142</v>
      </c>
      <c r="L17" t="s">
        <v>806</v>
      </c>
      <c r="M17" s="133" t="s">
        <v>568</v>
      </c>
      <c r="N17" s="198">
        <f>VLOOKUP($A17,[3]futuresATR!$A$2:$F$80,3)</f>
        <v>112.145</v>
      </c>
      <c r="O17" s="153">
        <f t="shared" si="4"/>
        <v>124009.94099999999</v>
      </c>
      <c r="P17" s="199">
        <f>VLOOKUP($A17,[3]futuresATR!$A$2:$F$80,4)</f>
        <v>6.9750000000000006E-2</v>
      </c>
      <c r="Q17" s="152">
        <f t="shared" si="11"/>
        <v>77.129549999999995</v>
      </c>
      <c r="R17" s="144">
        <f t="shared" si="9"/>
        <v>26</v>
      </c>
      <c r="S17" s="139">
        <f t="shared" si="0"/>
        <v>3224258.466</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-398.08799999992078</v>
      </c>
      <c r="AH17" s="141">
        <f t="shared" si="3"/>
        <v>-8.9120000000792174</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99.245000000000005</v>
      </c>
      <c r="O18" s="153">
        <f t="shared" si="4"/>
        <v>248112.5</v>
      </c>
      <c r="P18" s="199">
        <f>VLOOKUP($A18,[3]futuresATR!$A$2:$F$80,4)</f>
        <v>4.5999999999999999E-2</v>
      </c>
      <c r="Q18" s="152">
        <f t="shared" si="11"/>
        <v>115</v>
      </c>
      <c r="R18" s="144">
        <f t="shared" si="9"/>
        <v>18</v>
      </c>
      <c r="S18" s="139">
        <f t="shared" si="0"/>
        <v>4466025</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1525.5</v>
      </c>
      <c r="O19" s="153">
        <f t="shared" si="4"/>
        <v>152550</v>
      </c>
      <c r="P19" s="199">
        <f>VLOOKUP($A19,[3]futuresATR!$A$2:$F$80,4)</f>
        <v>26.453026494</v>
      </c>
      <c r="Q19" s="152">
        <f t="shared" si="11"/>
        <v>2645.3026494000001</v>
      </c>
      <c r="R19" s="144">
        <f t="shared" si="9"/>
        <v>1</v>
      </c>
      <c r="S19" s="139">
        <f t="shared" si="0"/>
        <v>152550</v>
      </c>
      <c r="T19" s="111">
        <f t="shared" si="10"/>
        <v>1</v>
      </c>
      <c r="U19" s="111">
        <f t="shared" si="6"/>
        <v>14</v>
      </c>
      <c r="V19" s="160">
        <f t="shared" si="7"/>
        <v>1</v>
      </c>
      <c r="W19" s="160">
        <f t="shared" si="8"/>
        <v>2645.3026494000001</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2130.25</v>
      </c>
      <c r="O20" s="153">
        <f t="shared" si="4"/>
        <v>106512.5</v>
      </c>
      <c r="P20" s="199">
        <f>VLOOKUP($A20,[3]futuresATR!$A$2:$F$80,4)</f>
        <v>31.9713165195</v>
      </c>
      <c r="Q20" s="152">
        <f t="shared" si="11"/>
        <v>1598.5658259750001</v>
      </c>
      <c r="R20" s="144">
        <f t="shared" si="9"/>
        <v>2</v>
      </c>
      <c r="S20" s="139">
        <f t="shared" si="0"/>
        <v>213025</v>
      </c>
      <c r="T20" s="111">
        <f t="shared" si="10"/>
        <v>2</v>
      </c>
      <c r="U20" s="111">
        <f t="shared" si="6"/>
        <v>28</v>
      </c>
      <c r="V20" s="160">
        <f t="shared" si="7"/>
        <v>2</v>
      </c>
      <c r="W20" s="160">
        <f t="shared" si="8"/>
        <v>3197.1316519500001</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139.44999999999999</v>
      </c>
      <c r="O21" s="153">
        <f t="shared" si="4"/>
        <v>69725</v>
      </c>
      <c r="P21" s="199">
        <f>VLOOKUP($A21,[3]futuresATR!$A$2:$F$80,4)</f>
        <v>3.0375000000000001</v>
      </c>
      <c r="Q21" s="152">
        <f t="shared" si="11"/>
        <v>1518.75</v>
      </c>
      <c r="R21" s="144">
        <f t="shared" si="9"/>
        <v>2</v>
      </c>
      <c r="S21" s="139">
        <f t="shared" si="0"/>
        <v>139450</v>
      </c>
      <c r="T21" s="111">
        <f t="shared" si="10"/>
        <v>2</v>
      </c>
      <c r="U21" s="111">
        <f t="shared" si="6"/>
        <v>28</v>
      </c>
      <c r="V21" s="160">
        <f t="shared" si="7"/>
        <v>2</v>
      </c>
      <c r="W21" s="160">
        <f t="shared" si="8"/>
        <v>3037.5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0.90432266232591796</v>
      </c>
      <c r="I22">
        <v>10</v>
      </c>
      <c r="J22">
        <v>0.1</v>
      </c>
      <c r="K22" t="s">
        <v>297</v>
      </c>
      <c r="L22" t="s">
        <v>486</v>
      </c>
      <c r="M22" s="133" t="s">
        <v>485</v>
      </c>
      <c r="N22" s="198">
        <f>VLOOKUP($A22,[3]futuresATR!$A$2:$F$80,3)</f>
        <v>4264.5</v>
      </c>
      <c r="O22" s="153">
        <f t="shared" si="4"/>
        <v>47156.840999999993</v>
      </c>
      <c r="P22" s="199">
        <f>VLOOKUP($A22,[3]futuresATR!$A$2:$F$80,4)</f>
        <v>116.64092850599999</v>
      </c>
      <c r="Q22" s="152">
        <f t="shared" si="11"/>
        <v>1289.8153874193479</v>
      </c>
      <c r="R22" s="144">
        <f t="shared" si="9"/>
        <v>2</v>
      </c>
      <c r="S22" s="139">
        <f t="shared" si="0"/>
        <v>94313.681999999986</v>
      </c>
      <c r="T22" s="111">
        <f t="shared" si="10"/>
        <v>2</v>
      </c>
      <c r="U22" s="111">
        <f t="shared" si="6"/>
        <v>28</v>
      </c>
      <c r="V22" s="160">
        <f t="shared" si="7"/>
        <v>2</v>
      </c>
      <c r="W22" s="160">
        <f t="shared" si="8"/>
        <v>2579.6307748386957</v>
      </c>
      <c r="X22" t="s">
        <v>903</v>
      </c>
      <c r="Y22">
        <v>16</v>
      </c>
      <c r="Z22">
        <v>4440.5</v>
      </c>
      <c r="AA22" s="137">
        <v>-2</v>
      </c>
      <c r="AB22" t="s">
        <v>913</v>
      </c>
      <c r="AC22">
        <v>4438.5</v>
      </c>
      <c r="AD22" s="109">
        <v>358</v>
      </c>
      <c r="AE22" s="109">
        <v>0</v>
      </c>
      <c r="AF22" s="166">
        <f t="shared" si="1"/>
        <v>2</v>
      </c>
      <c r="AG22" s="144">
        <f t="shared" si="2"/>
        <v>353.85599999999999</v>
      </c>
      <c r="AH22" s="141">
        <f t="shared" si="3"/>
        <v>-4.1440000000000055</v>
      </c>
    </row>
    <row r="23" spans="1:34" ht="15.75" thickBot="1" x14ac:dyDescent="0.3">
      <c r="A23" s="5" t="s">
        <v>336</v>
      </c>
      <c r="B23" s="182" t="s">
        <v>1121</v>
      </c>
      <c r="C23" s="155" t="s">
        <v>336</v>
      </c>
      <c r="D23" t="s">
        <v>530</v>
      </c>
      <c r="E23" t="s">
        <v>783</v>
      </c>
      <c r="F23" t="s">
        <v>1122</v>
      </c>
      <c r="G23" t="s">
        <v>473</v>
      </c>
      <c r="H23">
        <f>VLOOKUP(G23,MARGIN!$E$1:$F$10,2)</f>
        <v>0.90432266232591796</v>
      </c>
      <c r="I23">
        <v>5</v>
      </c>
      <c r="J23">
        <v>0.1</v>
      </c>
      <c r="K23" t="s">
        <v>297</v>
      </c>
      <c r="L23" t="s">
        <v>817</v>
      </c>
      <c r="M23" s="133" t="s">
        <v>667</v>
      </c>
      <c r="N23" s="198">
        <f>VLOOKUP($A23,[3]futuresATR!$A$2:$F$80,3)</f>
        <v>9822.5</v>
      </c>
      <c r="O23" s="153">
        <f t="shared" si="4"/>
        <v>54308.602499999994</v>
      </c>
      <c r="P23" s="199">
        <f>VLOOKUP($A23,[3]futuresATR!$A$2:$F$80,4)</f>
        <v>256.97243300899999</v>
      </c>
      <c r="Q23" s="152">
        <f t="shared" si="11"/>
        <v>1420.8005821067609</v>
      </c>
      <c r="R23" s="144">
        <f t="shared" si="9"/>
        <v>2</v>
      </c>
      <c r="S23" s="139">
        <f t="shared" si="0"/>
        <v>108617.20499999999</v>
      </c>
      <c r="T23" s="111">
        <f t="shared" si="10"/>
        <v>2</v>
      </c>
      <c r="U23" s="111">
        <f t="shared" si="6"/>
        <v>28</v>
      </c>
      <c r="V23" s="160">
        <f t="shared" si="7"/>
        <v>2</v>
      </c>
      <c r="W23" s="160">
        <f t="shared" si="8"/>
        <v>2841.6011642135218</v>
      </c>
      <c r="X23" t="s">
        <v>903</v>
      </c>
      <c r="Y23">
        <v>1</v>
      </c>
      <c r="Z23">
        <v>10177</v>
      </c>
      <c r="AA23" s="137">
        <v>0</v>
      </c>
      <c r="AB23" s="140" t="s">
        <v>907</v>
      </c>
      <c r="AC23">
        <v>10255</v>
      </c>
      <c r="AD23" s="109">
        <v>-2174</v>
      </c>
      <c r="AE23" s="109">
        <v>0</v>
      </c>
      <c r="AF23" s="166">
        <f t="shared" si="1"/>
        <v>-78</v>
      </c>
      <c r="AG23" s="144">
        <f t="shared" si="2"/>
        <v>-431.26199999999994</v>
      </c>
      <c r="AH23" s="141">
        <f t="shared" si="3"/>
        <v>-1742.7380000000001</v>
      </c>
    </row>
    <row r="24" spans="1:34" s="1" customFormat="1" ht="15.75" thickBot="1" x14ac:dyDescent="0.3">
      <c r="A24" s="5" t="s">
        <v>338</v>
      </c>
      <c r="B24" s="113" t="s">
        <v>339</v>
      </c>
      <c r="C24" s="155" t="s">
        <v>338</v>
      </c>
      <c r="D24" s="113" t="s">
        <v>814</v>
      </c>
      <c r="E24" s="113" t="s">
        <v>783</v>
      </c>
      <c r="F24" s="113" t="s">
        <v>818</v>
      </c>
      <c r="G24" s="113" t="s">
        <v>473</v>
      </c>
      <c r="H24">
        <f>VLOOKUP(G24,MARGIN!$E$1:$F$10,2)</f>
        <v>0.90432266232591796</v>
      </c>
      <c r="I24" s="145">
        <v>2500</v>
      </c>
      <c r="J24" s="113">
        <v>1E-3</v>
      </c>
      <c r="K24" s="113" t="s">
        <v>1142</v>
      </c>
      <c r="L24" s="113" t="s">
        <v>819</v>
      </c>
      <c r="M24" s="146" t="s">
        <v>572</v>
      </c>
      <c r="N24" s="198">
        <f>VLOOKUP($A24,[3]futuresATR!$A$2:$F$80,3)</f>
        <v>100.37</v>
      </c>
      <c r="O24" s="153">
        <f t="shared" si="4"/>
        <v>277472.86499999999</v>
      </c>
      <c r="P24" s="199">
        <f>VLOOKUP($A24,[3]futuresATR!$A$2:$F$80,4)</f>
        <v>2.5999999999999999E-2</v>
      </c>
      <c r="Q24" s="152">
        <f t="shared" si="11"/>
        <v>71.876999999999995</v>
      </c>
      <c r="R24" s="144">
        <f t="shared" si="9"/>
        <v>28</v>
      </c>
      <c r="S24" s="139">
        <f t="shared" si="0"/>
        <v>7769240.2199999997</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2073.3750000000782</v>
      </c>
      <c r="AH24" s="141">
        <f t="shared" si="3"/>
        <v>-26.624999999921783</v>
      </c>
    </row>
    <row r="25" spans="1:34" x14ac:dyDescent="0.25">
      <c r="A25" s="5" t="s">
        <v>340</v>
      </c>
      <c r="B25" s="113" t="s">
        <v>341</v>
      </c>
      <c r="C25" s="155" t="s">
        <v>340</v>
      </c>
      <c r="D25" s="113" t="s">
        <v>814</v>
      </c>
      <c r="E25" s="113" t="s">
        <v>783</v>
      </c>
      <c r="F25" s="113" t="s">
        <v>820</v>
      </c>
      <c r="G25" s="113" t="s">
        <v>460</v>
      </c>
      <c r="H25">
        <f>VLOOKUP(G25,MARGIN!$E$1:$F$10,2)</f>
        <v>0.76976368254945737</v>
      </c>
      <c r="I25" s="113">
        <v>10</v>
      </c>
      <c r="J25" s="113">
        <v>0.1</v>
      </c>
      <c r="K25" s="113" t="s">
        <v>297</v>
      </c>
      <c r="L25" s="113" t="s">
        <v>821</v>
      </c>
      <c r="M25" s="146" t="s">
        <v>595</v>
      </c>
      <c r="N25" s="198">
        <f>VLOOKUP($A25,[3]futuresATR!$A$2:$F$80,3)</f>
        <v>6630.5</v>
      </c>
      <c r="O25" s="153">
        <f t="shared" si="4"/>
        <v>86136.825499999992</v>
      </c>
      <c r="P25" s="199">
        <f>VLOOKUP($A25,[3]futuresATR!$A$2:$F$80,4)</f>
        <v>167.23342206800001</v>
      </c>
      <c r="Q25" s="152">
        <f t="shared" si="11"/>
        <v>2172.5293860853881</v>
      </c>
      <c r="R25" s="144">
        <f t="shared" si="9"/>
        <v>1</v>
      </c>
      <c r="S25" s="139">
        <f t="shared" si="0"/>
        <v>86136.825499999992</v>
      </c>
      <c r="T25" s="111">
        <f t="shared" si="10"/>
        <v>1</v>
      </c>
      <c r="U25" s="111">
        <f t="shared" si="6"/>
        <v>14</v>
      </c>
      <c r="V25" s="160">
        <f t="shared" si="7"/>
        <v>1</v>
      </c>
      <c r="W25" s="160">
        <f t="shared" si="8"/>
        <v>2172.5293860853881</v>
      </c>
      <c r="X25" s="113" t="s">
        <v>903</v>
      </c>
      <c r="Y25" s="113">
        <v>3</v>
      </c>
      <c r="Z25" s="113">
        <v>6187</v>
      </c>
      <c r="AA25" s="113" t="s">
        <v>1070</v>
      </c>
      <c r="AB25" s="113" t="s">
        <v>907</v>
      </c>
      <c r="AC25" s="113">
        <v>6211.5</v>
      </c>
      <c r="AD25" s="162">
        <v>-1058</v>
      </c>
      <c r="AE25" s="162">
        <v>0</v>
      </c>
      <c r="AF25" s="166">
        <f t="shared" si="1"/>
        <v>-24.5</v>
      </c>
      <c r="AG25" s="144">
        <f t="shared" si="2"/>
        <v>-954.83849999999995</v>
      </c>
      <c r="AH25" s="141">
        <f t="shared" si="3"/>
        <v>-103.16150000000005</v>
      </c>
    </row>
    <row r="26" spans="1:34" ht="15.75" thickBot="1" x14ac:dyDescent="0.3">
      <c r="A26" s="5" t="s">
        <v>342</v>
      </c>
      <c r="B26" s="113" t="s">
        <v>343</v>
      </c>
      <c r="C26" s="155" t="s">
        <v>342</v>
      </c>
      <c r="D26" s="113" t="s">
        <v>814</v>
      </c>
      <c r="E26" s="113" t="s">
        <v>783</v>
      </c>
      <c r="F26" s="113" t="s">
        <v>822</v>
      </c>
      <c r="G26" s="113" t="s">
        <v>460</v>
      </c>
      <c r="H26">
        <f>VLOOKUP(G26,MARGIN!$E$1:$F$10,2)</f>
        <v>0.76976368254945737</v>
      </c>
      <c r="I26" s="145">
        <v>1000</v>
      </c>
      <c r="J26" s="113">
        <v>0.01</v>
      </c>
      <c r="K26" s="113" t="s">
        <v>1142</v>
      </c>
      <c r="L26" s="113" t="s">
        <v>823</v>
      </c>
      <c r="M26" s="146" t="s">
        <v>600</v>
      </c>
      <c r="N26" s="198">
        <f>VLOOKUP($A26,[3]futuresATR!$A$2:$F$80,3)</f>
        <v>130.16999999999999</v>
      </c>
      <c r="O26" s="153">
        <f t="shared" si="4"/>
        <v>169103.84699999998</v>
      </c>
      <c r="P26" s="199">
        <f>VLOOKUP($A26,[3]futuresATR!$A$2:$F$80,4)</f>
        <v>1.008</v>
      </c>
      <c r="Q26" s="152">
        <f t="shared" si="11"/>
        <v>1309.4928</v>
      </c>
      <c r="R26" s="144">
        <f t="shared" si="9"/>
        <v>2</v>
      </c>
      <c r="S26" s="139">
        <f t="shared" si="0"/>
        <v>338207.69399999996</v>
      </c>
      <c r="T26" s="111">
        <f t="shared" si="10"/>
        <v>2</v>
      </c>
      <c r="U26" s="111">
        <f t="shared" si="6"/>
        <v>28</v>
      </c>
      <c r="V26" s="160">
        <f t="shared" si="7"/>
        <v>2</v>
      </c>
      <c r="W26" s="160">
        <f t="shared" si="8"/>
        <v>2618.9856</v>
      </c>
      <c r="X26" s="113" t="s">
        <v>904</v>
      </c>
      <c r="Y26" s="113">
        <v>3</v>
      </c>
      <c r="Z26" s="113">
        <v>123.47</v>
      </c>
      <c r="AA26" s="113" t="s">
        <v>1070</v>
      </c>
      <c r="AB26" s="113" t="s">
        <v>907</v>
      </c>
      <c r="AC26" s="113">
        <v>123.83</v>
      </c>
      <c r="AD26" s="162">
        <v>1557</v>
      </c>
      <c r="AE26" s="162">
        <v>0</v>
      </c>
      <c r="AF26" s="166">
        <f t="shared" si="1"/>
        <v>-0.35999999999999943</v>
      </c>
      <c r="AG26" s="144">
        <f t="shared" si="2"/>
        <v>-1403.0279999999975</v>
      </c>
      <c r="AH26" s="141">
        <f t="shared" si="3"/>
        <v>-153.97200000000248</v>
      </c>
    </row>
    <row r="27" spans="1:34" ht="15.75" thickBot="1" x14ac:dyDescent="0.3">
      <c r="A27" s="5" t="s">
        <v>344</v>
      </c>
      <c r="B27" s="113" t="s">
        <v>345</v>
      </c>
      <c r="C27" s="155" t="s">
        <v>344</v>
      </c>
      <c r="D27" s="113" t="s">
        <v>814</v>
      </c>
      <c r="E27" s="113" t="s">
        <v>783</v>
      </c>
      <c r="F27" s="113" t="s">
        <v>824</v>
      </c>
      <c r="G27" s="113" t="s">
        <v>460</v>
      </c>
      <c r="H27">
        <f>VLOOKUP(G27,MARGIN!$E$1:$F$10,2)</f>
        <v>0.76976368254945737</v>
      </c>
      <c r="I27" s="145">
        <v>1250</v>
      </c>
      <c r="J27" s="113">
        <v>0.01</v>
      </c>
      <c r="K27" s="113" t="s">
        <v>1142</v>
      </c>
      <c r="L27" s="113" t="s">
        <v>825</v>
      </c>
      <c r="M27" s="146" t="s">
        <v>457</v>
      </c>
      <c r="N27" s="198">
        <f>VLOOKUP($A27,[3]futuresATR!$A$2:$F$80,3)</f>
        <v>99.71</v>
      </c>
      <c r="O27" s="153">
        <f t="shared" si="4"/>
        <v>161916.57624999998</v>
      </c>
      <c r="P27" s="199">
        <f>VLOOKUP($A27,[3]futuresATR!$A$2:$F$80,4)</f>
        <v>5.7000000000000002E-2</v>
      </c>
      <c r="Q27" s="152">
        <f t="shared" si="11"/>
        <v>92.560874999999996</v>
      </c>
      <c r="R27" s="144">
        <f t="shared" si="9"/>
        <v>22</v>
      </c>
      <c r="S27" s="139">
        <f t="shared" si="0"/>
        <v>3562164.6774999998</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811.9375000004153</v>
      </c>
      <c r="AH27" s="141">
        <f t="shared" si="3"/>
        <v>-89.062499999584702</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122.03125</v>
      </c>
      <c r="O28" s="153">
        <f t="shared" si="4"/>
        <v>122031.25</v>
      </c>
      <c r="P28" s="199">
        <f>VLOOKUP($A28,[3]futuresATR!$A$2:$F$80,4)</f>
        <v>0.45039062499999999</v>
      </c>
      <c r="Q28" s="152">
        <f t="shared" si="11"/>
        <v>450.390625</v>
      </c>
      <c r="R28" s="144">
        <f t="shared" si="9"/>
        <v>5</v>
      </c>
      <c r="S28" s="139">
        <f t="shared" si="0"/>
        <v>610156.25</v>
      </c>
      <c r="T28" s="111">
        <f t="shared" si="10"/>
        <v>5</v>
      </c>
      <c r="U28" s="111">
        <f t="shared" si="6"/>
        <v>70</v>
      </c>
      <c r="V28" s="160">
        <f t="shared" si="7"/>
        <v>5</v>
      </c>
      <c r="W28" s="160">
        <f t="shared" si="8"/>
        <v>2251.953125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1356.6</v>
      </c>
      <c r="O29" s="153">
        <f t="shared" si="4"/>
        <v>135660</v>
      </c>
      <c r="P29" s="199">
        <f>VLOOKUP($A29,[3]futuresATR!$A$2:$F$80,4)</f>
        <v>24.995000000000001</v>
      </c>
      <c r="Q29" s="152">
        <f t="shared" si="11"/>
        <v>2499.5</v>
      </c>
      <c r="R29" s="144">
        <f t="shared" si="9"/>
        <v>1</v>
      </c>
      <c r="S29" s="139">
        <f t="shared" si="0"/>
        <v>135660</v>
      </c>
      <c r="T29" s="111">
        <f t="shared" si="10"/>
        <v>1</v>
      </c>
      <c r="U29" s="111">
        <f t="shared" si="6"/>
        <v>14</v>
      </c>
      <c r="V29" s="160">
        <f t="shared" si="7"/>
        <v>1</v>
      </c>
      <c r="W29" s="160">
        <f t="shared" si="8"/>
        <v>2499.5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8714</v>
      </c>
      <c r="O30" s="153">
        <f t="shared" si="4"/>
        <v>56074.64607464608</v>
      </c>
      <c r="P30" s="199">
        <f>VLOOKUP($A30,[3]futuresATR!$A$2:$F$80,4)</f>
        <v>204.451728989</v>
      </c>
      <c r="Q30" s="152">
        <f t="shared" si="11"/>
        <v>1315.6481916924067</v>
      </c>
      <c r="R30" s="144">
        <f t="shared" si="9"/>
        <v>2</v>
      </c>
      <c r="S30" s="139">
        <f t="shared" si="0"/>
        <v>112149.29214929216</v>
      </c>
      <c r="T30" s="111">
        <f t="shared" si="10"/>
        <v>2</v>
      </c>
      <c r="U30" s="111">
        <f t="shared" si="6"/>
        <v>28</v>
      </c>
      <c r="V30" s="160">
        <f t="shared" si="7"/>
        <v>2</v>
      </c>
      <c r="W30" s="160">
        <f t="shared" si="8"/>
        <v>2631.2963833848135</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214.75</v>
      </c>
      <c r="O31" s="153">
        <f t="shared" si="4"/>
        <v>53687.5</v>
      </c>
      <c r="P31" s="199">
        <f>VLOOKUP($A31,[3]futuresATR!$A$2:$F$80,4)</f>
        <v>5.0278523760000002</v>
      </c>
      <c r="Q31" s="152">
        <f t="shared" si="11"/>
        <v>1256.963094</v>
      </c>
      <c r="R31" s="144">
        <f t="shared" si="9"/>
        <v>2</v>
      </c>
      <c r="S31" s="139">
        <f t="shared" si="0"/>
        <v>107375</v>
      </c>
      <c r="T31" s="111">
        <f t="shared" si="10"/>
        <v>2</v>
      </c>
      <c r="U31" s="111">
        <f t="shared" si="6"/>
        <v>28</v>
      </c>
      <c r="V31" s="160">
        <f t="shared" si="7"/>
        <v>2</v>
      </c>
      <c r="W31" s="160">
        <f t="shared" si="8"/>
        <v>2513.9261879999999</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20875</v>
      </c>
      <c r="O32" s="153">
        <f t="shared" si="4"/>
        <v>134330.75933075935</v>
      </c>
      <c r="P32" s="199">
        <f>VLOOKUP($A32,[3]futuresATR!$A$2:$F$80,4)</f>
        <v>447.09716939399999</v>
      </c>
      <c r="Q32" s="152">
        <f t="shared" si="11"/>
        <v>2877.0731621235523</v>
      </c>
      <c r="R32" s="144">
        <f t="shared" si="9"/>
        <v>1</v>
      </c>
      <c r="S32" s="139">
        <f t="shared" si="0"/>
        <v>134330.75933075935</v>
      </c>
      <c r="T32" s="111">
        <f t="shared" si="10"/>
        <v>1</v>
      </c>
      <c r="U32" s="111">
        <f t="shared" si="6"/>
        <v>14</v>
      </c>
      <c r="V32" s="160">
        <f t="shared" si="7"/>
        <v>1</v>
      </c>
      <c r="W32" s="160">
        <f t="shared" si="8"/>
        <v>2877.0731621235523</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1.4162999999999999</v>
      </c>
      <c r="O33" s="153">
        <f t="shared" si="4"/>
        <v>59484.6</v>
      </c>
      <c r="P33" s="199">
        <f>VLOOKUP($A33,[3]futuresATR!$A$2:$F$80,4)</f>
        <v>5.3917885499999998E-2</v>
      </c>
      <c r="Q33" s="152">
        <f t="shared" si="11"/>
        <v>2264.551191</v>
      </c>
      <c r="R33" s="144">
        <f t="shared" si="9"/>
        <v>1</v>
      </c>
      <c r="S33" s="139">
        <f t="shared" si="0"/>
        <v>59484.6</v>
      </c>
      <c r="T33" s="111">
        <f t="shared" si="10"/>
        <v>1</v>
      </c>
      <c r="U33" s="111">
        <f t="shared" si="6"/>
        <v>14</v>
      </c>
      <c r="V33" s="160">
        <f t="shared" si="7"/>
        <v>1</v>
      </c>
      <c r="W33" s="160">
        <f t="shared" si="8"/>
        <v>2264.551191</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0.97514999999999996</v>
      </c>
      <c r="O34" s="172">
        <f>N34*I34/H34/100</f>
        <v>121893.75</v>
      </c>
      <c r="P34" s="199">
        <f>VLOOKUP($A34,[3]futuresATR!$A$2:$F$80,4)</f>
        <v>1.43775E-2</v>
      </c>
      <c r="Q34" s="159">
        <f>P34*I34/H34/100</f>
        <v>1797.1875</v>
      </c>
      <c r="R34" s="144">
        <f t="shared" si="9"/>
        <v>2</v>
      </c>
      <c r="S34" s="139">
        <f t="shared" ref="S34:S65" si="12">R34*O34</f>
        <v>243787.5</v>
      </c>
      <c r="T34" s="111">
        <f t="shared" si="10"/>
        <v>2</v>
      </c>
      <c r="U34" s="111">
        <f t="shared" si="6"/>
        <v>28</v>
      </c>
      <c r="V34" s="160">
        <f t="shared" si="7"/>
        <v>2</v>
      </c>
      <c r="W34" s="160">
        <f t="shared" si="8"/>
        <v>3594.375</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149.30000000000001</v>
      </c>
      <c r="O35" s="153">
        <f t="shared" si="4"/>
        <v>55987.500000000007</v>
      </c>
      <c r="P35" s="199">
        <f>VLOOKUP($A35,[3]futuresATR!$A$2:$F$80,4)</f>
        <v>4.1574999999999998</v>
      </c>
      <c r="Q35" s="152">
        <f t="shared" ref="Q35:Q51" si="14">P35*I35/H35</f>
        <v>1559.0625</v>
      </c>
      <c r="R35" s="144">
        <f t="shared" si="9"/>
        <v>2</v>
      </c>
      <c r="S35" s="139">
        <f t="shared" si="12"/>
        <v>111975.00000000001</v>
      </c>
      <c r="T35" s="111">
        <f t="shared" si="10"/>
        <v>2</v>
      </c>
      <c r="U35" s="111">
        <f t="shared" si="6"/>
        <v>28</v>
      </c>
      <c r="V35" s="160">
        <f t="shared" si="7"/>
        <v>2</v>
      </c>
      <c r="W35" s="160">
        <f t="shared" si="8"/>
        <v>3118.125</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416.75</v>
      </c>
      <c r="O36" s="153">
        <f t="shared" si="4"/>
        <v>20837.5</v>
      </c>
      <c r="P36" s="199">
        <f>VLOOKUP($A36,[3]futuresATR!$A$2:$F$80,4)</f>
        <v>11.59977422</v>
      </c>
      <c r="Q36" s="152">
        <f t="shared" si="14"/>
        <v>579.98871099999997</v>
      </c>
      <c r="R36" s="144">
        <f t="shared" si="9"/>
        <v>4</v>
      </c>
      <c r="S36" s="139">
        <f t="shared" si="12"/>
        <v>83350</v>
      </c>
      <c r="T36" s="111">
        <f t="shared" si="10"/>
        <v>4</v>
      </c>
      <c r="U36" s="111">
        <f t="shared" si="6"/>
        <v>56</v>
      </c>
      <c r="V36" s="160">
        <f t="shared" si="7"/>
        <v>4</v>
      </c>
      <c r="W36" s="160">
        <f t="shared" si="8"/>
        <v>2319.9548439999999</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322.2</v>
      </c>
      <c r="O37" s="153">
        <f t="shared" si="4"/>
        <v>35442</v>
      </c>
      <c r="P37" s="199">
        <f>VLOOKUP($A37,[3]futuresATR!$A$2:$F$80,4)</f>
        <v>6.9331659979999998</v>
      </c>
      <c r="Q37" s="152">
        <f t="shared" si="14"/>
        <v>762.64825977999999</v>
      </c>
      <c r="R37" s="144">
        <f t="shared" si="9"/>
        <v>3</v>
      </c>
      <c r="S37" s="139">
        <f t="shared" si="12"/>
        <v>106326</v>
      </c>
      <c r="T37" s="111">
        <f t="shared" si="10"/>
        <v>3</v>
      </c>
      <c r="U37" s="111">
        <f t="shared" si="6"/>
        <v>42</v>
      </c>
      <c r="V37" s="160">
        <f t="shared" si="7"/>
        <v>3</v>
      </c>
      <c r="W37" s="160">
        <f t="shared" si="8"/>
        <v>2287.94477934</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109.35</v>
      </c>
      <c r="O38" s="153">
        <f t="shared" si="4"/>
        <v>43740</v>
      </c>
      <c r="P38" s="199">
        <f>VLOOKUP($A38,[3]futuresATR!$A$2:$F$80,4)</f>
        <v>2.1575000000000002</v>
      </c>
      <c r="Q38" s="152">
        <f t="shared" si="14"/>
        <v>863.00000000000011</v>
      </c>
      <c r="R38" s="144">
        <f t="shared" si="9"/>
        <v>3</v>
      </c>
      <c r="S38" s="139">
        <f t="shared" si="12"/>
        <v>131220</v>
      </c>
      <c r="T38" s="111">
        <f t="shared" si="10"/>
        <v>3</v>
      </c>
      <c r="U38" s="111">
        <f t="shared" si="6"/>
        <v>42</v>
      </c>
      <c r="V38" s="160">
        <f t="shared" si="7"/>
        <v>3</v>
      </c>
      <c r="W38" s="160">
        <f t="shared" si="8"/>
        <v>2589.0000000000005</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48.19</v>
      </c>
      <c r="O39" s="153">
        <f t="shared" si="4"/>
        <v>48190</v>
      </c>
      <c r="P39" s="199">
        <f>VLOOKUP($A39,[3]futuresATR!$A$2:$F$80,4)</f>
        <v>1.77</v>
      </c>
      <c r="Q39" s="152">
        <f t="shared" si="14"/>
        <v>1770</v>
      </c>
      <c r="R39" s="144">
        <f t="shared" si="9"/>
        <v>2</v>
      </c>
      <c r="S39" s="139">
        <f t="shared" si="12"/>
        <v>96380</v>
      </c>
      <c r="T39" s="111">
        <f t="shared" si="10"/>
        <v>2</v>
      </c>
      <c r="U39" s="111">
        <f t="shared" si="6"/>
        <v>28</v>
      </c>
      <c r="V39" s="160">
        <f t="shared" si="7"/>
        <v>2</v>
      </c>
      <c r="W39" s="160">
        <f t="shared" si="8"/>
        <v>3540</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415.25</v>
      </c>
      <c r="O40" s="153">
        <f t="shared" si="4"/>
        <v>41525</v>
      </c>
      <c r="P40" s="199">
        <f>VLOOKUP($A40,[3]futuresATR!$A$2:$F$80,4)</f>
        <v>16.399999999999999</v>
      </c>
      <c r="Q40" s="152">
        <f t="shared" si="14"/>
        <v>1639.9999999999998</v>
      </c>
      <c r="R40" s="144">
        <f t="shared" si="9"/>
        <v>2</v>
      </c>
      <c r="S40" s="139">
        <f t="shared" si="12"/>
        <v>83050</v>
      </c>
      <c r="T40" s="111">
        <f t="shared" si="10"/>
        <v>2</v>
      </c>
      <c r="U40" s="111">
        <f t="shared" si="6"/>
        <v>28</v>
      </c>
      <c r="V40" s="160">
        <f t="shared" si="7"/>
        <v>2</v>
      </c>
      <c r="W40" s="160">
        <f t="shared" si="8"/>
        <v>3279.9999999999995</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78.349999999999994</v>
      </c>
      <c r="O41" s="153">
        <f t="shared" si="4"/>
        <v>31339.999999999996</v>
      </c>
      <c r="P41" s="199">
        <f>VLOOKUP($A41,[3]futuresATR!$A$2:$F$80,4)</f>
        <v>1.53125</v>
      </c>
      <c r="Q41" s="152">
        <f t="shared" si="14"/>
        <v>612.5</v>
      </c>
      <c r="R41" s="144">
        <f t="shared" si="9"/>
        <v>4</v>
      </c>
      <c r="S41" s="139">
        <f t="shared" si="12"/>
        <v>125359.99999999999</v>
      </c>
      <c r="T41" s="111">
        <f t="shared" si="10"/>
        <v>4</v>
      </c>
      <c r="U41" s="111">
        <f t="shared" si="6"/>
        <v>56</v>
      </c>
      <c r="V41" s="160">
        <f t="shared" si="7"/>
        <v>4</v>
      </c>
      <c r="W41" s="160">
        <f t="shared" si="8"/>
        <v>2450</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1829</v>
      </c>
      <c r="O42" s="153">
        <f t="shared" si="4"/>
        <v>18290</v>
      </c>
      <c r="P42" s="199">
        <f>VLOOKUP($A42,[3]futuresATR!$A$2:$F$80,4)</f>
        <v>31.05</v>
      </c>
      <c r="Q42" s="152">
        <f>P42*I42/H42</f>
        <v>310.5</v>
      </c>
      <c r="R42" s="144">
        <f t="shared" si="9"/>
        <v>7</v>
      </c>
      <c r="S42" s="139">
        <f t="shared" si="12"/>
        <v>128030</v>
      </c>
      <c r="T42" s="111">
        <f t="shared" si="10"/>
        <v>7</v>
      </c>
      <c r="U42" s="111">
        <f t="shared" si="6"/>
        <v>98</v>
      </c>
      <c r="V42" s="160">
        <f>IF(ROUND(T42*Q42/$R$1,0)&lt;1,0,T42)</f>
        <v>7</v>
      </c>
      <c r="W42" s="160">
        <f t="shared" si="8"/>
        <v>2173.5</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556.29999999999995</v>
      </c>
      <c r="O43" s="153">
        <f t="shared" si="4"/>
        <v>27814.999999999996</v>
      </c>
      <c r="P43" s="199">
        <f>VLOOKUP($A43,[3]futuresATR!$A$2:$F$80,4)</f>
        <v>12.545</v>
      </c>
      <c r="Q43" s="152">
        <f t="shared" si="14"/>
        <v>627.25</v>
      </c>
      <c r="R43" s="144">
        <f t="shared" si="9"/>
        <v>4</v>
      </c>
      <c r="S43" s="139">
        <f t="shared" si="12"/>
        <v>111259.99999999999</v>
      </c>
      <c r="T43" s="111">
        <f t="shared" si="10"/>
        <v>4</v>
      </c>
      <c r="U43" s="111">
        <f t="shared" si="6"/>
        <v>56</v>
      </c>
      <c r="V43" s="160">
        <f t="shared" si="7"/>
        <v>4</v>
      </c>
      <c r="W43" s="160">
        <f t="shared" si="8"/>
        <v>2509</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846.2</v>
      </c>
      <c r="O44" s="153">
        <f t="shared" si="4"/>
        <v>42310</v>
      </c>
      <c r="P44" s="199">
        <f>VLOOKUP($A44,[3]futuresATR!$A$2:$F$80,4)</f>
        <v>19.805</v>
      </c>
      <c r="Q44" s="152">
        <f t="shared" si="14"/>
        <v>990.25</v>
      </c>
      <c r="R44" s="144">
        <f t="shared" si="9"/>
        <v>3</v>
      </c>
      <c r="S44" s="139">
        <f t="shared" si="12"/>
        <v>126930</v>
      </c>
      <c r="T44" s="111">
        <f t="shared" si="10"/>
        <v>3</v>
      </c>
      <c r="U44" s="111">
        <f t="shared" si="6"/>
        <v>42</v>
      </c>
      <c r="V44" s="160">
        <f t="shared" si="7"/>
        <v>3</v>
      </c>
      <c r="W44" s="160">
        <f t="shared" si="8"/>
        <v>2970.75</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0.90432266232591796</v>
      </c>
      <c r="I45">
        <v>10</v>
      </c>
      <c r="J45">
        <v>0.1</v>
      </c>
      <c r="K45" t="s">
        <v>297</v>
      </c>
      <c r="M45" s="133" t="s">
        <v>624</v>
      </c>
      <c r="N45" s="198">
        <f>VLOOKUP($A45,[3]futuresATR!$A$2:$F$80,3)</f>
        <v>8304</v>
      </c>
      <c r="O45" s="153">
        <f t="shared" si="4"/>
        <v>91825.631999999998</v>
      </c>
      <c r="P45" s="199">
        <f>VLOOKUP($A45,[3]futuresATR!$A$2:$F$80,4)</f>
        <v>278.32880590100001</v>
      </c>
      <c r="Q45" s="152">
        <f t="shared" si="14"/>
        <v>3077.7599356532583</v>
      </c>
      <c r="R45" s="144">
        <f t="shared" si="9"/>
        <v>1</v>
      </c>
      <c r="S45" s="139">
        <f t="shared" si="12"/>
        <v>91825.631999999998</v>
      </c>
      <c r="T45" s="111">
        <f t="shared" si="10"/>
        <v>1</v>
      </c>
      <c r="U45" s="111">
        <f t="shared" si="6"/>
        <v>14</v>
      </c>
      <c r="V45" s="160">
        <f t="shared" si="7"/>
        <v>1</v>
      </c>
      <c r="W45" s="160">
        <f t="shared" si="8"/>
        <v>3077.7599356532583</v>
      </c>
      <c r="X45" t="s">
        <v>903</v>
      </c>
      <c r="Y45">
        <v>2</v>
      </c>
      <c r="Z45">
        <v>8908.6</v>
      </c>
      <c r="AA45" s="137">
        <v>0</v>
      </c>
      <c r="AB45" t="s">
        <v>907</v>
      </c>
      <c r="AC45">
        <v>8979</v>
      </c>
      <c r="AD45" s="109">
        <v>-1569</v>
      </c>
      <c r="AE45" s="109">
        <v>0</v>
      </c>
      <c r="AF45" s="166">
        <f t="shared" si="1"/>
        <v>-70.399999999999636</v>
      </c>
      <c r="AG45" s="144">
        <f t="shared" si="13"/>
        <v>-1556.9663999999918</v>
      </c>
      <c r="AH45" s="141">
        <f t="shared" si="3"/>
        <v>-12.033600000008164</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5.3769999999999998E-2</v>
      </c>
      <c r="O46" s="153">
        <f t="shared" si="4"/>
        <v>26885</v>
      </c>
      <c r="P46" s="199">
        <f>VLOOKUP($A46,[3]futuresATR!$A$2:$F$80,4)</f>
        <v>9.8850000000000001E-4</v>
      </c>
      <c r="Q46" s="152">
        <f t="shared" si="14"/>
        <v>494.25</v>
      </c>
      <c r="R46" s="144">
        <f t="shared" si="9"/>
        <v>5</v>
      </c>
      <c r="S46" s="139">
        <f t="shared" si="12"/>
        <v>134425</v>
      </c>
      <c r="T46" s="111">
        <f t="shared" si="10"/>
        <v>5</v>
      </c>
      <c r="U46" s="111">
        <f t="shared" si="6"/>
        <v>70</v>
      </c>
      <c r="V46" s="160">
        <f t="shared" si="7"/>
        <v>5</v>
      </c>
      <c r="W46" s="160">
        <f t="shared" si="8"/>
        <v>2471.25</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499.75</v>
      </c>
      <c r="O47" s="153">
        <f t="shared" si="4"/>
        <v>24987.5</v>
      </c>
      <c r="P47" s="199">
        <f>VLOOKUP($A47,[3]futuresATR!$A$2:$F$80,4)</f>
        <v>9.9793280585000002</v>
      </c>
      <c r="Q47" s="152">
        <f t="shared" si="14"/>
        <v>498.96640292500001</v>
      </c>
      <c r="R47" s="144">
        <f t="shared" si="9"/>
        <v>5</v>
      </c>
      <c r="S47" s="139">
        <f t="shared" si="12"/>
        <v>124937.5</v>
      </c>
      <c r="T47" s="111">
        <f t="shared" si="10"/>
        <v>5</v>
      </c>
      <c r="U47" s="111">
        <f t="shared" si="6"/>
        <v>70</v>
      </c>
      <c r="V47" s="160">
        <f t="shared" si="7"/>
        <v>5</v>
      </c>
      <c r="W47" s="160">
        <f t="shared" si="8"/>
        <v>2494.8320146249998</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0.71919999999999995</v>
      </c>
      <c r="O48" s="153">
        <f t="shared" si="4"/>
        <v>71920</v>
      </c>
      <c r="P48" s="199">
        <f>VLOOKUP($A48,[3]futuresATR!$A$2:$F$80,4)</f>
        <v>9.7549999999999998E-3</v>
      </c>
      <c r="Q48" s="152">
        <f t="shared" si="14"/>
        <v>975.5</v>
      </c>
      <c r="R48" s="144">
        <f t="shared" si="9"/>
        <v>3</v>
      </c>
      <c r="S48" s="139">
        <f t="shared" si="12"/>
        <v>215760</v>
      </c>
      <c r="T48" s="111">
        <f t="shared" si="10"/>
        <v>3</v>
      </c>
      <c r="U48" s="111">
        <f t="shared" si="6"/>
        <v>42</v>
      </c>
      <c r="V48" s="160">
        <f t="shared" si="7"/>
        <v>3</v>
      </c>
      <c r="W48" s="160">
        <f t="shared" si="8"/>
        <v>2926.5</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2.6840000000000002</v>
      </c>
      <c r="O49" s="153">
        <f t="shared" si="4"/>
        <v>26840</v>
      </c>
      <c r="P49" s="199">
        <f>VLOOKUP($A49,[3]futuresATR!$A$2:$F$80,4)</f>
        <v>0.1003358765</v>
      </c>
      <c r="Q49" s="152">
        <f t="shared" si="14"/>
        <v>1003.3587650000001</v>
      </c>
      <c r="R49" s="144">
        <f t="shared" si="9"/>
        <v>2</v>
      </c>
      <c r="S49" s="139">
        <f t="shared" si="12"/>
        <v>53680</v>
      </c>
      <c r="T49" s="111">
        <f t="shared" si="10"/>
        <v>2</v>
      </c>
      <c r="U49" s="111">
        <f t="shared" si="6"/>
        <v>28</v>
      </c>
      <c r="V49" s="160">
        <f t="shared" si="7"/>
        <v>2</v>
      </c>
      <c r="W49" s="160">
        <f t="shared" si="8"/>
        <v>2006.7175300000001</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102.83</v>
      </c>
      <c r="I50" s="145">
        <f>500</f>
        <v>500</v>
      </c>
      <c r="J50" s="113">
        <v>5</v>
      </c>
      <c r="K50" s="113" t="s">
        <v>297</v>
      </c>
      <c r="L50" s="113" t="s">
        <v>380</v>
      </c>
      <c r="M50" s="146" t="s">
        <v>698</v>
      </c>
      <c r="N50" s="198">
        <f>VLOOKUP($A50,[3]futuresATR!$A$2:$F$80,3)</f>
        <v>16070</v>
      </c>
      <c r="O50" s="153">
        <f t="shared" si="4"/>
        <v>78138.675483808227</v>
      </c>
      <c r="P50" s="199">
        <f>VLOOKUP($A50,[3]futuresATR!$A$2:$F$80,4)</f>
        <v>474.5</v>
      </c>
      <c r="Q50" s="152">
        <f t="shared" si="14"/>
        <v>2307.2060682680153</v>
      </c>
      <c r="R50" s="144">
        <f t="shared" si="9"/>
        <v>1</v>
      </c>
      <c r="S50" s="139">
        <f t="shared" si="12"/>
        <v>78138.675483808227</v>
      </c>
      <c r="T50" s="111">
        <f t="shared" si="10"/>
        <v>1</v>
      </c>
      <c r="U50" s="111">
        <f t="shared" si="6"/>
        <v>14</v>
      </c>
      <c r="V50" s="160">
        <f t="shared" si="7"/>
        <v>1</v>
      </c>
      <c r="W50" s="160">
        <f t="shared" si="8"/>
        <v>2307.2060682680153</v>
      </c>
      <c r="X50" s="158" t="s">
        <v>904</v>
      </c>
      <c r="Y50" s="113">
        <v>2</v>
      </c>
      <c r="Z50" s="113">
        <v>16645</v>
      </c>
      <c r="AA50" s="162">
        <v>35</v>
      </c>
      <c r="AB50" s="161">
        <v>2.0999999999999999E-3</v>
      </c>
      <c r="AC50" s="113">
        <v>16680</v>
      </c>
      <c r="AD50" s="162">
        <v>350</v>
      </c>
      <c r="AE50" s="162">
        <v>0</v>
      </c>
      <c r="AF50" s="166">
        <f t="shared" si="1"/>
        <v>-35</v>
      </c>
      <c r="AG50" s="144">
        <f t="shared" si="13"/>
        <v>-340.36759700476517</v>
      </c>
      <c r="AH50" s="141">
        <f t="shared" si="3"/>
        <v>-9.6324029952348269</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4549.5</v>
      </c>
      <c r="O51" s="153">
        <f t="shared" si="4"/>
        <v>90990</v>
      </c>
      <c r="P51" s="199">
        <f>VLOOKUP($A51,[3]futuresATR!$A$2:$F$80,4)</f>
        <v>74.670995269499997</v>
      </c>
      <c r="Q51" s="152">
        <f t="shared" si="14"/>
        <v>1493.4199053899999</v>
      </c>
      <c r="R51" s="144">
        <f t="shared" si="9"/>
        <v>2</v>
      </c>
      <c r="S51" s="139">
        <f t="shared" si="12"/>
        <v>181980</v>
      </c>
      <c r="T51" s="111">
        <f t="shared" si="10"/>
        <v>2</v>
      </c>
      <c r="U51" s="111">
        <f t="shared" si="6"/>
        <v>28</v>
      </c>
      <c r="V51" s="160">
        <f t="shared" si="7"/>
        <v>2</v>
      </c>
      <c r="W51" s="160">
        <f t="shared" si="8"/>
        <v>2986.8398107799999</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205.75</v>
      </c>
      <c r="O52" s="153">
        <f t="shared" si="4"/>
        <v>10287.5</v>
      </c>
      <c r="P52" s="199">
        <f>VLOOKUP($A52,[3]futuresATR!$A$2:$F$80,4)</f>
        <v>6.3823529409999997</v>
      </c>
      <c r="Q52" s="173">
        <f>P52*I52/H52</f>
        <v>319.11764704999996</v>
      </c>
      <c r="R52" s="144">
        <f t="shared" si="9"/>
        <v>7</v>
      </c>
      <c r="S52" s="139">
        <f t="shared" si="12"/>
        <v>72012.5</v>
      </c>
      <c r="T52" s="111">
        <f t="shared" si="10"/>
        <v>7</v>
      </c>
      <c r="U52" s="111">
        <f t="shared" si="6"/>
        <v>98</v>
      </c>
      <c r="V52" s="160">
        <f t="shared" si="7"/>
        <v>7</v>
      </c>
      <c r="W52" s="160">
        <f t="shared" si="8"/>
        <v>2233.8235293499997</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178</v>
      </c>
      <c r="O53" s="153">
        <f t="shared" si="4"/>
        <v>26700</v>
      </c>
      <c r="P53" s="199">
        <f>VLOOKUP($A53,[3]futuresATR!$A$2:$F$80,4)</f>
        <v>5.4201574800000003</v>
      </c>
      <c r="Q53" s="152">
        <f t="shared" ref="Q53:Q61" si="15">P53*I53/H53</f>
        <v>813.02362200000005</v>
      </c>
      <c r="R53" s="144">
        <f t="shared" si="9"/>
        <v>3</v>
      </c>
      <c r="S53" s="139">
        <f t="shared" si="12"/>
        <v>80100</v>
      </c>
      <c r="T53" s="111">
        <f t="shared" si="10"/>
        <v>3</v>
      </c>
      <c r="U53" s="111">
        <f t="shared" si="6"/>
        <v>42</v>
      </c>
      <c r="V53" s="160">
        <f t="shared" si="7"/>
        <v>3</v>
      </c>
      <c r="W53" s="160">
        <f t="shared" si="8"/>
        <v>2439.070866</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625.75</v>
      </c>
      <c r="O54" s="153">
        <f t="shared" si="4"/>
        <v>62575</v>
      </c>
      <c r="P54" s="199">
        <f>VLOOKUP($A54,[3]futuresATR!$A$2:$F$80,4)</f>
        <v>16.295000000000002</v>
      </c>
      <c r="Q54" s="152">
        <f t="shared" si="15"/>
        <v>1629.5000000000002</v>
      </c>
      <c r="R54" s="144">
        <f t="shared" si="9"/>
        <v>2</v>
      </c>
      <c r="S54" s="139">
        <f t="shared" si="12"/>
        <v>125150</v>
      </c>
      <c r="T54" s="111">
        <f t="shared" si="10"/>
        <v>2</v>
      </c>
      <c r="U54" s="111">
        <f t="shared" si="6"/>
        <v>28</v>
      </c>
      <c r="V54" s="160">
        <f t="shared" si="7"/>
        <v>2</v>
      </c>
      <c r="W54" s="160">
        <f t="shared" si="8"/>
        <v>3259.0000000000005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1108.0999999999999</v>
      </c>
      <c r="O55" s="153">
        <f t="shared" si="4"/>
        <v>55404.999999999993</v>
      </c>
      <c r="P55" s="199">
        <f>VLOOKUP($A55,[3]futuresATR!$A$2:$F$80,4)</f>
        <v>23.358665480500001</v>
      </c>
      <c r="Q55" s="152">
        <f t="shared" si="15"/>
        <v>1167.9332740249999</v>
      </c>
      <c r="R55" s="144">
        <f t="shared" si="9"/>
        <v>2</v>
      </c>
      <c r="S55" s="139">
        <f t="shared" si="12"/>
        <v>110809.99999999999</v>
      </c>
      <c r="T55" s="111">
        <f t="shared" si="10"/>
        <v>2</v>
      </c>
      <c r="U55" s="111">
        <f t="shared" si="6"/>
        <v>28</v>
      </c>
      <c r="V55" s="160">
        <f t="shared" si="7"/>
        <v>2</v>
      </c>
      <c r="W55" s="160">
        <f t="shared" si="8"/>
        <v>2335.8665480499999</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1.3835</v>
      </c>
      <c r="O56" s="153">
        <f t="shared" si="4"/>
        <v>58107</v>
      </c>
      <c r="P56" s="199">
        <f>VLOOKUP($A56,[3]futuresATR!$A$2:$F$80,4)</f>
        <v>5.6732385000000003E-2</v>
      </c>
      <c r="Q56" s="152">
        <f t="shared" si="15"/>
        <v>2382.76017</v>
      </c>
      <c r="R56" s="144">
        <f t="shared" si="9"/>
        <v>1</v>
      </c>
      <c r="S56" s="139">
        <f t="shared" si="12"/>
        <v>58107</v>
      </c>
      <c r="T56" s="111">
        <f t="shared" si="10"/>
        <v>1</v>
      </c>
      <c r="U56" s="111">
        <f t="shared" si="6"/>
        <v>14</v>
      </c>
      <c r="V56" s="160">
        <f t="shared" si="7"/>
        <v>1</v>
      </c>
      <c r="W56" s="160">
        <f t="shared" si="8"/>
        <v>2382.76017</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10.685</v>
      </c>
      <c r="O57" s="153">
        <f t="shared" si="4"/>
        <v>21370</v>
      </c>
      <c r="P57" s="199">
        <f>VLOOKUP($A57,[3]futuresATR!$A$2:$F$80,4)</f>
        <v>0.27213826299999999</v>
      </c>
      <c r="Q57" s="152">
        <f t="shared" si="15"/>
        <v>544.27652599999999</v>
      </c>
      <c r="R57" s="144">
        <f t="shared" si="9"/>
        <v>4</v>
      </c>
      <c r="S57" s="139">
        <f t="shared" si="12"/>
        <v>85480</v>
      </c>
      <c r="T57" s="111">
        <f t="shared" si="10"/>
        <v>4</v>
      </c>
      <c r="U57" s="111">
        <f t="shared" si="6"/>
        <v>56</v>
      </c>
      <c r="V57" s="160">
        <f t="shared" si="7"/>
        <v>4</v>
      </c>
      <c r="W57" s="160">
        <f t="shared" si="8"/>
        <v>2177.106104</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1.3124</v>
      </c>
      <c r="I58" s="148">
        <v>20</v>
      </c>
      <c r="J58" s="113">
        <v>0.1</v>
      </c>
      <c r="K58" s="113" t="s">
        <v>300</v>
      </c>
      <c r="M58" s="146" t="s">
        <v>494</v>
      </c>
      <c r="N58" s="198">
        <f>VLOOKUP($A58,[3]futuresATR!$A$2:$F$80,3)</f>
        <v>470.5</v>
      </c>
      <c r="O58" s="153">
        <f t="shared" si="4"/>
        <v>7170.0701005790916</v>
      </c>
      <c r="P58" s="199">
        <f>VLOOKUP($A58,[3]futuresATR!$A$2:$F$80,4)</f>
        <v>11.49</v>
      </c>
      <c r="Q58" s="152">
        <f t="shared" si="15"/>
        <v>175.09905516610789</v>
      </c>
      <c r="R58" s="144">
        <f t="shared" si="9"/>
        <v>12</v>
      </c>
      <c r="S58" s="139">
        <f t="shared" si="12"/>
        <v>86040.841206949102</v>
      </c>
      <c r="T58" s="111">
        <f t="shared" si="10"/>
        <v>12</v>
      </c>
      <c r="U58" s="111">
        <f t="shared" si="6"/>
        <v>168</v>
      </c>
      <c r="V58" s="160">
        <f t="shared" si="7"/>
        <v>12</v>
      </c>
      <c r="W58" s="160">
        <f t="shared" si="8"/>
        <v>2101.1886619932948</v>
      </c>
      <c r="X58" s="113" t="s">
        <v>903</v>
      </c>
      <c r="Y58" s="113">
        <v>28</v>
      </c>
      <c r="Z58" s="113">
        <v>516.20000000000005</v>
      </c>
      <c r="AA58" s="113" t="s">
        <v>1057</v>
      </c>
      <c r="AB58" s="161">
        <v>1.5E-3</v>
      </c>
      <c r="AC58" s="113">
        <v>517</v>
      </c>
      <c r="AD58" s="162">
        <v>-342</v>
      </c>
      <c r="AE58" s="162">
        <v>0</v>
      </c>
      <c r="AF58" s="166">
        <f t="shared" si="1"/>
        <v>-0.79999999999995453</v>
      </c>
      <c r="AG58" s="144">
        <f t="shared" si="13"/>
        <v>-341.35934166410738</v>
      </c>
      <c r="AH58" s="141">
        <f>ABS(AG58)-ABS(AD58)</f>
        <v>-0.64065833589262411</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1055</v>
      </c>
      <c r="O59" s="153">
        <f t="shared" si="4"/>
        <v>52750</v>
      </c>
      <c r="P59" s="199">
        <f>VLOOKUP($A59,[3]futuresATR!$A$2:$F$80,4)</f>
        <v>32.8125</v>
      </c>
      <c r="Q59" s="152">
        <f t="shared" si="15"/>
        <v>1640.625</v>
      </c>
      <c r="R59" s="144">
        <f t="shared" si="9"/>
        <v>2</v>
      </c>
      <c r="S59" s="139">
        <f t="shared" si="12"/>
        <v>105500</v>
      </c>
      <c r="T59" s="111">
        <f t="shared" si="10"/>
        <v>2</v>
      </c>
      <c r="U59" s="111">
        <f t="shared" si="6"/>
        <v>28</v>
      </c>
      <c r="V59" s="160">
        <f t="shared" si="7"/>
        <v>2</v>
      </c>
      <c r="W59" s="160">
        <f t="shared" si="8"/>
        <v>3281.25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20.28</v>
      </c>
      <c r="O60" s="153">
        <f t="shared" si="4"/>
        <v>22713.600000000002</v>
      </c>
      <c r="P60" s="199">
        <f>VLOOKUP($A60,[3]futuresATR!$A$2:$F$80,4)</f>
        <v>0.66049999999999998</v>
      </c>
      <c r="Q60" s="152">
        <f t="shared" si="15"/>
        <v>739.76</v>
      </c>
      <c r="R60" s="144">
        <f t="shared" si="9"/>
        <v>3</v>
      </c>
      <c r="S60" s="139">
        <f t="shared" si="12"/>
        <v>68140.800000000003</v>
      </c>
      <c r="T60" s="111">
        <f t="shared" si="10"/>
        <v>3</v>
      </c>
      <c r="U60" s="111">
        <f t="shared" si="6"/>
        <v>42</v>
      </c>
      <c r="V60" s="160">
        <f t="shared" si="7"/>
        <v>3</v>
      </c>
      <c r="W60" s="160">
        <f t="shared" si="8"/>
        <v>2219.2799999999997</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1.0213000000000001</v>
      </c>
      <c r="O61" s="153">
        <f t="shared" si="4"/>
        <v>127662.50000000001</v>
      </c>
      <c r="P61" s="199">
        <f>VLOOKUP($A61,[3]futuresATR!$A$2:$F$80,4)</f>
        <v>8.6199999999999992E-3</v>
      </c>
      <c r="Q61" s="152">
        <f t="shared" si="15"/>
        <v>1077.5</v>
      </c>
      <c r="R61" s="144">
        <f t="shared" si="9"/>
        <v>2</v>
      </c>
      <c r="S61" s="139">
        <f t="shared" si="12"/>
        <v>255325.00000000003</v>
      </c>
      <c r="T61" s="111">
        <f t="shared" si="10"/>
        <v>2</v>
      </c>
      <c r="U61" s="111">
        <f t="shared" si="6"/>
        <v>28</v>
      </c>
      <c r="V61" s="160">
        <f t="shared" si="7"/>
        <v>2</v>
      </c>
      <c r="W61" s="160">
        <f t="shared" si="8"/>
        <v>2155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2030.4</v>
      </c>
      <c r="O62" s="172">
        <f>N62*I62/H62/100</f>
        <v>101520</v>
      </c>
      <c r="P62" s="199">
        <f>VLOOKUP($A62,[3]futuresATR!$A$2:$F$80,4)</f>
        <v>62.193801935499998</v>
      </c>
      <c r="Q62" s="159">
        <f>P62*I62/H62/100</f>
        <v>3109.6900967749998</v>
      </c>
      <c r="R62" s="144">
        <f t="shared" si="9"/>
        <v>1</v>
      </c>
      <c r="S62" s="139">
        <f t="shared" si="12"/>
        <v>101520</v>
      </c>
      <c r="T62" s="111">
        <f t="shared" si="10"/>
        <v>1</v>
      </c>
      <c r="U62" s="111">
        <f t="shared" si="6"/>
        <v>14</v>
      </c>
      <c r="V62" s="160">
        <f t="shared" si="7"/>
        <v>1</v>
      </c>
      <c r="W62" s="160">
        <f t="shared" si="8"/>
        <v>3109.6900967749998</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8488</v>
      </c>
      <c r="O63" s="153">
        <f t="shared" si="4"/>
        <v>16976</v>
      </c>
      <c r="P63" s="199">
        <f>VLOOKUP($A63,[3]futuresATR!$A$2:$F$80,4)</f>
        <v>124.96372617</v>
      </c>
      <c r="Q63" s="152">
        <f t="shared" ref="Q63:Q80" si="16">P63*I63/H63</f>
        <v>249.92745234</v>
      </c>
      <c r="R63" s="144">
        <f t="shared" si="9"/>
        <v>9</v>
      </c>
      <c r="S63" s="139">
        <f t="shared" si="12"/>
        <v>152784</v>
      </c>
      <c r="T63" s="111">
        <f t="shared" si="10"/>
        <v>9</v>
      </c>
      <c r="U63" s="111">
        <f t="shared" si="6"/>
        <v>126</v>
      </c>
      <c r="V63" s="160">
        <f t="shared" si="7"/>
        <v>9</v>
      </c>
      <c r="W63" s="160">
        <f t="shared" si="8"/>
        <v>2249.34707106</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102.83</v>
      </c>
      <c r="I64" s="113">
        <v>100000</v>
      </c>
      <c r="J64" s="113">
        <v>0.01</v>
      </c>
      <c r="K64" s="113" t="s">
        <v>1142</v>
      </c>
      <c r="L64" s="113"/>
      <c r="M64" s="146" t="s">
        <v>447</v>
      </c>
      <c r="N64" s="198">
        <f>VLOOKUP($A64,[3]futuresATR!$A$2:$F$80,3)</f>
        <v>153.56</v>
      </c>
      <c r="O64" s="153">
        <f t="shared" si="4"/>
        <v>149333.85198871925</v>
      </c>
      <c r="P64" s="199">
        <f>VLOOKUP($A64,[3]futuresATR!$A$2:$F$80,4)</f>
        <v>0.32600000000000001</v>
      </c>
      <c r="Q64" s="152">
        <f t="shared" si="16"/>
        <v>317.02810463872413</v>
      </c>
      <c r="R64" s="144">
        <f t="shared" si="9"/>
        <v>7</v>
      </c>
      <c r="S64" s="139">
        <f t="shared" si="12"/>
        <v>1045336.9639210347</v>
      </c>
      <c r="T64" s="111">
        <f t="shared" si="10"/>
        <v>7</v>
      </c>
      <c r="U64" s="111">
        <f t="shared" si="6"/>
        <v>98</v>
      </c>
      <c r="V64" s="160">
        <f t="shared" si="7"/>
        <v>7</v>
      </c>
      <c r="W64" s="160">
        <f t="shared" si="8"/>
        <v>2219.196732471069</v>
      </c>
      <c r="X64" s="113" t="s">
        <v>903</v>
      </c>
      <c r="Y64" s="113">
        <v>10</v>
      </c>
      <c r="Z64" s="113">
        <v>152</v>
      </c>
      <c r="AA64" s="113" t="s">
        <v>1072</v>
      </c>
      <c r="AB64" s="161" t="s">
        <v>910</v>
      </c>
      <c r="AC64" s="113">
        <v>152.01</v>
      </c>
      <c r="AD64" s="162">
        <v>-91</v>
      </c>
      <c r="AE64" s="162">
        <v>147</v>
      </c>
      <c r="AF64" s="166">
        <f t="shared" si="1"/>
        <v>-9.9999999999909051E-3</v>
      </c>
      <c r="AG64" s="144">
        <f t="shared" si="13"/>
        <v>-97.247884858415887</v>
      </c>
      <c r="AH64" s="141">
        <f t="shared" si="3"/>
        <v>6.2478848584158868</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367.4</v>
      </c>
      <c r="O65" s="153">
        <f t="shared" si="4"/>
        <v>36740</v>
      </c>
      <c r="P65" s="199">
        <f>VLOOKUP($A65,[3]futuresATR!$A$2:$F$80,4)</f>
        <v>12.34</v>
      </c>
      <c r="Q65" s="152">
        <f t="shared" si="16"/>
        <v>1234</v>
      </c>
      <c r="R65" s="144">
        <f t="shared" si="9"/>
        <v>2</v>
      </c>
      <c r="S65" s="139">
        <f t="shared" si="12"/>
        <v>73480</v>
      </c>
      <c r="T65" s="111">
        <f t="shared" si="10"/>
        <v>2</v>
      </c>
      <c r="U65" s="111">
        <f t="shared" si="6"/>
        <v>28</v>
      </c>
      <c r="V65" s="160">
        <f t="shared" si="7"/>
        <v>2</v>
      </c>
      <c r="W65" s="160">
        <f t="shared" si="8"/>
        <v>2468</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0.98280000000000001</v>
      </c>
      <c r="I66" s="113">
        <v>10</v>
      </c>
      <c r="J66" s="113">
        <v>1</v>
      </c>
      <c r="K66" s="113" t="s">
        <v>297</v>
      </c>
      <c r="L66" s="113" t="s">
        <v>873</v>
      </c>
      <c r="M66" s="146" t="s">
        <v>750</v>
      </c>
      <c r="N66" s="198">
        <f>VLOOKUP($A66,[3]futuresATR!$A$2:$F$80,3)</f>
        <v>8106</v>
      </c>
      <c r="O66" s="153">
        <f t="shared" si="4"/>
        <v>82478.632478632484</v>
      </c>
      <c r="P66" s="199">
        <f>VLOOKUP($A66,[3]futuresATR!$A$2:$F$80,4)</f>
        <v>167.42718491299999</v>
      </c>
      <c r="Q66" s="152">
        <f t="shared" si="16"/>
        <v>1703.573310063085</v>
      </c>
      <c r="R66" s="144">
        <f t="shared" si="9"/>
        <v>2</v>
      </c>
      <c r="S66" s="139">
        <f t="shared" ref="S66:S80" si="17">R66*O66</f>
        <v>164957.26495726497</v>
      </c>
      <c r="T66" s="111">
        <f t="shared" si="10"/>
        <v>2</v>
      </c>
      <c r="U66" s="111">
        <f t="shared" si="6"/>
        <v>28</v>
      </c>
      <c r="V66" s="160">
        <f t="shared" si="7"/>
        <v>2</v>
      </c>
      <c r="W66" s="160">
        <f t="shared" si="8"/>
        <v>3407.1466201261701</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-3866.5038665038664</v>
      </c>
      <c r="AH66" s="141">
        <f t="shared" ref="AH66:AH75" si="20">ABS(AG66)-ABS(AD66)</f>
        <v>30.503866503866448</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319.85000000000002</v>
      </c>
      <c r="O67" s="153">
        <f t="shared" ref="O67:O80" si="21">N67*I67/H67</f>
        <v>47738.805970149253</v>
      </c>
      <c r="P67" s="199">
        <f>VLOOKUP($A67,[3]futuresATR!$A$2:$F$80,4)</f>
        <v>5.5270625994999998</v>
      </c>
      <c r="Q67" s="152">
        <f t="shared" si="16"/>
        <v>824.93471634328353</v>
      </c>
      <c r="R67" s="144">
        <f t="shared" ref="R67:R80" si="22">MAX(CEILING($R$1/Q67,1),1)</f>
        <v>3</v>
      </c>
      <c r="S67" s="139">
        <f t="shared" si="17"/>
        <v>143216.41791044775</v>
      </c>
      <c r="T67" s="111">
        <f t="shared" ref="T67:T80" si="23">IF(R67&gt;$T$1,$T$1,R67)</f>
        <v>3</v>
      </c>
      <c r="U67" s="111">
        <f t="shared" ref="U67:U80" si="24">T67*2*7</f>
        <v>42</v>
      </c>
      <c r="V67" s="160">
        <f t="shared" ref="V67:V80" si="25">IF(ROUND(T67*Q67/$R$1,0)&lt;1,0,T67)</f>
        <v>3</v>
      </c>
      <c r="W67" s="160">
        <f t="shared" ref="W67:W80" si="26">V67*Q67</f>
        <v>2474.8041490298506</v>
      </c>
      <c r="X67" s="113" t="s">
        <v>904</v>
      </c>
      <c r="Y67" s="113">
        <v>4</v>
      </c>
      <c r="Z67" s="113">
        <v>317.57</v>
      </c>
      <c r="AA67" s="113" t="s">
        <v>1161</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325.3</v>
      </c>
      <c r="O68" s="153">
        <f t="shared" si="21"/>
        <v>32530</v>
      </c>
      <c r="P68" s="199">
        <f>VLOOKUP($A68,[3]futuresATR!$A$2:$F$80,4)</f>
        <v>5.6198883300000002</v>
      </c>
      <c r="Q68" s="152">
        <f t="shared" si="16"/>
        <v>561.988833</v>
      </c>
      <c r="R68" s="144">
        <f t="shared" si="22"/>
        <v>4</v>
      </c>
      <c r="S68" s="139">
        <f t="shared" si="17"/>
        <v>130120</v>
      </c>
      <c r="T68" s="111">
        <f t="shared" si="23"/>
        <v>4</v>
      </c>
      <c r="U68" s="111">
        <f t="shared" si="24"/>
        <v>56</v>
      </c>
      <c r="V68" s="160">
        <f t="shared" si="25"/>
        <v>4</v>
      </c>
      <c r="W68" s="160">
        <f t="shared" si="26"/>
        <v>2247.955332</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0.90432266232591796</v>
      </c>
      <c r="I69">
        <v>10</v>
      </c>
      <c r="J69">
        <v>1</v>
      </c>
      <c r="K69" t="s">
        <v>297</v>
      </c>
      <c r="L69" t="s">
        <v>875</v>
      </c>
      <c r="M69" s="133" t="s">
        <v>531</v>
      </c>
      <c r="N69" s="198">
        <f>VLOOKUP($A69,[3]futuresATR!$A$2:$F$80,3)</f>
        <v>2878</v>
      </c>
      <c r="O69" s="153">
        <f t="shared" si="21"/>
        <v>31824.923999999999</v>
      </c>
      <c r="P69" s="199">
        <f>VLOOKUP($A69,[3]futuresATR!$A$2:$F$80,4)</f>
        <v>84.839085754999999</v>
      </c>
      <c r="Q69" s="152">
        <f t="shared" si="16"/>
        <v>938.15061027878994</v>
      </c>
      <c r="R69" s="144">
        <f t="shared" si="22"/>
        <v>3</v>
      </c>
      <c r="S69" s="139">
        <f t="shared" si="17"/>
        <v>95474.771999999997</v>
      </c>
      <c r="T69" s="111">
        <f t="shared" si="23"/>
        <v>3</v>
      </c>
      <c r="U69" s="111">
        <f t="shared" si="24"/>
        <v>42</v>
      </c>
      <c r="V69" s="160">
        <f t="shared" si="25"/>
        <v>3</v>
      </c>
      <c r="W69" s="160">
        <f t="shared" si="26"/>
        <v>2814.4518308363699</v>
      </c>
      <c r="X69" t="s">
        <v>904</v>
      </c>
      <c r="Y69">
        <v>3</v>
      </c>
      <c r="Z69">
        <v>2942.67</v>
      </c>
      <c r="AA69" s="137">
        <v>-6</v>
      </c>
      <c r="AB69" t="s">
        <v>914</v>
      </c>
      <c r="AC69">
        <v>3037</v>
      </c>
      <c r="AD69" s="109">
        <v>3164</v>
      </c>
      <c r="AE69" s="109">
        <v>0</v>
      </c>
      <c r="AF69" s="166">
        <f t="shared" si="18"/>
        <v>-94.329999999999927</v>
      </c>
      <c r="AG69" s="144">
        <f t="shared" si="19"/>
        <v>-3129.3034199999975</v>
      </c>
      <c r="AH69" s="141">
        <f t="shared" si="20"/>
        <v>-34.696580000002541</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1187.5</v>
      </c>
      <c r="O70" s="153">
        <f t="shared" si="21"/>
        <v>118750</v>
      </c>
      <c r="P70" s="199">
        <f>VLOOKUP($A70,[3]futuresATR!$A$2:$F$80,4)</f>
        <v>24.475000000000001</v>
      </c>
      <c r="Q70" s="152">
        <f t="shared" si="16"/>
        <v>2447.5</v>
      </c>
      <c r="R70" s="144">
        <f t="shared" si="22"/>
        <v>1</v>
      </c>
      <c r="S70" s="139">
        <f t="shared" si="17"/>
        <v>118750</v>
      </c>
      <c r="T70" s="111">
        <f t="shared" si="23"/>
        <v>1</v>
      </c>
      <c r="U70" s="111">
        <f t="shared" si="24"/>
        <v>14</v>
      </c>
      <c r="V70" s="160">
        <f t="shared" si="25"/>
        <v>1</v>
      </c>
      <c r="W70" s="160">
        <f t="shared" si="26"/>
        <v>2447.5</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109.5078125</v>
      </c>
      <c r="O71" s="153">
        <f t="shared" si="21"/>
        <v>219015.625</v>
      </c>
      <c r="P71" s="199">
        <f>VLOOKUP($A71,[3]futuresATR!$A$2:$F$80,4)</f>
        <v>0.15234375</v>
      </c>
      <c r="Q71" s="152">
        <f t="shared" si="16"/>
        <v>304.6875</v>
      </c>
      <c r="R71" s="144">
        <f t="shared" si="22"/>
        <v>7</v>
      </c>
      <c r="S71" s="139">
        <f t="shared" si="17"/>
        <v>1533109.375</v>
      </c>
      <c r="T71" s="111">
        <f t="shared" si="23"/>
        <v>7</v>
      </c>
      <c r="U71" s="111">
        <f t="shared" si="24"/>
        <v>98</v>
      </c>
      <c r="V71" s="160">
        <f t="shared" si="25"/>
        <v>7</v>
      </c>
      <c r="W71" s="160">
        <f t="shared" si="26"/>
        <v>2132.8125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133.15625</v>
      </c>
      <c r="O72" s="153">
        <f t="shared" si="21"/>
        <v>133156.25</v>
      </c>
      <c r="P72" s="199">
        <f>VLOOKUP($A72,[3]futuresATR!$A$2:$F$80,4)</f>
        <v>0.78828125000000004</v>
      </c>
      <c r="Q72" s="152">
        <f t="shared" si="16"/>
        <v>788.28125</v>
      </c>
      <c r="R72" s="144">
        <f t="shared" si="22"/>
        <v>3</v>
      </c>
      <c r="S72" s="139">
        <f t="shared" si="17"/>
        <v>399468.75</v>
      </c>
      <c r="T72" s="111">
        <f t="shared" si="23"/>
        <v>3</v>
      </c>
      <c r="U72" s="111">
        <f t="shared" si="24"/>
        <v>42</v>
      </c>
      <c r="V72" s="160">
        <f t="shared" si="25"/>
        <v>3</v>
      </c>
      <c r="W72" s="160">
        <f t="shared" si="26"/>
        <v>2364.84375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175.6875</v>
      </c>
      <c r="O73" s="153">
        <f t="shared" si="21"/>
        <v>175687.5</v>
      </c>
      <c r="P73" s="199">
        <f>VLOOKUP($A73,[3]futuresATR!$A$2:$F$80,4)</f>
        <v>2.0546875</v>
      </c>
      <c r="Q73" s="152">
        <f t="shared" si="16"/>
        <v>2054.6875</v>
      </c>
      <c r="R73" s="144">
        <f t="shared" si="22"/>
        <v>1</v>
      </c>
      <c r="S73" s="139">
        <f t="shared" si="17"/>
        <v>175687.5</v>
      </c>
      <c r="T73" s="111">
        <f t="shared" si="23"/>
        <v>1</v>
      </c>
      <c r="U73" s="111">
        <f t="shared" si="24"/>
        <v>14</v>
      </c>
      <c r="V73" s="160">
        <f t="shared" si="25"/>
        <v>1</v>
      </c>
      <c r="W73" s="160">
        <f t="shared" si="26"/>
        <v>2054.6875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16.725000000000001</v>
      </c>
      <c r="O74" s="153">
        <f t="shared" si="21"/>
        <v>16725</v>
      </c>
      <c r="P74" s="199">
        <f>VLOOKUP($A74,[3]futuresATR!$A$2:$F$80,4)</f>
        <v>2.4204331639999999</v>
      </c>
      <c r="Q74" s="152">
        <f t="shared" si="16"/>
        <v>2420.433164</v>
      </c>
      <c r="R74" s="144">
        <f t="shared" si="22"/>
        <v>1</v>
      </c>
      <c r="S74" s="139">
        <f t="shared" si="17"/>
        <v>16725</v>
      </c>
      <c r="T74" s="111">
        <f t="shared" si="23"/>
        <v>1</v>
      </c>
      <c r="U74" s="111">
        <f t="shared" si="24"/>
        <v>14</v>
      </c>
      <c r="V74" s="160">
        <f t="shared" si="25"/>
        <v>1</v>
      </c>
      <c r="W74" s="160">
        <f t="shared" si="26"/>
        <v>2420.433164</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430.5</v>
      </c>
      <c r="O75" s="153">
        <f t="shared" si="21"/>
        <v>21525</v>
      </c>
      <c r="P75" s="199">
        <f>VLOOKUP($A75,[3]futuresATR!$A$2:$F$80,4)</f>
        <v>12.87789267</v>
      </c>
      <c r="Q75" s="152">
        <f t="shared" si="16"/>
        <v>643.89463349999994</v>
      </c>
      <c r="R75" s="144">
        <f t="shared" si="22"/>
        <v>4</v>
      </c>
      <c r="S75" s="139">
        <f t="shared" si="17"/>
        <v>86100</v>
      </c>
      <c r="T75" s="111">
        <f t="shared" si="23"/>
        <v>4</v>
      </c>
      <c r="U75" s="111">
        <f t="shared" si="24"/>
        <v>56</v>
      </c>
      <c r="V75" s="160">
        <f t="shared" si="25"/>
        <v>4</v>
      </c>
      <c r="W75" s="160">
        <f t="shared" si="26"/>
        <v>2575.5785339999998</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1.3274923669188903</v>
      </c>
      <c r="I76" s="113">
        <v>25</v>
      </c>
      <c r="J76" s="113">
        <v>0.1</v>
      </c>
      <c r="K76" s="113" t="s">
        <v>297</v>
      </c>
      <c r="L76" s="113" t="s">
        <v>885</v>
      </c>
      <c r="M76" s="146" t="s">
        <v>742</v>
      </c>
      <c r="N76" s="198">
        <f>VLOOKUP($A76,[3]futuresATR!$A$2:$F$80,3)</f>
        <v>5301</v>
      </c>
      <c r="O76" s="153">
        <f t="shared" si="21"/>
        <v>99831.08249999999</v>
      </c>
      <c r="P76" s="199">
        <f>VLOOKUP($A76,[3]futuresATR!$A$2:$F$80,4)</f>
        <v>89.600539499500002</v>
      </c>
      <c r="Q76" s="152">
        <f t="shared" si="16"/>
        <v>1687.4021601243339</v>
      </c>
      <c r="R76" s="144">
        <f t="shared" si="22"/>
        <v>2</v>
      </c>
      <c r="S76" s="139">
        <f t="shared" si="17"/>
        <v>199662.16499999998</v>
      </c>
      <c r="T76" s="111">
        <f t="shared" si="23"/>
        <v>2</v>
      </c>
      <c r="U76" s="111">
        <f t="shared" si="24"/>
        <v>28</v>
      </c>
      <c r="V76" s="160">
        <f t="shared" si="25"/>
        <v>2</v>
      </c>
      <c r="W76" s="160">
        <f t="shared" si="26"/>
        <v>3374.8043202486679</v>
      </c>
      <c r="X76" s="113" t="s">
        <v>903</v>
      </c>
      <c r="Y76" s="113">
        <v>2</v>
      </c>
      <c r="Z76" s="113">
        <v>5304</v>
      </c>
      <c r="AA76" s="113" t="s">
        <v>1052</v>
      </c>
      <c r="AB76" s="161">
        <v>1.9E-3</v>
      </c>
      <c r="AC76" s="113">
        <v>5314</v>
      </c>
      <c r="AD76" s="162">
        <v>-361</v>
      </c>
      <c r="AE76" s="162">
        <v>0</v>
      </c>
      <c r="AF76" s="166">
        <f>Z76-AC76</f>
        <v>-10</v>
      </c>
      <c r="AG76" s="144">
        <f>AF76*I76*Y76/H76</f>
        <v>-376.65</v>
      </c>
      <c r="AH76" s="141">
        <f>ABS(AG76)-ABS(AD76)</f>
        <v>15.649999999999977</v>
      </c>
    </row>
    <row r="77" spans="1:34" ht="15.75" thickBot="1" x14ac:dyDescent="0.3">
      <c r="A77" s="5" t="s">
        <v>1063</v>
      </c>
      <c r="B77" t="s">
        <v>424</v>
      </c>
      <c r="C77" s="155" t="s">
        <v>1031</v>
      </c>
      <c r="D77" t="s">
        <v>453</v>
      </c>
      <c r="E77" t="s">
        <v>783</v>
      </c>
      <c r="F77" t="s">
        <v>886</v>
      </c>
      <c r="G77" t="s">
        <v>454</v>
      </c>
      <c r="H77">
        <f>VLOOKUP(G77,MARGIN!$E$1:$F$10,2)</f>
        <v>1.3274923669188903</v>
      </c>
      <c r="I77" s="147">
        <v>2400</v>
      </c>
      <c r="J77">
        <v>0.01</v>
      </c>
      <c r="K77" t="s">
        <v>1142</v>
      </c>
      <c r="L77" t="s">
        <v>887</v>
      </c>
      <c r="M77" s="133" t="s">
        <v>467</v>
      </c>
      <c r="N77" s="198">
        <f>VLOOKUP($A77,[3]futuresATR!$A$2:$F$80,3)</f>
        <v>98.13</v>
      </c>
      <c r="O77" s="153">
        <f t="shared" si="21"/>
        <v>177411.18959999998</v>
      </c>
      <c r="P77" s="199">
        <f>VLOOKUP($A77,[3]futuresATR!$A$2:$F$80,4)</f>
        <v>4.1000000000000002E-2</v>
      </c>
      <c r="Q77" s="152">
        <f t="shared" si="16"/>
        <v>74.124719999999996</v>
      </c>
      <c r="R77" s="144">
        <f t="shared" si="22"/>
        <v>27</v>
      </c>
      <c r="S77" s="139">
        <f t="shared" si="17"/>
        <v>4790102.1191999996</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-741.24719999932586</v>
      </c>
      <c r="AH77" s="141">
        <f>ABS(AG77)-ABS(AD77)</f>
        <v>29.247199999325858</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18147</v>
      </c>
      <c r="O78" s="153">
        <f t="shared" si="21"/>
        <v>90735</v>
      </c>
      <c r="P78" s="199">
        <f>VLOOKUP($A78,[3]futuresATR!$A$2:$F$80,4)</f>
        <v>251.80525331499999</v>
      </c>
      <c r="Q78" s="152">
        <f t="shared" si="16"/>
        <v>1259.0262665749999</v>
      </c>
      <c r="R78" s="144">
        <f t="shared" si="22"/>
        <v>2</v>
      </c>
      <c r="S78" s="139">
        <f t="shared" si="17"/>
        <v>181470</v>
      </c>
      <c r="T78" s="111">
        <f t="shared" si="23"/>
        <v>2</v>
      </c>
      <c r="U78" s="111">
        <f t="shared" si="24"/>
        <v>28</v>
      </c>
      <c r="V78" s="160">
        <f t="shared" si="25"/>
        <v>2</v>
      </c>
      <c r="W78" s="160">
        <f t="shared" si="26"/>
        <v>2518.0525331499998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1.3274923669188903</v>
      </c>
      <c r="I79" s="147">
        <v>2800</v>
      </c>
      <c r="J79">
        <v>0.1</v>
      </c>
      <c r="K79" t="s">
        <v>1142</v>
      </c>
      <c r="L79" t="s">
        <v>891</v>
      </c>
      <c r="M79" s="133" t="s">
        <v>463</v>
      </c>
      <c r="N79" s="198">
        <f>VLOOKUP($A79,[3]futuresATR!$A$2:$F$80,3)</f>
        <v>98.52</v>
      </c>
      <c r="O79" s="153">
        <f t="shared" si="21"/>
        <v>207802.3248</v>
      </c>
      <c r="P79" s="199">
        <f>VLOOKUP($A79,[3]futuresATR!$A$2:$F$80,4)</f>
        <v>7.85E-2</v>
      </c>
      <c r="Q79" s="152">
        <f t="shared" si="16"/>
        <v>165.57534000000001</v>
      </c>
      <c r="R79" s="144">
        <f t="shared" si="22"/>
        <v>13</v>
      </c>
      <c r="S79" s="139">
        <f t="shared" si="17"/>
        <v>2701430.2223999999</v>
      </c>
      <c r="T79" s="111">
        <f t="shared" si="23"/>
        <v>13</v>
      </c>
      <c r="U79" s="111">
        <f t="shared" si="24"/>
        <v>182</v>
      </c>
      <c r="V79" s="160">
        <f t="shared" si="25"/>
        <v>13</v>
      </c>
      <c r="W79" s="160">
        <f t="shared" si="26"/>
        <v>2152.4794200000001</v>
      </c>
      <c r="X79" t="s">
        <v>904</v>
      </c>
      <c r="Y79">
        <v>22</v>
      </c>
      <c r="Z79">
        <v>98.38</v>
      </c>
      <c r="AA79" t="s">
        <v>1067</v>
      </c>
      <c r="AB79" s="134">
        <v>1E-4</v>
      </c>
      <c r="AC79">
        <v>98.39</v>
      </c>
      <c r="AD79" s="109">
        <v>446</v>
      </c>
      <c r="AE79"/>
      <c r="AF79" s="166">
        <f>Z79-AC79</f>
        <v>-1.0000000000005116E-2</v>
      </c>
      <c r="AG79" s="144">
        <f>AF79*I79*Y79/H79</f>
        <v>-464.03280000023739</v>
      </c>
      <c r="AH79" s="141">
        <f>ABS(AG79)-ABS(AD79)</f>
        <v>18.032800000237387</v>
      </c>
    </row>
    <row r="80" spans="1:34" x14ac:dyDescent="0.25">
      <c r="A80" s="5" t="s">
        <v>1035</v>
      </c>
      <c r="B80" t="s">
        <v>427</v>
      </c>
      <c r="C80" s="155" t="s">
        <v>1035</v>
      </c>
      <c r="D80" t="s">
        <v>453</v>
      </c>
      <c r="E80" t="s">
        <v>783</v>
      </c>
      <c r="F80" t="s">
        <v>889</v>
      </c>
      <c r="G80" t="s">
        <v>454</v>
      </c>
      <c r="H80">
        <f>VLOOKUP(G80,MARGIN!$E$1:$F$10,2)</f>
        <v>1.3274923669188903</v>
      </c>
      <c r="I80" s="147">
        <v>8000</v>
      </c>
      <c r="J80">
        <v>1E-3</v>
      </c>
      <c r="K80" t="s">
        <v>1142</v>
      </c>
      <c r="L80" t="s">
        <v>890</v>
      </c>
      <c r="M80" s="133" t="s">
        <v>451</v>
      </c>
      <c r="N80" s="198">
        <f>VLOOKUP($A80,[3]futuresATR!$A$2:$F$80,3)</f>
        <v>98.09</v>
      </c>
      <c r="O80" s="153">
        <f t="shared" si="21"/>
        <v>591129.576</v>
      </c>
      <c r="P80" s="199">
        <f>VLOOKUP($A80,[3]futuresATR!$A$2:$F$80,4)</f>
        <v>9.7350000000000006E-2</v>
      </c>
      <c r="Q80" s="152">
        <f t="shared" si="16"/>
        <v>586.67003999999997</v>
      </c>
      <c r="R80" s="144">
        <f t="shared" si="22"/>
        <v>4</v>
      </c>
      <c r="S80" s="139">
        <f t="shared" si="17"/>
        <v>2364518.304</v>
      </c>
      <c r="T80" s="111">
        <f t="shared" si="23"/>
        <v>4</v>
      </c>
      <c r="U80" s="111">
        <f t="shared" si="24"/>
        <v>56</v>
      </c>
      <c r="V80" s="160">
        <f t="shared" si="25"/>
        <v>4</v>
      </c>
      <c r="W80" s="160">
        <f t="shared" si="26"/>
        <v>2346.6801599999999</v>
      </c>
      <c r="X80" t="s">
        <v>904</v>
      </c>
      <c r="Y80">
        <v>8</v>
      </c>
      <c r="Z80">
        <v>97.734999999999999</v>
      </c>
      <c r="AA80" t="s">
        <v>1056</v>
      </c>
      <c r="AB80" s="134">
        <v>1E-4</v>
      </c>
      <c r="AC80">
        <v>97.74</v>
      </c>
      <c r="AD80" s="109">
        <v>232</v>
      </c>
      <c r="AE80" s="109">
        <v>0</v>
      </c>
      <c r="AF80" s="166">
        <f>Z80-AC80</f>
        <v>-4.9999999999954525E-3</v>
      </c>
      <c r="AG80" s="144">
        <f>AF80*I80*Y80/H80</f>
        <v>-241.05599999978074</v>
      </c>
      <c r="AH80" s="141">
        <f>ABS(AG80)-ABS(AD80)</f>
        <v>9.0559999997807381</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1.3274923669188903</v>
      </c>
      <c r="G1" t="str">
        <f>"'"&amp;E1&amp;"':1/fxRates.ix['"&amp;D1&amp;"'],"</f>
        <v>'AUD':1/fxRates.ix['AUDUSD'],</v>
      </c>
    </row>
    <row r="2" spans="1:17" x14ac:dyDescent="0.25">
      <c r="A2" t="s">
        <v>777</v>
      </c>
      <c r="B2" s="142">
        <v>50</v>
      </c>
      <c r="D2" t="str">
        <f>F39</f>
        <v>USDCAD</v>
      </c>
      <c r="E2" s="176" t="s">
        <v>491</v>
      </c>
      <c r="F2" s="177">
        <f>G39</f>
        <v>1.3124</v>
      </c>
      <c r="G2" t="str">
        <f>"'"&amp;E2&amp;"':fxRates.ix['"&amp;D2&amp;"'],"</f>
        <v>'CAD':fxRates.ix['USDCAD'],</v>
      </c>
    </row>
    <row r="3" spans="1:17" x14ac:dyDescent="0.25">
      <c r="A3" t="s">
        <v>779</v>
      </c>
      <c r="B3" s="114">
        <f>B1/B2</f>
        <v>10000</v>
      </c>
      <c r="D3" t="str">
        <f>F38</f>
        <v>USDCHF</v>
      </c>
      <c r="E3" s="176" t="s">
        <v>539</v>
      </c>
      <c r="F3" s="177">
        <f>G38</f>
        <v>0.98280000000000001</v>
      </c>
      <c r="G3" t="str">
        <f>"'"&amp;E3&amp;"':fxRates.ix['"&amp;D3&amp;"'],"</f>
        <v>'CHF':fxRates.ix['USDCHF'],</v>
      </c>
    </row>
    <row r="4" spans="1:17" x14ac:dyDescent="0.25">
      <c r="B4" s="114"/>
      <c r="D4" t="str">
        <f>F33</f>
        <v>EURUSD</v>
      </c>
      <c r="E4" s="176" t="s">
        <v>473</v>
      </c>
      <c r="F4" s="177">
        <f>1/G33</f>
        <v>0.90432266232591796</v>
      </c>
      <c r="G4" t="str">
        <f t="shared" ref="G4:G9" si="0">"'"&amp;E4&amp;"':1/fxRates.ix['"&amp;D4&amp;"'],"</f>
        <v>'EUR':1/fxRates.ix['EURUSD'],</v>
      </c>
    </row>
    <row r="5" spans="1:17" x14ac:dyDescent="0.25">
      <c r="A5" t="s">
        <v>1116</v>
      </c>
      <c r="B5" s="203">
        <v>50000</v>
      </c>
      <c r="D5" t="str">
        <f>F24</f>
        <v>GBPUSD</v>
      </c>
      <c r="E5" s="176" t="s">
        <v>460</v>
      </c>
      <c r="F5" s="177">
        <f>1/G24</f>
        <v>0.76976368254945737</v>
      </c>
      <c r="G5" t="str">
        <f t="shared" si="0"/>
        <v>'GBP':1/fxRates.ix['GBPUSD'],</v>
      </c>
    </row>
    <row r="6" spans="1:17" x14ac:dyDescent="0.25">
      <c r="A6" t="s">
        <v>1117</v>
      </c>
      <c r="B6" s="203">
        <v>35000</v>
      </c>
      <c r="D6" t="s">
        <v>1219</v>
      </c>
      <c r="E6" s="176" t="s">
        <v>506</v>
      </c>
      <c r="F6" s="178">
        <v>7.77</v>
      </c>
      <c r="G6" t="str">
        <f>"'"&amp;E6&amp;"':fxRates.ix['"&amp;D6&amp;"'],"</f>
        <v>'HKD':fxRates.ix['USDHKD'],</v>
      </c>
    </row>
    <row r="7" spans="1:17" x14ac:dyDescent="0.25">
      <c r="A7" t="s">
        <v>1146</v>
      </c>
      <c r="B7" s="203">
        <v>1000000</v>
      </c>
      <c r="D7" t="s">
        <v>8</v>
      </c>
      <c r="E7" s="176" t="s">
        <v>444</v>
      </c>
      <c r="F7" s="177">
        <f>G40</f>
        <v>102.83</v>
      </c>
      <c r="G7" t="str">
        <f>"'"&amp;E7&amp;"':fxRates.ix['"&amp;D7&amp;"'],"</f>
        <v>'JPY':fxRates.ix['USDJPY'],</v>
      </c>
    </row>
    <row r="8" spans="1:17" x14ac:dyDescent="0.25">
      <c r="A8" t="s">
        <v>1147</v>
      </c>
      <c r="B8" s="204">
        <v>2E-3</v>
      </c>
      <c r="D8" t="s">
        <v>17</v>
      </c>
      <c r="E8" s="176" t="s">
        <v>781</v>
      </c>
      <c r="F8" s="177">
        <f>1/G37</f>
        <v>1.3845000046449973</v>
      </c>
      <c r="G8" t="str">
        <f t="shared" si="0"/>
        <v>'NZD':1/fxRates.ix['NZDUSD'],</v>
      </c>
    </row>
    <row r="9" spans="1:17" x14ac:dyDescent="0.25">
      <c r="B9" s="204"/>
      <c r="E9" s="176" t="s">
        <v>687</v>
      </c>
      <c r="F9" s="178">
        <v>1.34</v>
      </c>
      <c r="G9" t="str">
        <f t="shared" si="0"/>
        <v>'SGD':1/fxRates.ix[''],</v>
      </c>
    </row>
    <row r="10" spans="1:17" ht="15.75" thickBot="1" x14ac:dyDescent="0.3">
      <c r="B10" s="201"/>
      <c r="D10" t="s">
        <v>1220</v>
      </c>
      <c r="E10" s="179" t="s">
        <v>476</v>
      </c>
      <c r="F10" s="180">
        <v>1</v>
      </c>
      <c r="G10" t="str">
        <f>"'"&amp;E10&amp;"':fxRates.ix['"&amp;D10&amp;"'],"</f>
        <v>'USD':fxRates.ix['USDUSD'],</v>
      </c>
    </row>
    <row r="11" spans="1:17" x14ac:dyDescent="0.25">
      <c r="B11" s="114"/>
      <c r="E11" s="111"/>
      <c r="F11" s="1"/>
    </row>
    <row r="12" spans="1:17" x14ac:dyDescent="0.25">
      <c r="G12" s="286">
        <f>[4]currenciesATR!$A$1</f>
        <v>42562</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1.3845000046449973</v>
      </c>
      <c r="E13" t="s">
        <v>1084</v>
      </c>
      <c r="F13" t="s">
        <v>22</v>
      </c>
      <c r="G13" s="112">
        <f>[4]currenciesATR!$B2</f>
        <v>1.0428999999999999</v>
      </c>
      <c r="H13" s="112">
        <f>[4]currenciesATR!$C2</f>
        <v>7.26E-3</v>
      </c>
      <c r="I13" s="138">
        <f>J13*10000*G13/D13</f>
        <v>52728.782777230008</v>
      </c>
      <c r="J13" s="114">
        <f>ROUND($B$5*$D13/$G13/10000,0)</f>
        <v>7</v>
      </c>
      <c r="K13" t="str">
        <f>"'"&amp;F13&amp;"':"&amp;J13&amp;","</f>
        <v>'AUDNZD':7,</v>
      </c>
      <c r="L13" t="s">
        <v>20</v>
      </c>
      <c r="M13" s="114">
        <f>ROUND($B$6*Q13/N13/10000,0)</f>
        <v>5</v>
      </c>
      <c r="N13" s="166">
        <f>G18</f>
        <v>0.98860000000000003</v>
      </c>
      <c r="O13" s="138">
        <f>N13*M13/Q13*10000</f>
        <v>37663.82200548613</v>
      </c>
      <c r="P13" t="str">
        <f t="shared" ref="P13:P40" si="3">RIGHT(L13,3)</f>
        <v>CAD</v>
      </c>
      <c r="Q13">
        <f t="shared" ref="Q13:Q40" si="4">VLOOKUP(P13,$E$1:$F$10,2)</f>
        <v>1.3124</v>
      </c>
    </row>
    <row r="14" spans="1:17" x14ac:dyDescent="0.25">
      <c r="A14" t="s">
        <v>1096</v>
      </c>
      <c r="B14" t="s">
        <v>23</v>
      </c>
      <c r="C14" t="str">
        <f t="shared" si="1"/>
        <v>AUD</v>
      </c>
      <c r="D14">
        <f t="shared" si="2"/>
        <v>1.3274923669188903</v>
      </c>
      <c r="E14" t="s">
        <v>1096</v>
      </c>
      <c r="F14" t="s">
        <v>23</v>
      </c>
      <c r="G14" s="112">
        <f>[4]currenciesATR!$B3</f>
        <v>1.72446498</v>
      </c>
      <c r="H14" s="112">
        <f>[4]currenciesATR!$C3</f>
        <v>3.1344172500000003E-2</v>
      </c>
      <c r="I14" s="138">
        <f t="shared" ref="I14:I40" si="5">J14*10000*G14/D14</f>
        <v>51961.578777359995</v>
      </c>
      <c r="J14" s="114">
        <f t="shared" ref="J14:J40" si="6">ROUND($B$5*$D14/$G14/10000,0)</f>
        <v>4</v>
      </c>
      <c r="K14" t="str">
        <f t="shared" ref="K14:K40" si="7">"'"&amp;F14&amp;"':"&amp;J14&amp;","</f>
        <v>'GBPAUD':4,</v>
      </c>
      <c r="L14" t="s">
        <v>21</v>
      </c>
      <c r="M14" s="114">
        <f t="shared" ref="M14:M40" si="8">ROUND($B$6*Q14/N14/10000,0)</f>
        <v>5</v>
      </c>
      <c r="N14" s="166">
        <f>G16</f>
        <v>0.74039999999999995</v>
      </c>
      <c r="O14" s="138">
        <f t="shared" ref="O14:O40" si="9">N14*M14/Q14*10000</f>
        <v>37667.88766788767</v>
      </c>
      <c r="P14" t="str">
        <f t="shared" si="3"/>
        <v>CHF</v>
      </c>
      <c r="Q14">
        <f t="shared" si="4"/>
        <v>0.98280000000000001</v>
      </c>
    </row>
    <row r="15" spans="1:17" x14ac:dyDescent="0.25">
      <c r="A15" t="s">
        <v>1081</v>
      </c>
      <c r="B15" t="s">
        <v>7</v>
      </c>
      <c r="C15" t="str">
        <f t="shared" si="1"/>
        <v>JPY</v>
      </c>
      <c r="D15">
        <f t="shared" si="2"/>
        <v>102.83</v>
      </c>
      <c r="E15" t="s">
        <v>1081</v>
      </c>
      <c r="F15" t="s">
        <v>7</v>
      </c>
      <c r="G15" s="112">
        <f>[4]currenciesATR!$B4</f>
        <v>77.463999999999999</v>
      </c>
      <c r="H15" s="112">
        <f>[4]currenciesATR!$C4</f>
        <v>1.72685</v>
      </c>
      <c r="I15" s="138">
        <f t="shared" si="5"/>
        <v>52732.471068754254</v>
      </c>
      <c r="J15" s="114">
        <f t="shared" si="6"/>
        <v>7</v>
      </c>
      <c r="K15" t="str">
        <f t="shared" si="7"/>
        <v>'AUDJPY':7,</v>
      </c>
      <c r="L15" t="s">
        <v>7</v>
      </c>
      <c r="M15" s="114">
        <f t="shared" si="8"/>
        <v>5</v>
      </c>
      <c r="N15" s="166">
        <f>G15</f>
        <v>77.463999999999999</v>
      </c>
      <c r="O15" s="138">
        <f t="shared" si="9"/>
        <v>37666.050763395899</v>
      </c>
      <c r="P15" t="str">
        <f t="shared" si="3"/>
        <v>JPY</v>
      </c>
      <c r="Q15">
        <f t="shared" si="4"/>
        <v>102.83</v>
      </c>
    </row>
    <row r="16" spans="1:17" x14ac:dyDescent="0.25">
      <c r="A16" t="s">
        <v>1082</v>
      </c>
      <c r="B16" t="s">
        <v>21</v>
      </c>
      <c r="C16" t="str">
        <f t="shared" si="1"/>
        <v>CHF</v>
      </c>
      <c r="D16">
        <f t="shared" si="2"/>
        <v>0.98280000000000001</v>
      </c>
      <c r="E16" t="s">
        <v>1082</v>
      </c>
      <c r="F16" t="s">
        <v>21</v>
      </c>
      <c r="G16" s="112">
        <f>[4]currenciesATR!$B5</f>
        <v>0.74039999999999995</v>
      </c>
      <c r="H16" s="112">
        <f>[4]currenciesATR!$C5</f>
        <v>9.0100000000000006E-3</v>
      </c>
      <c r="I16" s="138">
        <f t="shared" si="5"/>
        <v>52735.042735042727</v>
      </c>
      <c r="J16" s="114">
        <f t="shared" si="6"/>
        <v>7</v>
      </c>
      <c r="K16" t="str">
        <f t="shared" si="7"/>
        <v>'AUDCHF':7,</v>
      </c>
      <c r="L16" t="s">
        <v>22</v>
      </c>
      <c r="M16" s="114">
        <f t="shared" si="8"/>
        <v>5</v>
      </c>
      <c r="N16" s="166">
        <f>G13</f>
        <v>1.0428999999999999</v>
      </c>
      <c r="O16" s="138">
        <f t="shared" si="9"/>
        <v>37663.416269449997</v>
      </c>
      <c r="P16" t="str">
        <f t="shared" si="3"/>
        <v>NZD</v>
      </c>
      <c r="Q16">
        <f t="shared" si="4"/>
        <v>1.3845000046449973</v>
      </c>
    </row>
    <row r="17" spans="1:17" x14ac:dyDescent="0.25">
      <c r="A17" t="s">
        <v>1083</v>
      </c>
      <c r="B17" t="s">
        <v>9</v>
      </c>
      <c r="C17" t="str">
        <f t="shared" si="1"/>
        <v>USD</v>
      </c>
      <c r="D17">
        <f t="shared" si="2"/>
        <v>1</v>
      </c>
      <c r="E17" t="s">
        <v>1083</v>
      </c>
      <c r="F17" t="s">
        <v>9</v>
      </c>
      <c r="G17" s="112">
        <f>[4]currenciesATR!$B6</f>
        <v>0.75329999999999997</v>
      </c>
      <c r="H17" s="112">
        <f>[4]currenciesATR!$C6</f>
        <v>1.01E-2</v>
      </c>
      <c r="I17" s="138">
        <f t="shared" si="5"/>
        <v>52731</v>
      </c>
      <c r="J17" s="114">
        <f t="shared" si="6"/>
        <v>7</v>
      </c>
      <c r="K17" t="str">
        <f t="shared" si="7"/>
        <v>'AUDUSD':7,</v>
      </c>
      <c r="L17" t="s">
        <v>9</v>
      </c>
      <c r="M17" s="114">
        <f t="shared" si="8"/>
        <v>5</v>
      </c>
      <c r="N17" s="166">
        <f>G17</f>
        <v>0.75329999999999997</v>
      </c>
      <c r="O17" s="138">
        <f t="shared" si="9"/>
        <v>37665</v>
      </c>
      <c r="P17" t="str">
        <f t="shared" si="3"/>
        <v>USD</v>
      </c>
      <c r="Q17">
        <f t="shared" si="4"/>
        <v>1</v>
      </c>
    </row>
    <row r="18" spans="1:17" x14ac:dyDescent="0.25">
      <c r="A18" t="s">
        <v>1085</v>
      </c>
      <c r="B18" t="s">
        <v>20</v>
      </c>
      <c r="C18" t="str">
        <f t="shared" si="1"/>
        <v>CAD</v>
      </c>
      <c r="D18">
        <f t="shared" si="2"/>
        <v>1.3124</v>
      </c>
      <c r="E18" t="s">
        <v>1085</v>
      </c>
      <c r="F18" t="s">
        <v>20</v>
      </c>
      <c r="G18" s="112">
        <f>[4]currenciesATR!$B7</f>
        <v>0.98860000000000003</v>
      </c>
      <c r="H18" s="112">
        <f>[4]currenciesATR!$C7</f>
        <v>9.8300000000000002E-3</v>
      </c>
      <c r="I18" s="138">
        <f t="shared" si="5"/>
        <v>52729.350807680588</v>
      </c>
      <c r="J18" s="114">
        <f t="shared" si="6"/>
        <v>7</v>
      </c>
      <c r="K18" t="str">
        <f t="shared" si="7"/>
        <v>'AUDCAD':7,</v>
      </c>
      <c r="L18" t="s">
        <v>27</v>
      </c>
      <c r="M18" s="114">
        <f t="shared" si="8"/>
        <v>5</v>
      </c>
      <c r="N18" s="166">
        <f>G20</f>
        <v>0.74900756000000002</v>
      </c>
      <c r="O18" s="138">
        <f t="shared" si="9"/>
        <v>38105.797720797716</v>
      </c>
      <c r="P18" t="str">
        <f t="shared" si="3"/>
        <v>CHF</v>
      </c>
      <c r="Q18">
        <f t="shared" si="4"/>
        <v>0.98280000000000001</v>
      </c>
    </row>
    <row r="19" spans="1:17" x14ac:dyDescent="0.25">
      <c r="A19" t="s">
        <v>1086</v>
      </c>
      <c r="B19" t="s">
        <v>27</v>
      </c>
      <c r="C19" t="str">
        <f>RIGHT(B40,3)</f>
        <v>CAD</v>
      </c>
      <c r="D19">
        <f t="shared" si="2"/>
        <v>1.3124</v>
      </c>
      <c r="E19" t="s">
        <v>1133</v>
      </c>
      <c r="F19" t="s">
        <v>29</v>
      </c>
      <c r="G19" s="112">
        <f>[4]currenciesATR!$B8</f>
        <v>0.94740000000000002</v>
      </c>
      <c r="H19" s="112">
        <f>[4]currenciesATR!$C8</f>
        <v>1.035E-2</v>
      </c>
      <c r="I19" s="138">
        <f>J19*10000*G19/D19</f>
        <v>50531.850045717765</v>
      </c>
      <c r="J19" s="114">
        <f>ROUND($B$5*$D19/$G19/10000,0)</f>
        <v>7</v>
      </c>
      <c r="K19" t="str">
        <f t="shared" si="7"/>
        <v>'NZDCAD':7,</v>
      </c>
      <c r="L19" t="s">
        <v>3</v>
      </c>
      <c r="M19" s="114">
        <f t="shared" si="8"/>
        <v>5</v>
      </c>
      <c r="N19" s="166">
        <f>G34</f>
        <v>78.353940420000001</v>
      </c>
      <c r="O19" s="138">
        <f t="shared" si="9"/>
        <v>38098.774880871344</v>
      </c>
      <c r="P19" t="str">
        <f t="shared" si="3"/>
        <v>JPY</v>
      </c>
      <c r="Q19">
        <f t="shared" si="4"/>
        <v>102.83</v>
      </c>
    </row>
    <row r="20" spans="1:17" x14ac:dyDescent="0.25">
      <c r="A20" t="s">
        <v>1102</v>
      </c>
      <c r="B20" t="s">
        <v>28</v>
      </c>
      <c r="C20" t="str">
        <f t="shared" ref="C20:C40" si="10">RIGHT(B19,3)</f>
        <v>CHF</v>
      </c>
      <c r="D20">
        <f t="shared" si="2"/>
        <v>0.98280000000000001</v>
      </c>
      <c r="E20" t="s">
        <v>1086</v>
      </c>
      <c r="F20" t="s">
        <v>27</v>
      </c>
      <c r="G20" s="112">
        <f>[4]currenciesATR!$B9</f>
        <v>0.74900756000000002</v>
      </c>
      <c r="H20" s="112">
        <f>[4]currenciesATR!$C9</f>
        <v>6.8064225000000001E-3</v>
      </c>
      <c r="I20" s="138">
        <f t="shared" si="5"/>
        <v>53348.116809116815</v>
      </c>
      <c r="J20" s="114">
        <f t="shared" si="6"/>
        <v>7</v>
      </c>
      <c r="K20" t="str">
        <f t="shared" si="7"/>
        <v>'CADCHF':7,</v>
      </c>
      <c r="L20" t="s">
        <v>4</v>
      </c>
      <c r="M20" s="114">
        <f t="shared" si="8"/>
        <v>3</v>
      </c>
      <c r="N20" s="166">
        <f>G36</f>
        <v>104.61345329</v>
      </c>
      <c r="O20" s="138">
        <f t="shared" si="9"/>
        <v>30520.311180589324</v>
      </c>
      <c r="P20" t="str">
        <f t="shared" si="3"/>
        <v>JPY</v>
      </c>
      <c r="Q20">
        <f t="shared" si="4"/>
        <v>102.83</v>
      </c>
    </row>
    <row r="21" spans="1:17" x14ac:dyDescent="0.25">
      <c r="A21" t="s">
        <v>1100</v>
      </c>
      <c r="B21" t="s">
        <v>25</v>
      </c>
      <c r="C21" t="str">
        <f t="shared" si="10"/>
        <v>CHF</v>
      </c>
      <c r="D21">
        <f t="shared" si="2"/>
        <v>0.98280000000000001</v>
      </c>
      <c r="E21" t="s">
        <v>1102</v>
      </c>
      <c r="F21" t="s">
        <v>28</v>
      </c>
      <c r="G21" s="112">
        <f>[4]currenciesATR!$B10</f>
        <v>0.70967283999999997</v>
      </c>
      <c r="H21" s="112">
        <f>[4]currenciesATR!$C10</f>
        <v>8.4231199999999992E-3</v>
      </c>
      <c r="I21" s="138">
        <f t="shared" si="5"/>
        <v>50546.498575498576</v>
      </c>
      <c r="J21" s="114">
        <f t="shared" si="6"/>
        <v>7</v>
      </c>
      <c r="K21" t="str">
        <f t="shared" si="7"/>
        <v>'NZDCHF':7,</v>
      </c>
      <c r="L21" t="s">
        <v>11</v>
      </c>
      <c r="M21" s="114">
        <f t="shared" si="8"/>
        <v>3</v>
      </c>
      <c r="N21" s="166">
        <f>G28</f>
        <v>1.4679</v>
      </c>
      <c r="O21" s="138">
        <f t="shared" si="9"/>
        <v>33173.072099999998</v>
      </c>
      <c r="P21" t="str">
        <f t="shared" si="3"/>
        <v>AUD</v>
      </c>
      <c r="Q21">
        <f t="shared" si="4"/>
        <v>1.3274923669188903</v>
      </c>
    </row>
    <row r="22" spans="1:17" x14ac:dyDescent="0.25">
      <c r="A22" t="s">
        <v>1098</v>
      </c>
      <c r="B22" t="s">
        <v>26</v>
      </c>
      <c r="C22" t="str">
        <f t="shared" si="10"/>
        <v>NZD</v>
      </c>
      <c r="D22">
        <f t="shared" si="2"/>
        <v>1.3845000046449973</v>
      </c>
      <c r="E22" t="s">
        <v>1100</v>
      </c>
      <c r="F22" t="s">
        <v>25</v>
      </c>
      <c r="G22" s="112">
        <f>[4]currenciesATR!$B11</f>
        <v>1.7987</v>
      </c>
      <c r="H22" s="112">
        <f>[4]currenciesATR!$C11</f>
        <v>3.3529999999999997E-2</v>
      </c>
      <c r="I22" s="138">
        <f t="shared" si="5"/>
        <v>51966.774834680007</v>
      </c>
      <c r="J22" s="114">
        <f t="shared" si="6"/>
        <v>4</v>
      </c>
      <c r="K22" t="str">
        <f t="shared" si="7"/>
        <v>'GBPNZD':4,</v>
      </c>
      <c r="L22" t="s">
        <v>12</v>
      </c>
      <c r="M22" s="114">
        <f t="shared" si="8"/>
        <v>3</v>
      </c>
      <c r="N22" s="166">
        <f>G29</f>
        <v>1.4513</v>
      </c>
      <c r="O22" s="138">
        <f t="shared" si="9"/>
        <v>33175.099055166109</v>
      </c>
      <c r="P22" t="str">
        <f t="shared" si="3"/>
        <v>CAD</v>
      </c>
      <c r="Q22">
        <f t="shared" si="4"/>
        <v>1.3124</v>
      </c>
    </row>
    <row r="23" spans="1:17" x14ac:dyDescent="0.25">
      <c r="A23" t="s">
        <v>1101</v>
      </c>
      <c r="B23" t="s">
        <v>14</v>
      </c>
      <c r="C23" t="str">
        <f t="shared" si="10"/>
        <v>CHF</v>
      </c>
      <c r="D23">
        <f t="shared" si="2"/>
        <v>0.98280000000000001</v>
      </c>
      <c r="E23" t="s">
        <v>1098</v>
      </c>
      <c r="F23" t="s">
        <v>26</v>
      </c>
      <c r="G23" s="112">
        <f>[4]currenciesATR!$B12</f>
        <v>1.2769999999999999</v>
      </c>
      <c r="H23" s="112">
        <f>[4]currenciesATR!$C12</f>
        <v>2.7E-2</v>
      </c>
      <c r="I23" s="138">
        <f t="shared" si="5"/>
        <v>51973.951973951975</v>
      </c>
      <c r="J23" s="114">
        <f t="shared" si="6"/>
        <v>4</v>
      </c>
      <c r="K23" t="str">
        <f t="shared" si="7"/>
        <v>'GBPCHF':4,</v>
      </c>
      <c r="L23" t="s">
        <v>18</v>
      </c>
      <c r="M23" s="114">
        <f t="shared" si="8"/>
        <v>3</v>
      </c>
      <c r="N23" s="166">
        <f>G31</f>
        <v>1.0868</v>
      </c>
      <c r="O23" s="138">
        <f t="shared" si="9"/>
        <v>33174.603174603173</v>
      </c>
      <c r="P23" t="str">
        <f t="shared" si="3"/>
        <v>CHF</v>
      </c>
      <c r="Q23">
        <f t="shared" si="4"/>
        <v>0.98280000000000001</v>
      </c>
    </row>
    <row r="24" spans="1:17" x14ac:dyDescent="0.25">
      <c r="A24" t="s">
        <v>1099</v>
      </c>
      <c r="B24" t="s">
        <v>6</v>
      </c>
      <c r="C24" t="str">
        <f t="shared" si="10"/>
        <v>USD</v>
      </c>
      <c r="D24">
        <f t="shared" si="2"/>
        <v>1</v>
      </c>
      <c r="E24" t="s">
        <v>1101</v>
      </c>
      <c r="F24" t="s">
        <v>14</v>
      </c>
      <c r="G24" s="112">
        <f>[4]currenciesATR!$B13</f>
        <v>1.2990999999999999</v>
      </c>
      <c r="H24" s="112">
        <f>[4]currenciesATR!$C13</f>
        <v>2.8830000000000001E-2</v>
      </c>
      <c r="I24" s="138">
        <f t="shared" si="5"/>
        <v>51964</v>
      </c>
      <c r="J24" s="114">
        <f t="shared" si="6"/>
        <v>4</v>
      </c>
      <c r="K24" t="str">
        <f t="shared" si="7"/>
        <v>'GBPUSD':4,</v>
      </c>
      <c r="L24" t="s">
        <v>19</v>
      </c>
      <c r="M24" s="114">
        <f t="shared" si="8"/>
        <v>3</v>
      </c>
      <c r="N24" s="166">
        <f>G32</f>
        <v>0.85121999999999998</v>
      </c>
      <c r="O24" s="138">
        <f t="shared" si="9"/>
        <v>33174.59706</v>
      </c>
      <c r="P24" t="str">
        <f t="shared" si="3"/>
        <v>GBP</v>
      </c>
      <c r="Q24">
        <f t="shared" si="4"/>
        <v>0.76976368254945737</v>
      </c>
    </row>
    <row r="25" spans="1:17" x14ac:dyDescent="0.25">
      <c r="A25" t="s">
        <v>1097</v>
      </c>
      <c r="B25" t="s">
        <v>24</v>
      </c>
      <c r="C25" t="str">
        <f t="shared" si="10"/>
        <v>JPY</v>
      </c>
      <c r="D25">
        <f t="shared" si="2"/>
        <v>102.83</v>
      </c>
      <c r="E25" t="s">
        <v>1099</v>
      </c>
      <c r="F25" t="s">
        <v>6</v>
      </c>
      <c r="G25" s="112">
        <f>[4]currenciesATR!$B14</f>
        <v>133.57</v>
      </c>
      <c r="H25" s="112">
        <f>[4]currenciesATR!$C14</f>
        <v>4.1535500000000001</v>
      </c>
      <c r="I25" s="138">
        <f t="shared" si="5"/>
        <v>51957.599922201691</v>
      </c>
      <c r="J25" s="114">
        <f t="shared" si="6"/>
        <v>4</v>
      </c>
      <c r="K25" t="str">
        <f t="shared" si="7"/>
        <v>'GBPJPY':4,</v>
      </c>
      <c r="L25" t="s">
        <v>5</v>
      </c>
      <c r="M25" s="114">
        <f t="shared" si="8"/>
        <v>3</v>
      </c>
      <c r="N25" s="166">
        <f>G30</f>
        <v>113.69</v>
      </c>
      <c r="O25" s="138">
        <f t="shared" si="9"/>
        <v>33168.33608869007</v>
      </c>
      <c r="P25" t="str">
        <f t="shared" si="3"/>
        <v>JPY</v>
      </c>
      <c r="Q25">
        <f t="shared" si="4"/>
        <v>102.83</v>
      </c>
    </row>
    <row r="26" spans="1:17" x14ac:dyDescent="0.25">
      <c r="A26" t="s">
        <v>1094</v>
      </c>
      <c r="B26" t="s">
        <v>13</v>
      </c>
      <c r="C26" t="str">
        <f t="shared" si="10"/>
        <v>CAD</v>
      </c>
      <c r="D26">
        <f t="shared" si="2"/>
        <v>1.3124</v>
      </c>
      <c r="E26" t="s">
        <v>1097</v>
      </c>
      <c r="F26" t="s">
        <v>24</v>
      </c>
      <c r="G26" s="112">
        <f>[4]currenciesATR!$B15</f>
        <v>1.7051000000000001</v>
      </c>
      <c r="H26" s="112">
        <f>[4]currenciesATR!$C15</f>
        <v>3.1550000000000002E-2</v>
      </c>
      <c r="I26" s="138">
        <f t="shared" si="5"/>
        <v>51968.911917098449</v>
      </c>
      <c r="J26" s="114">
        <f t="shared" si="6"/>
        <v>4</v>
      </c>
      <c r="K26" t="str">
        <f t="shared" si="7"/>
        <v>'GBPCAD':4,</v>
      </c>
      <c r="L26" t="s">
        <v>13</v>
      </c>
      <c r="M26" s="114">
        <f t="shared" si="8"/>
        <v>3</v>
      </c>
      <c r="N26" s="166">
        <f>G27</f>
        <v>1.5311999999999999</v>
      </c>
      <c r="O26" s="138">
        <f t="shared" si="9"/>
        <v>33178.764785760002</v>
      </c>
      <c r="P26" t="str">
        <f t="shared" si="3"/>
        <v>NZD</v>
      </c>
      <c r="Q26">
        <f t="shared" si="4"/>
        <v>1.3845000046449973</v>
      </c>
    </row>
    <row r="27" spans="1:17" x14ac:dyDescent="0.25">
      <c r="A27" t="s">
        <v>1089</v>
      </c>
      <c r="B27" t="s">
        <v>11</v>
      </c>
      <c r="C27" t="str">
        <f t="shared" si="10"/>
        <v>NZD</v>
      </c>
      <c r="D27">
        <f t="shared" si="2"/>
        <v>1.3845000046449973</v>
      </c>
      <c r="E27" t="s">
        <v>1094</v>
      </c>
      <c r="F27" t="s">
        <v>13</v>
      </c>
      <c r="G27" s="112">
        <f>[4]currenciesATR!$B16</f>
        <v>1.5311999999999999</v>
      </c>
      <c r="H27" s="112">
        <f>[4]currenciesATR!$C16</f>
        <v>1.7925E-2</v>
      </c>
      <c r="I27" s="138">
        <f t="shared" si="5"/>
        <v>55297.941309600006</v>
      </c>
      <c r="J27" s="114">
        <f t="shared" si="6"/>
        <v>5</v>
      </c>
      <c r="K27" t="str">
        <f t="shared" si="7"/>
        <v>'EURNZD':5,</v>
      </c>
      <c r="L27" t="s">
        <v>10</v>
      </c>
      <c r="M27" s="114">
        <f t="shared" si="8"/>
        <v>3</v>
      </c>
      <c r="N27" s="166">
        <f>G33</f>
        <v>1.1057999999999999</v>
      </c>
      <c r="O27" s="138">
        <f t="shared" si="9"/>
        <v>33174</v>
      </c>
      <c r="P27" t="str">
        <f t="shared" si="3"/>
        <v>USD</v>
      </c>
      <c r="Q27">
        <f t="shared" si="4"/>
        <v>1</v>
      </c>
    </row>
    <row r="28" spans="1:17" x14ac:dyDescent="0.25">
      <c r="A28" t="s">
        <v>1090</v>
      </c>
      <c r="B28" t="s">
        <v>12</v>
      </c>
      <c r="C28" t="str">
        <f t="shared" si="10"/>
        <v>AUD</v>
      </c>
      <c r="D28">
        <f t="shared" si="2"/>
        <v>1.3274923669188903</v>
      </c>
      <c r="E28" t="s">
        <v>1089</v>
      </c>
      <c r="F28" t="s">
        <v>11</v>
      </c>
      <c r="G28" s="112">
        <f>[4]currenciesATR!$B17</f>
        <v>1.4679</v>
      </c>
      <c r="H28" s="112">
        <f>[4]currenciesATR!$C17</f>
        <v>1.536E-2</v>
      </c>
      <c r="I28" s="138">
        <f t="shared" si="5"/>
        <v>55288.453499999996</v>
      </c>
      <c r="J28" s="114">
        <f t="shared" si="6"/>
        <v>5</v>
      </c>
      <c r="K28" t="str">
        <f t="shared" si="7"/>
        <v>'EURAUD':5,</v>
      </c>
      <c r="L28" t="s">
        <v>23</v>
      </c>
      <c r="M28" s="114">
        <f t="shared" si="8"/>
        <v>3</v>
      </c>
      <c r="N28" s="166">
        <f>G14</f>
        <v>1.72446498</v>
      </c>
      <c r="O28" s="138">
        <f>N28*M28/Q28*10000</f>
        <v>38971.184083019994</v>
      </c>
      <c r="P28" t="str">
        <f t="shared" si="3"/>
        <v>AUD</v>
      </c>
      <c r="Q28">
        <f t="shared" si="4"/>
        <v>1.3274923669188903</v>
      </c>
    </row>
    <row r="29" spans="1:17" x14ac:dyDescent="0.25">
      <c r="A29" t="s">
        <v>1091</v>
      </c>
      <c r="B29" t="s">
        <v>5</v>
      </c>
      <c r="C29" t="str">
        <f t="shared" si="10"/>
        <v>CAD</v>
      </c>
      <c r="D29">
        <f t="shared" si="2"/>
        <v>1.3124</v>
      </c>
      <c r="E29" t="s">
        <v>1090</v>
      </c>
      <c r="F29" t="s">
        <v>12</v>
      </c>
      <c r="G29" s="112">
        <f>[4]currenciesATR!$B18</f>
        <v>1.4513</v>
      </c>
      <c r="H29" s="112">
        <f>[4]currenciesATR!$C18</f>
        <v>1.2995E-2</v>
      </c>
      <c r="I29" s="138">
        <f t="shared" si="5"/>
        <v>55291.831758610177</v>
      </c>
      <c r="J29" s="114">
        <f t="shared" si="6"/>
        <v>5</v>
      </c>
      <c r="K29" t="str">
        <f t="shared" si="7"/>
        <v>'EURCAD':5,</v>
      </c>
      <c r="L29" t="s">
        <v>24</v>
      </c>
      <c r="M29" s="114">
        <f t="shared" si="8"/>
        <v>3</v>
      </c>
      <c r="N29" s="166">
        <f>G26</f>
        <v>1.7051000000000001</v>
      </c>
      <c r="O29" s="138">
        <f t="shared" si="9"/>
        <v>38976.683937823836</v>
      </c>
      <c r="P29" t="str">
        <f t="shared" si="3"/>
        <v>CAD</v>
      </c>
      <c r="Q29">
        <f t="shared" si="4"/>
        <v>1.3124</v>
      </c>
    </row>
    <row r="30" spans="1:17" x14ac:dyDescent="0.25">
      <c r="A30" t="s">
        <v>1092</v>
      </c>
      <c r="B30" t="s">
        <v>18</v>
      </c>
      <c r="C30" t="str">
        <f t="shared" si="10"/>
        <v>JPY</v>
      </c>
      <c r="D30">
        <f t="shared" si="2"/>
        <v>102.83</v>
      </c>
      <c r="E30" t="s">
        <v>1091</v>
      </c>
      <c r="F30" t="s">
        <v>5</v>
      </c>
      <c r="G30" s="112">
        <f>[4]currenciesATR!$B19</f>
        <v>113.69</v>
      </c>
      <c r="H30" s="112">
        <f>[4]currenciesATR!$C19</f>
        <v>2.1619999999999999</v>
      </c>
      <c r="I30" s="138">
        <f t="shared" si="5"/>
        <v>55280.560147816788</v>
      </c>
      <c r="J30" s="114">
        <f t="shared" si="6"/>
        <v>5</v>
      </c>
      <c r="K30" t="str">
        <f t="shared" si="7"/>
        <v>'EURJPY':5,</v>
      </c>
      <c r="L30" t="s">
        <v>26</v>
      </c>
      <c r="M30" s="114">
        <f t="shared" si="8"/>
        <v>3</v>
      </c>
      <c r="N30" s="166">
        <f>G23</f>
        <v>1.2769999999999999</v>
      </c>
      <c r="O30" s="138">
        <f t="shared" si="9"/>
        <v>38980.463980463974</v>
      </c>
      <c r="P30" t="str">
        <f t="shared" si="3"/>
        <v>CHF</v>
      </c>
      <c r="Q30">
        <f t="shared" si="4"/>
        <v>0.98280000000000001</v>
      </c>
    </row>
    <row r="31" spans="1:17" x14ac:dyDescent="0.25">
      <c r="A31" t="s">
        <v>1093</v>
      </c>
      <c r="B31" t="s">
        <v>19</v>
      </c>
      <c r="C31" t="str">
        <f t="shared" si="10"/>
        <v>CHF</v>
      </c>
      <c r="D31">
        <f t="shared" si="2"/>
        <v>0.98280000000000001</v>
      </c>
      <c r="E31" t="s">
        <v>1092</v>
      </c>
      <c r="F31" t="s">
        <v>18</v>
      </c>
      <c r="G31" s="112">
        <f>[4]currenciesATR!$B20</f>
        <v>1.0868</v>
      </c>
      <c r="H31" s="112">
        <f>[4]currenciesATR!$C20</f>
        <v>7.9299999999999995E-3</v>
      </c>
      <c r="I31" s="138">
        <f t="shared" si="5"/>
        <v>55291.005291005291</v>
      </c>
      <c r="J31" s="114">
        <f t="shared" si="6"/>
        <v>5</v>
      </c>
      <c r="K31" t="str">
        <f t="shared" si="7"/>
        <v>'EURCHF':5,</v>
      </c>
      <c r="L31" t="s">
        <v>6</v>
      </c>
      <c r="M31" s="114">
        <f t="shared" si="8"/>
        <v>3</v>
      </c>
      <c r="N31" s="166">
        <f>G25</f>
        <v>133.57</v>
      </c>
      <c r="O31" s="138">
        <f t="shared" si="9"/>
        <v>38968.19994165127</v>
      </c>
      <c r="P31" t="str">
        <f t="shared" si="3"/>
        <v>JPY</v>
      </c>
      <c r="Q31">
        <f t="shared" si="4"/>
        <v>102.83</v>
      </c>
    </row>
    <row r="32" spans="1:17" x14ac:dyDescent="0.25">
      <c r="A32" t="s">
        <v>1095</v>
      </c>
      <c r="B32" t="s">
        <v>10</v>
      </c>
      <c r="C32" t="str">
        <f t="shared" si="10"/>
        <v>GBP</v>
      </c>
      <c r="D32">
        <f t="shared" si="2"/>
        <v>0.76976368254945737</v>
      </c>
      <c r="E32" t="s">
        <v>1093</v>
      </c>
      <c r="F32" t="s">
        <v>19</v>
      </c>
      <c r="G32" s="112">
        <f>[4]currenciesATR!$B21</f>
        <v>0.85121999999999998</v>
      </c>
      <c r="H32" s="112">
        <f>[4]currenciesATR!$C21</f>
        <v>1.3502E-2</v>
      </c>
      <c r="I32" s="138">
        <f t="shared" si="5"/>
        <v>55290.995099999993</v>
      </c>
      <c r="J32" s="114">
        <f t="shared" si="6"/>
        <v>5</v>
      </c>
      <c r="K32" t="str">
        <f t="shared" si="7"/>
        <v>'EURGBP':5,</v>
      </c>
      <c r="L32" t="s">
        <v>25</v>
      </c>
      <c r="M32" s="114">
        <f t="shared" si="8"/>
        <v>3</v>
      </c>
      <c r="N32" s="166">
        <f>G22</f>
        <v>1.7987</v>
      </c>
      <c r="O32" s="138">
        <f t="shared" si="9"/>
        <v>38975.081126010002</v>
      </c>
      <c r="P32" t="str">
        <f t="shared" si="3"/>
        <v>NZD</v>
      </c>
      <c r="Q32">
        <f t="shared" si="4"/>
        <v>1.3845000046449973</v>
      </c>
    </row>
    <row r="33" spans="1:17" x14ac:dyDescent="0.25">
      <c r="A33" t="s">
        <v>1087</v>
      </c>
      <c r="B33" t="s">
        <v>3</v>
      </c>
      <c r="C33" t="str">
        <f t="shared" si="10"/>
        <v>USD</v>
      </c>
      <c r="D33">
        <f t="shared" si="2"/>
        <v>1</v>
      </c>
      <c r="E33" t="s">
        <v>1095</v>
      </c>
      <c r="F33" t="s">
        <v>10</v>
      </c>
      <c r="G33" s="112">
        <f>[4]currenciesATR!$B22</f>
        <v>1.1057999999999999</v>
      </c>
      <c r="H33" s="112">
        <f>[4]currenciesATR!$C22</f>
        <v>1.1639999999999999E-2</v>
      </c>
      <c r="I33" s="138">
        <f t="shared" si="5"/>
        <v>55289.999999999993</v>
      </c>
      <c r="J33" s="114">
        <f t="shared" si="6"/>
        <v>5</v>
      </c>
      <c r="K33" t="str">
        <f t="shared" si="7"/>
        <v>'EURUSD':5,</v>
      </c>
      <c r="L33" t="s">
        <v>14</v>
      </c>
      <c r="M33" s="114">
        <f t="shared" si="8"/>
        <v>3</v>
      </c>
      <c r="N33" s="166">
        <f>G24</f>
        <v>1.2990999999999999</v>
      </c>
      <c r="O33" s="138">
        <f t="shared" si="9"/>
        <v>38972.999999999993</v>
      </c>
      <c r="P33" t="str">
        <f t="shared" si="3"/>
        <v>USD</v>
      </c>
      <c r="Q33">
        <f t="shared" si="4"/>
        <v>1</v>
      </c>
    </row>
    <row r="34" spans="1:17" x14ac:dyDescent="0.25">
      <c r="A34" t="s">
        <v>1103</v>
      </c>
      <c r="B34" t="s">
        <v>2</v>
      </c>
      <c r="C34" t="str">
        <f t="shared" si="10"/>
        <v>JPY</v>
      </c>
      <c r="D34">
        <f t="shared" si="2"/>
        <v>102.83</v>
      </c>
      <c r="E34" t="s">
        <v>1087</v>
      </c>
      <c r="F34" t="s">
        <v>3</v>
      </c>
      <c r="G34" s="112">
        <f>[4]currenciesATR!$B23</f>
        <v>78.353940420000001</v>
      </c>
      <c r="H34" s="112">
        <f>[4]currenciesATR!$C23</f>
        <v>1.529440704</v>
      </c>
      <c r="I34" s="138">
        <f t="shared" si="5"/>
        <v>53338.284833219877</v>
      </c>
      <c r="J34" s="114">
        <f t="shared" si="6"/>
        <v>7</v>
      </c>
      <c r="K34" t="str">
        <f t="shared" si="7"/>
        <v>'CADJPY':7,</v>
      </c>
      <c r="L34" t="s">
        <v>29</v>
      </c>
      <c r="M34" s="114">
        <f t="shared" si="8"/>
        <v>5</v>
      </c>
      <c r="N34" s="166">
        <f>G19</f>
        <v>0.94740000000000002</v>
      </c>
      <c r="O34" s="138">
        <f t="shared" si="9"/>
        <v>36094.178604084125</v>
      </c>
      <c r="P34" t="str">
        <f t="shared" si="3"/>
        <v>CAD</v>
      </c>
      <c r="Q34">
        <f t="shared" si="4"/>
        <v>1.3124</v>
      </c>
    </row>
    <row r="35" spans="1:17" x14ac:dyDescent="0.25">
      <c r="A35" t="s">
        <v>1088</v>
      </c>
      <c r="B35" t="s">
        <v>4</v>
      </c>
      <c r="C35" t="str">
        <f t="shared" si="10"/>
        <v>JPY</v>
      </c>
      <c r="D35">
        <f t="shared" si="2"/>
        <v>102.83</v>
      </c>
      <c r="E35" t="s">
        <v>1103</v>
      </c>
      <c r="F35" t="s">
        <v>2</v>
      </c>
      <c r="G35" s="112">
        <f>[4]currenciesATR!$B24</f>
        <v>74.239049739999999</v>
      </c>
      <c r="H35" s="112">
        <f>[4]currenciesATR!$C24</f>
        <v>1.5969215640000001</v>
      </c>
      <c r="I35" s="138">
        <f t="shared" si="5"/>
        <v>50537.133927842071</v>
      </c>
      <c r="J35" s="114">
        <f t="shared" si="6"/>
        <v>7</v>
      </c>
      <c r="K35" t="str">
        <f t="shared" si="7"/>
        <v>'NZDJPY':7,</v>
      </c>
      <c r="L35" t="s">
        <v>28</v>
      </c>
      <c r="M35" s="114">
        <f t="shared" si="8"/>
        <v>5</v>
      </c>
      <c r="N35" s="166">
        <f>G21</f>
        <v>0.70967283999999997</v>
      </c>
      <c r="O35" s="138">
        <f t="shared" si="9"/>
        <v>36104.641839641838</v>
      </c>
      <c r="P35" t="str">
        <f t="shared" si="3"/>
        <v>CHF</v>
      </c>
      <c r="Q35">
        <f t="shared" si="4"/>
        <v>0.98280000000000001</v>
      </c>
    </row>
    <row r="36" spans="1:17" x14ac:dyDescent="0.25">
      <c r="A36" t="s">
        <v>1104</v>
      </c>
      <c r="B36" t="s">
        <v>17</v>
      </c>
      <c r="C36" t="str">
        <f t="shared" si="10"/>
        <v>JPY</v>
      </c>
      <c r="D36">
        <f t="shared" si="2"/>
        <v>102.83</v>
      </c>
      <c r="E36" t="s">
        <v>1088</v>
      </c>
      <c r="F36" t="s">
        <v>4</v>
      </c>
      <c r="G36" s="112">
        <f>[4]currenciesATR!$B25</f>
        <v>104.61345329</v>
      </c>
      <c r="H36" s="112">
        <f>[4]currenciesATR!$C25</f>
        <v>1.7370720715000001</v>
      </c>
      <c r="I36" s="138">
        <f t="shared" si="5"/>
        <v>50867.185300982201</v>
      </c>
      <c r="J36" s="114">
        <f t="shared" si="6"/>
        <v>5</v>
      </c>
      <c r="K36" t="str">
        <f t="shared" si="7"/>
        <v>'CHFJPY':5,</v>
      </c>
      <c r="L36" t="s">
        <v>2</v>
      </c>
      <c r="M36" s="114">
        <f t="shared" si="8"/>
        <v>5</v>
      </c>
      <c r="N36" s="166">
        <f>G35</f>
        <v>74.239049739999999</v>
      </c>
      <c r="O36" s="138">
        <f t="shared" si="9"/>
        <v>36097.952805601475</v>
      </c>
      <c r="P36" t="str">
        <f t="shared" si="3"/>
        <v>JPY</v>
      </c>
      <c r="Q36">
        <f t="shared" si="4"/>
        <v>102.83</v>
      </c>
    </row>
    <row r="37" spans="1:17" x14ac:dyDescent="0.25">
      <c r="A37" t="s">
        <v>1106</v>
      </c>
      <c r="B37" t="s">
        <v>16</v>
      </c>
      <c r="C37" t="str">
        <f t="shared" si="10"/>
        <v>USD</v>
      </c>
      <c r="D37">
        <f t="shared" si="2"/>
        <v>1</v>
      </c>
      <c r="E37" t="s">
        <v>1104</v>
      </c>
      <c r="F37" t="s">
        <v>17</v>
      </c>
      <c r="G37" s="112">
        <f>[4]currenciesATR!$B26</f>
        <v>0.72228241000000004</v>
      </c>
      <c r="H37" s="112">
        <f>[4]currenciesATR!$C26</f>
        <v>9.7032119999999993E-3</v>
      </c>
      <c r="I37" s="138">
        <f t="shared" si="5"/>
        <v>50559.768700000001</v>
      </c>
      <c r="J37" s="114">
        <f t="shared" si="6"/>
        <v>7</v>
      </c>
      <c r="K37" t="str">
        <f t="shared" si="7"/>
        <v>'NZDUSD':7,</v>
      </c>
      <c r="L37" t="s">
        <v>17</v>
      </c>
      <c r="M37" s="114">
        <f t="shared" si="8"/>
        <v>5</v>
      </c>
      <c r="N37" s="166">
        <f>G37</f>
        <v>0.72228241000000004</v>
      </c>
      <c r="O37" s="138">
        <f t="shared" si="9"/>
        <v>36114.120500000005</v>
      </c>
      <c r="P37" t="str">
        <f t="shared" si="3"/>
        <v>USD</v>
      </c>
      <c r="Q37">
        <f t="shared" si="4"/>
        <v>1</v>
      </c>
    </row>
    <row r="38" spans="1:17" x14ac:dyDescent="0.25">
      <c r="A38" t="s">
        <v>1105</v>
      </c>
      <c r="B38" t="s">
        <v>15</v>
      </c>
      <c r="C38" t="str">
        <f t="shared" si="10"/>
        <v>CHF</v>
      </c>
      <c r="D38">
        <f t="shared" si="2"/>
        <v>0.98280000000000001</v>
      </c>
      <c r="E38" t="s">
        <v>1106</v>
      </c>
      <c r="F38" t="s">
        <v>16</v>
      </c>
      <c r="G38" s="112">
        <f>[4]currenciesATR!$B27</f>
        <v>0.98280000000000001</v>
      </c>
      <c r="H38" s="112">
        <f>[4]currenciesATR!$C27</f>
        <v>7.9050000000000006E-3</v>
      </c>
      <c r="I38" s="138">
        <f t="shared" si="5"/>
        <v>50000</v>
      </c>
      <c r="J38" s="114">
        <f t="shared" si="6"/>
        <v>5</v>
      </c>
      <c r="K38" t="str">
        <f t="shared" si="7"/>
        <v>'USDCHF':5,</v>
      </c>
      <c r="L38" t="s">
        <v>15</v>
      </c>
      <c r="M38" s="114">
        <f t="shared" si="8"/>
        <v>4</v>
      </c>
      <c r="N38" s="166">
        <f>G39</f>
        <v>1.3124</v>
      </c>
      <c r="O38" s="138">
        <f t="shared" si="9"/>
        <v>40000</v>
      </c>
      <c r="P38" t="str">
        <f t="shared" si="3"/>
        <v>CAD</v>
      </c>
      <c r="Q38">
        <f t="shared" si="4"/>
        <v>1.3124</v>
      </c>
    </row>
    <row r="39" spans="1:17" x14ac:dyDescent="0.25">
      <c r="A39" t="s">
        <v>1107</v>
      </c>
      <c r="B39" t="s">
        <v>8</v>
      </c>
      <c r="C39" t="str">
        <f t="shared" si="10"/>
        <v>CAD</v>
      </c>
      <c r="D39">
        <f t="shared" si="2"/>
        <v>1.3124</v>
      </c>
      <c r="E39" t="s">
        <v>1105</v>
      </c>
      <c r="F39" t="s">
        <v>15</v>
      </c>
      <c r="G39" s="112">
        <f>[4]currenciesATR!$B28</f>
        <v>1.3124</v>
      </c>
      <c r="H39" s="112">
        <f>[4]currenciesATR!$C28</f>
        <v>1.3165E-2</v>
      </c>
      <c r="I39" s="138">
        <f t="shared" si="5"/>
        <v>50000</v>
      </c>
      <c r="J39" s="114">
        <f t="shared" si="6"/>
        <v>5</v>
      </c>
      <c r="K39" t="str">
        <f t="shared" si="7"/>
        <v>'USDCAD':5,</v>
      </c>
      <c r="L39" t="s">
        <v>16</v>
      </c>
      <c r="M39" s="114">
        <f t="shared" si="8"/>
        <v>4</v>
      </c>
      <c r="N39" s="166">
        <f>G38</f>
        <v>0.98280000000000001</v>
      </c>
      <c r="O39" s="138">
        <f t="shared" si="9"/>
        <v>40000</v>
      </c>
      <c r="P39" t="str">
        <f t="shared" si="3"/>
        <v>CHF</v>
      </c>
      <c r="Q39">
        <f t="shared" si="4"/>
        <v>0.98280000000000001</v>
      </c>
    </row>
    <row r="40" spans="1:17" x14ac:dyDescent="0.25">
      <c r="A40" t="s">
        <v>1133</v>
      </c>
      <c r="B40" t="s">
        <v>29</v>
      </c>
      <c r="C40" t="str">
        <f t="shared" si="10"/>
        <v>JPY</v>
      </c>
      <c r="D40">
        <f t="shared" si="2"/>
        <v>102.83</v>
      </c>
      <c r="E40" t="s">
        <v>1107</v>
      </c>
      <c r="F40" t="s">
        <v>8</v>
      </c>
      <c r="G40" s="112">
        <f>[4]currenciesATR!$B29</f>
        <v>102.83</v>
      </c>
      <c r="H40" s="112">
        <f>[4]currenciesATR!$C29</f>
        <v>1.4930000000000001</v>
      </c>
      <c r="I40" s="138">
        <f t="shared" si="5"/>
        <v>50000</v>
      </c>
      <c r="J40" s="114">
        <f t="shared" si="6"/>
        <v>5</v>
      </c>
      <c r="K40" t="str">
        <f t="shared" si="7"/>
        <v>'USDJPY':5,</v>
      </c>
      <c r="L40" t="s">
        <v>8</v>
      </c>
      <c r="M40" s="114">
        <f t="shared" si="8"/>
        <v>4</v>
      </c>
      <c r="N40" s="166">
        <f>G40</f>
        <v>102.83</v>
      </c>
      <c r="O40" s="138">
        <f t="shared" si="9"/>
        <v>40000</v>
      </c>
      <c r="P40" t="str">
        <f t="shared" si="3"/>
        <v>JPY</v>
      </c>
      <c r="Q40">
        <f t="shared" si="4"/>
        <v>102.83</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102.83</v>
      </c>
      <c r="O54" s="139">
        <f t="shared" si="12"/>
        <v>14063.211125158028</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102.83</v>
      </c>
      <c r="O71" s="139">
        <f t="shared" si="12"/>
        <v>433.01565690946222</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1.3124</v>
      </c>
      <c r="O94" s="139">
        <f t="shared" si="16"/>
        <v>267.44894849131362</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0.90432266232591796</v>
      </c>
      <c r="O117" s="139">
        <f t="shared" si="19"/>
        <v>10748.375999999998</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1.3274923669188903</v>
      </c>
      <c r="O118" s="139">
        <f t="shared" si="19"/>
        <v>6355.5920999999998</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102.83</v>
      </c>
      <c r="O119" s="139">
        <f t="shared" si="19"/>
        <v>486.23942429252162</v>
      </c>
      <c r="P119" s="114">
        <f t="shared" si="20"/>
        <v>21</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0.90432266232591796</v>
      </c>
      <c r="O120" s="139">
        <f t="shared" si="19"/>
        <v>4284.9749999999995</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0.90432266232591796</v>
      </c>
      <c r="O121" s="139">
        <f t="shared" si="19"/>
        <v>1244.0249999999999</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0.90432266232591796</v>
      </c>
      <c r="O122" s="139">
        <f t="shared" si="19"/>
        <v>1465.1849999999999</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0.90432266232591796</v>
      </c>
      <c r="O123" s="139">
        <f t="shared" si="19"/>
        <v>7160.0549999999994</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1.3124</v>
      </c>
      <c r="O124" s="139">
        <f t="shared" si="19"/>
        <v>1142.944224321853</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0.90432266232591796</v>
      </c>
      <c r="O126" s="139">
        <f t="shared" si="19"/>
        <v>5750.16</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0.90432266232591796</v>
      </c>
      <c r="O128" s="139">
        <f t="shared" si="19"/>
        <v>673.43219999999997</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0.90432266232591796</v>
      </c>
      <c r="O129" s="139">
        <f t="shared" si="19"/>
        <v>3206.8199999999997</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0.90432266232591796</v>
      </c>
      <c r="O130" s="139">
        <f t="shared" si="19"/>
        <v>538.52459999999996</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0.76976368254945737</v>
      </c>
      <c r="O131" s="139">
        <f t="shared" si="19"/>
        <v>1948.6499999999999</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1.3274923669188903</v>
      </c>
      <c r="O133" s="139">
        <f t="shared" si="19"/>
        <v>564.97500000000002</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1.3274923669188903</v>
      </c>
      <c r="O136" s="139">
        <f t="shared" si="19"/>
        <v>753.3</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1.3274923669188903</v>
      </c>
      <c r="O137" s="139">
        <f t="shared" si="19"/>
        <v>2448.2249999999999</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0.90432266232591796</v>
      </c>
      <c r="O138" s="139">
        <f t="shared" si="19"/>
        <v>12440.249999999998</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0.90432266232591796</v>
      </c>
      <c r="O139" s="139">
        <f t="shared" ref="O139:O170" si="23">M139/N139</f>
        <v>414.67499999999995</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102.83</v>
      </c>
      <c r="O141" s="139">
        <f t="shared" si="23"/>
        <v>4862.3942429252165</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0.76976368254945737</v>
      </c>
      <c r="O142" s="139">
        <f t="shared" si="23"/>
        <v>5536.7641999999996</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0.76976368254945737</v>
      </c>
      <c r="O143" s="139">
        <f t="shared" si="23"/>
        <v>5114.5566999999992</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0.76976368254945737</v>
      </c>
      <c r="O144" s="139">
        <f t="shared" si="23"/>
        <v>398.82369999999997</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0.98280000000000001</v>
      </c>
      <c r="O146" s="139">
        <f t="shared" si="23"/>
        <v>613.55311355311358</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0.90432266232591796</v>
      </c>
      <c r="O149" s="139">
        <f t="shared" si="23"/>
        <v>605.97839999999997</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102.83</v>
      </c>
      <c r="O151" s="139">
        <f t="shared" si="23"/>
        <v>12417.3879218127</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0.76976368254945737</v>
      </c>
      <c r="O152" s="139">
        <f t="shared" si="23"/>
        <v>2289.0141999999996</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1.3124</v>
      </c>
      <c r="O164" s="139">
        <f t="shared" si="23"/>
        <v>4489.4849131362389</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0.90432266232591796</v>
      </c>
      <c r="O165" s="139">
        <f t="shared" si="23"/>
        <v>7672.040399999999</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0.76976368254945737</v>
      </c>
      <c r="O166" s="139">
        <f t="shared" si="23"/>
        <v>1558.9199999999998</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0.98280000000000001</v>
      </c>
      <c r="O167" s="139">
        <f t="shared" si="23"/>
        <v>8710.8262108262115</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0.90432266232591796</v>
      </c>
      <c r="O168" s="139">
        <f t="shared" si="23"/>
        <v>829.34999999999991</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0.90432266232591796</v>
      </c>
      <c r="O169" s="139">
        <f t="shared" si="23"/>
        <v>3510.9149999999995</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0.90432266232591796</v>
      </c>
      <c r="O170" s="139">
        <f t="shared" si="23"/>
        <v>1738.3175999999999</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0.90432266232591796</v>
      </c>
      <c r="O172" s="139">
        <f>M172/N172</f>
        <v>29337.979799999997</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1.3274923669188903</v>
      </c>
      <c r="O173" s="139">
        <f>M173/N173</f>
        <v>1807.9199999999998</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21" t="s">
        <v>33</v>
      </c>
      <c r="B1" s="321"/>
      <c r="C1" s="6"/>
      <c r="D1" s="322" t="s">
        <v>34</v>
      </c>
      <c r="E1" s="322"/>
      <c r="F1" s="323"/>
      <c r="G1" s="323"/>
      <c r="H1" s="323"/>
      <c r="I1" s="323"/>
      <c r="J1" s="323"/>
      <c r="K1" s="323"/>
      <c r="L1" s="323"/>
      <c r="M1" s="323"/>
      <c r="N1" s="323"/>
      <c r="O1" s="323"/>
      <c r="P1" s="323"/>
      <c r="Q1" s="323"/>
      <c r="R1" s="323"/>
      <c r="S1" s="323"/>
    </row>
    <row r="2" spans="1:58" ht="15.75" x14ac:dyDescent="0.25">
      <c r="A2" s="305" t="s">
        <v>35</v>
      </c>
      <c r="B2" s="305"/>
      <c r="C2" s="6"/>
      <c r="D2" s="324">
        <v>41080</v>
      </c>
      <c r="E2" s="324"/>
      <c r="F2" s="325"/>
      <c r="G2" s="325"/>
      <c r="H2" s="325"/>
      <c r="I2" s="325"/>
      <c r="J2" s="325"/>
      <c r="K2" s="325"/>
      <c r="L2" s="325"/>
      <c r="M2" s="325"/>
      <c r="N2" s="325"/>
      <c r="O2" s="325"/>
      <c r="P2" s="325"/>
      <c r="Q2" s="325"/>
      <c r="R2" s="325"/>
      <c r="S2" s="325"/>
    </row>
    <row r="3" spans="1:58" ht="15.75" x14ac:dyDescent="0.25">
      <c r="A3" s="305" t="s">
        <v>36</v>
      </c>
      <c r="B3" s="305"/>
      <c r="D3" s="326" t="s">
        <v>37</v>
      </c>
      <c r="E3" s="326"/>
      <c r="F3" s="326"/>
      <c r="G3" s="8"/>
      <c r="H3" s="8"/>
      <c r="I3" s="8"/>
      <c r="J3" s="8"/>
      <c r="K3" s="8"/>
      <c r="L3" s="8"/>
      <c r="M3" s="8"/>
      <c r="N3" s="8"/>
      <c r="O3" s="8"/>
      <c r="P3" s="8"/>
      <c r="Q3" s="8"/>
      <c r="R3" s="8"/>
      <c r="S3" s="8"/>
    </row>
    <row r="4" spans="1:58" ht="15.75" x14ac:dyDescent="0.25">
      <c r="A4" s="305" t="s">
        <v>38</v>
      </c>
      <c r="B4" s="305"/>
      <c r="D4" s="9">
        <v>1</v>
      </c>
      <c r="E4" s="9">
        <v>2</v>
      </c>
      <c r="F4" s="9">
        <v>3</v>
      </c>
      <c r="G4" s="10"/>
      <c r="H4" s="11"/>
      <c r="I4" s="11"/>
      <c r="J4" s="11"/>
      <c r="K4" s="11"/>
      <c r="L4" s="11"/>
      <c r="M4" s="11"/>
      <c r="N4" s="11"/>
      <c r="O4" s="11"/>
      <c r="P4" s="11"/>
      <c r="Q4" s="11"/>
      <c r="R4" s="11"/>
      <c r="S4" s="11"/>
    </row>
    <row r="5" spans="1:58" x14ac:dyDescent="0.25">
      <c r="A5" s="305" t="s">
        <v>39</v>
      </c>
      <c r="B5" s="305"/>
      <c r="D5" s="12" t="s">
        <v>40</v>
      </c>
      <c r="E5" s="12" t="s">
        <v>41</v>
      </c>
      <c r="F5" s="12" t="s">
        <v>41</v>
      </c>
      <c r="G5" s="13"/>
      <c r="H5" s="306" t="s">
        <v>42</v>
      </c>
      <c r="I5" s="307"/>
      <c r="J5" s="307"/>
      <c r="K5" s="307"/>
      <c r="L5" s="307"/>
      <c r="M5" s="307"/>
      <c r="N5" s="307"/>
      <c r="O5" s="307"/>
      <c r="P5" s="307"/>
      <c r="Q5" s="307"/>
      <c r="R5" s="307"/>
      <c r="S5" s="308"/>
    </row>
    <row r="6" spans="1:58" x14ac:dyDescent="0.25">
      <c r="A6" s="14"/>
      <c r="B6" s="14"/>
      <c r="C6" s="15"/>
      <c r="D6" s="16"/>
      <c r="E6" s="16" t="s">
        <v>43</v>
      </c>
      <c r="F6" s="16" t="s">
        <v>44</v>
      </c>
      <c r="G6" s="17"/>
      <c r="H6" s="309" t="s">
        <v>45</v>
      </c>
      <c r="I6" s="310"/>
      <c r="J6" s="311"/>
      <c r="K6" s="312" t="s">
        <v>46</v>
      </c>
      <c r="L6" s="313"/>
      <c r="M6" s="314"/>
      <c r="N6" s="315" t="s">
        <v>47</v>
      </c>
      <c r="O6" s="316"/>
      <c r="P6" s="317"/>
      <c r="Q6" s="318" t="s">
        <v>48</v>
      </c>
      <c r="R6" s="319"/>
      <c r="S6" s="320"/>
    </row>
    <row r="7" spans="1:58" x14ac:dyDescent="0.25">
      <c r="A7" s="18"/>
      <c r="B7" s="18"/>
      <c r="C7" s="15"/>
      <c r="D7" s="19"/>
      <c r="E7" s="20"/>
      <c r="F7" s="21"/>
      <c r="G7" s="21"/>
      <c r="H7" s="295" t="s">
        <v>49</v>
      </c>
      <c r="I7" s="295"/>
      <c r="J7" s="295"/>
      <c r="K7" s="295"/>
      <c r="L7" s="295"/>
      <c r="M7" s="295"/>
      <c r="N7" s="295"/>
      <c r="O7" s="295"/>
      <c r="P7" s="295"/>
      <c r="Q7" s="295"/>
      <c r="R7" s="295"/>
      <c r="S7" s="295"/>
      <c r="U7" s="295" t="s">
        <v>50</v>
      </c>
      <c r="V7" s="295"/>
      <c r="W7" s="295"/>
      <c r="X7" s="295"/>
      <c r="Y7" s="295"/>
      <c r="Z7" s="295"/>
      <c r="AA7" s="295"/>
      <c r="AB7" s="295"/>
      <c r="AC7" s="295"/>
      <c r="AD7" s="295"/>
      <c r="AE7" s="295"/>
      <c r="AF7" s="295"/>
      <c r="AU7" s="295" t="s">
        <v>51</v>
      </c>
      <c r="AV7" s="295"/>
      <c r="AW7" s="295"/>
      <c r="AX7" s="295"/>
      <c r="AY7" s="295"/>
      <c r="AZ7" s="295"/>
      <c r="BA7" s="295"/>
      <c r="BB7" s="295"/>
      <c r="BC7" s="295"/>
      <c r="BD7" s="295"/>
      <c r="BE7" s="295"/>
      <c r="BF7" s="295"/>
    </row>
    <row r="8" spans="1:58" x14ac:dyDescent="0.25">
      <c r="A8" s="302" t="s">
        <v>52</v>
      </c>
      <c r="B8" s="302"/>
      <c r="D8" s="303" t="s">
        <v>53</v>
      </c>
      <c r="E8" s="303"/>
      <c r="F8" s="304"/>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5" t="s">
        <v>49</v>
      </c>
      <c r="I35" s="295"/>
      <c r="J35" s="295"/>
      <c r="K35" s="295"/>
      <c r="L35" s="295"/>
      <c r="M35" s="295"/>
      <c r="N35" s="295"/>
      <c r="O35" s="295"/>
      <c r="P35" s="295"/>
      <c r="Q35" s="295"/>
      <c r="R35" s="295"/>
      <c r="S35" s="295"/>
      <c r="U35" s="295" t="s">
        <v>50</v>
      </c>
      <c r="V35" s="295"/>
      <c r="W35" s="295"/>
      <c r="X35" s="295"/>
      <c r="Y35" s="295"/>
      <c r="Z35" s="295"/>
      <c r="AA35" s="295"/>
      <c r="AB35" s="295"/>
      <c r="AC35" s="295"/>
      <c r="AD35" s="295"/>
      <c r="AE35" s="295"/>
      <c r="AF35" s="295"/>
      <c r="AH35" s="295" t="s">
        <v>112</v>
      </c>
      <c r="AI35" s="295"/>
      <c r="AJ35" s="295"/>
      <c r="AK35" s="295"/>
      <c r="AL35" s="295"/>
      <c r="AM35" s="295"/>
      <c r="AN35" s="295"/>
      <c r="AO35" s="295"/>
      <c r="AP35" s="295"/>
      <c r="AQ35" s="295"/>
      <c r="AR35" s="295"/>
      <c r="AS35" s="295"/>
      <c r="AU35" s="295" t="s">
        <v>51</v>
      </c>
      <c r="AV35" s="295"/>
      <c r="AW35" s="295"/>
      <c r="AX35" s="295"/>
      <c r="AY35" s="295"/>
      <c r="AZ35" s="295"/>
      <c r="BA35" s="295"/>
      <c r="BB35" s="295"/>
      <c r="BC35" s="295"/>
      <c r="BD35" s="295"/>
      <c r="BE35" s="295"/>
      <c r="BF35" s="295"/>
    </row>
    <row r="36" spans="1:58" x14ac:dyDescent="0.25">
      <c r="A36" s="302" t="s">
        <v>113</v>
      </c>
      <c r="B36" s="302"/>
      <c r="D36" s="303" t="s">
        <v>114</v>
      </c>
      <c r="E36" s="303"/>
      <c r="F36" s="304"/>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5" t="s">
        <v>49</v>
      </c>
      <c r="I47" s="295"/>
      <c r="J47" s="295"/>
      <c r="K47" s="295"/>
      <c r="L47" s="295"/>
      <c r="M47" s="295"/>
      <c r="N47" s="295"/>
      <c r="O47" s="295"/>
      <c r="P47" s="295"/>
      <c r="Q47" s="295"/>
      <c r="R47" s="295"/>
      <c r="S47" s="295"/>
      <c r="U47" s="295" t="s">
        <v>50</v>
      </c>
      <c r="V47" s="295"/>
      <c r="W47" s="295"/>
      <c r="X47" s="295"/>
      <c r="Y47" s="295"/>
      <c r="Z47" s="295"/>
      <c r="AA47" s="295"/>
      <c r="AB47" s="295"/>
      <c r="AC47" s="295"/>
      <c r="AD47" s="295"/>
      <c r="AE47" s="295"/>
      <c r="AF47" s="295"/>
      <c r="AH47" s="295" t="s">
        <v>112</v>
      </c>
      <c r="AI47" s="295"/>
      <c r="AJ47" s="295"/>
      <c r="AK47" s="295"/>
      <c r="AL47" s="295"/>
      <c r="AM47" s="295"/>
      <c r="AN47" s="295"/>
      <c r="AO47" s="295"/>
      <c r="AP47" s="295"/>
      <c r="AQ47" s="295"/>
      <c r="AR47" s="295"/>
      <c r="AS47" s="295"/>
      <c r="AU47" s="295" t="s">
        <v>51</v>
      </c>
      <c r="AV47" s="295"/>
      <c r="AW47" s="295"/>
      <c r="AX47" s="295"/>
      <c r="AY47" s="295"/>
      <c r="AZ47" s="295"/>
      <c r="BA47" s="295"/>
      <c r="BB47" s="295"/>
      <c r="BC47" s="295"/>
      <c r="BD47" s="295"/>
      <c r="BE47" s="295"/>
      <c r="BF47" s="295"/>
    </row>
    <row r="48" spans="1:58" x14ac:dyDescent="0.25">
      <c r="A48" s="302" t="s">
        <v>131</v>
      </c>
      <c r="B48" s="302"/>
      <c r="C48" s="14"/>
      <c r="D48" s="303" t="s">
        <v>132</v>
      </c>
      <c r="E48" s="303"/>
      <c r="F48" s="304"/>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5" t="s">
        <v>166</v>
      </c>
      <c r="I65" s="295"/>
      <c r="J65" s="295"/>
      <c r="K65" s="295"/>
      <c r="L65" s="295"/>
      <c r="M65" s="295"/>
      <c r="N65" s="295"/>
      <c r="O65" s="295"/>
      <c r="P65" s="295"/>
      <c r="Q65" s="295"/>
      <c r="R65" s="295"/>
      <c r="S65" s="295"/>
      <c r="U65" s="296" t="s">
        <v>49</v>
      </c>
      <c r="V65" s="296"/>
      <c r="W65" s="296"/>
      <c r="X65" s="296"/>
      <c r="Y65" s="296"/>
      <c r="Z65" s="296"/>
      <c r="AA65" s="296"/>
      <c r="AB65" s="296"/>
      <c r="AC65" s="296"/>
      <c r="AD65" s="296"/>
      <c r="AE65" s="296"/>
      <c r="AF65" s="296"/>
      <c r="AH65" s="295" t="s">
        <v>50</v>
      </c>
      <c r="AI65" s="295"/>
      <c r="AJ65" s="295"/>
      <c r="AK65" s="295"/>
      <c r="AL65" s="295"/>
      <c r="AM65" s="295"/>
      <c r="AN65" s="295"/>
      <c r="AO65" s="295"/>
      <c r="AP65" s="295"/>
      <c r="AQ65" s="295"/>
      <c r="AR65" s="295"/>
      <c r="AS65" s="295"/>
      <c r="AU65" s="295" t="s">
        <v>51</v>
      </c>
      <c r="AV65" s="295"/>
      <c r="AW65" s="295"/>
      <c r="AX65" s="295"/>
      <c r="AY65" s="295"/>
      <c r="AZ65" s="295"/>
      <c r="BA65" s="295"/>
      <c r="BB65" s="295"/>
      <c r="BC65" s="295"/>
      <c r="BD65" s="295"/>
      <c r="BE65" s="295"/>
      <c r="BF65" s="295"/>
    </row>
    <row r="66" spans="1:58" x14ac:dyDescent="0.25">
      <c r="A66" s="297" t="s">
        <v>167</v>
      </c>
      <c r="B66" s="297"/>
      <c r="D66" s="298" t="s">
        <v>168</v>
      </c>
      <c r="E66" s="298"/>
      <c r="F66" s="299"/>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5" t="s">
        <v>166</v>
      </c>
      <c r="I72" s="295"/>
      <c r="J72" s="295"/>
      <c r="K72" s="295"/>
      <c r="L72" s="295"/>
      <c r="M72" s="295"/>
      <c r="N72" s="295"/>
      <c r="O72" s="295"/>
      <c r="P72" s="295"/>
      <c r="Q72" s="295"/>
      <c r="R72" s="295"/>
      <c r="S72" s="295"/>
      <c r="U72" s="296" t="s">
        <v>49</v>
      </c>
      <c r="V72" s="296"/>
      <c r="W72" s="296"/>
      <c r="X72" s="296"/>
      <c r="Y72" s="296"/>
      <c r="Z72" s="296"/>
      <c r="AA72" s="296"/>
      <c r="AB72" s="296"/>
      <c r="AC72" s="296"/>
      <c r="AD72" s="296"/>
      <c r="AE72" s="296"/>
      <c r="AF72" s="296"/>
      <c r="AH72" s="295" t="s">
        <v>50</v>
      </c>
      <c r="AI72" s="295"/>
      <c r="AJ72" s="295"/>
      <c r="AK72" s="295"/>
      <c r="AL72" s="295"/>
      <c r="AM72" s="295"/>
      <c r="AN72" s="295"/>
      <c r="AO72" s="295"/>
      <c r="AP72" s="295"/>
      <c r="AQ72" s="295"/>
      <c r="AR72" s="295"/>
      <c r="AS72" s="295"/>
      <c r="AU72" s="295" t="s">
        <v>51</v>
      </c>
      <c r="AV72" s="295"/>
      <c r="AW72" s="295"/>
      <c r="AX72" s="295"/>
      <c r="AY72" s="295"/>
      <c r="AZ72" s="295"/>
      <c r="BA72" s="295"/>
      <c r="BB72" s="295"/>
      <c r="BC72" s="295"/>
      <c r="BD72" s="295"/>
      <c r="BE72" s="295"/>
      <c r="BF72" s="295"/>
    </row>
    <row r="73" spans="1:58" x14ac:dyDescent="0.25">
      <c r="A73" s="300" t="s">
        <v>180</v>
      </c>
      <c r="B73" s="300"/>
      <c r="D73" s="300" t="s">
        <v>168</v>
      </c>
      <c r="E73" s="300"/>
      <c r="F73" s="301"/>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5" t="s">
        <v>193</v>
      </c>
      <c r="I80" s="295"/>
      <c r="J80" s="295"/>
      <c r="K80" s="295"/>
      <c r="L80" s="295"/>
      <c r="M80" s="295"/>
      <c r="N80" s="295"/>
      <c r="O80" s="295"/>
      <c r="P80" s="295"/>
      <c r="Q80" s="295"/>
      <c r="R80" s="295"/>
      <c r="S80" s="295"/>
      <c r="U80" s="296" t="s">
        <v>49</v>
      </c>
      <c r="V80" s="296"/>
      <c r="W80" s="296"/>
      <c r="X80" s="296"/>
      <c r="Y80" s="296"/>
      <c r="Z80" s="296"/>
      <c r="AA80" s="296"/>
      <c r="AB80" s="296"/>
      <c r="AC80" s="296"/>
      <c r="AD80" s="296"/>
      <c r="AE80" s="296"/>
      <c r="AF80" s="296"/>
      <c r="AH80" s="295" t="s">
        <v>50</v>
      </c>
      <c r="AI80" s="295"/>
      <c r="AJ80" s="295"/>
      <c r="AK80" s="295"/>
      <c r="AL80" s="295"/>
      <c r="AM80" s="295"/>
      <c r="AN80" s="295"/>
      <c r="AO80" s="295"/>
      <c r="AP80" s="295"/>
      <c r="AQ80" s="295"/>
      <c r="AR80" s="295"/>
      <c r="AS80" s="295"/>
      <c r="AU80" s="295" t="s">
        <v>51</v>
      </c>
      <c r="AV80" s="295"/>
      <c r="AW80" s="295"/>
      <c r="AX80" s="295"/>
      <c r="AY80" s="295"/>
      <c r="AZ80" s="295"/>
      <c r="BA80" s="295"/>
      <c r="BB80" s="295"/>
      <c r="BC80" s="295"/>
      <c r="BD80" s="295"/>
      <c r="BE80" s="295"/>
      <c r="BF80" s="295"/>
    </row>
    <row r="81" spans="1:58" x14ac:dyDescent="0.25">
      <c r="A81" s="293" t="s">
        <v>194</v>
      </c>
      <c r="B81" s="293"/>
      <c r="D81" s="293" t="s">
        <v>195</v>
      </c>
      <c r="E81" s="293"/>
      <c r="F81" s="294"/>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5" t="s">
        <v>193</v>
      </c>
      <c r="I90" s="295"/>
      <c r="J90" s="295"/>
      <c r="K90" s="295"/>
      <c r="L90" s="295"/>
      <c r="M90" s="295"/>
      <c r="N90" s="295"/>
      <c r="O90" s="295"/>
      <c r="P90" s="295"/>
      <c r="Q90" s="295"/>
      <c r="R90" s="295"/>
      <c r="S90" s="295"/>
      <c r="U90" s="296" t="s">
        <v>49</v>
      </c>
      <c r="V90" s="296"/>
      <c r="W90" s="296"/>
      <c r="X90" s="296"/>
      <c r="Y90" s="296"/>
      <c r="Z90" s="296"/>
      <c r="AA90" s="296"/>
      <c r="AB90" s="296"/>
      <c r="AC90" s="296"/>
      <c r="AD90" s="296"/>
      <c r="AE90" s="296"/>
      <c r="AF90" s="296"/>
      <c r="AH90" s="295" t="s">
        <v>50</v>
      </c>
      <c r="AI90" s="295"/>
      <c r="AJ90" s="295"/>
      <c r="AK90" s="295"/>
      <c r="AL90" s="295"/>
      <c r="AM90" s="295"/>
      <c r="AN90" s="295"/>
      <c r="AO90" s="295"/>
      <c r="AP90" s="295"/>
      <c r="AQ90" s="295"/>
      <c r="AR90" s="295"/>
      <c r="AS90" s="295"/>
      <c r="AU90" s="295" t="s">
        <v>51</v>
      </c>
      <c r="AV90" s="295"/>
      <c r="AW90" s="295"/>
      <c r="AX90" s="295"/>
      <c r="AY90" s="295"/>
      <c r="AZ90" s="295"/>
      <c r="BA90" s="295"/>
      <c r="BB90" s="295"/>
      <c r="BC90" s="295"/>
      <c r="BD90" s="295"/>
      <c r="BE90" s="295"/>
      <c r="BF90" s="295"/>
    </row>
    <row r="91" spans="1:58" x14ac:dyDescent="0.25">
      <c r="A91" s="293" t="s">
        <v>214</v>
      </c>
      <c r="B91" s="293"/>
      <c r="D91" s="293" t="s">
        <v>195</v>
      </c>
      <c r="E91" s="293"/>
      <c r="F91" s="294"/>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5" t="s">
        <v>222</v>
      </c>
      <c r="I95" s="295"/>
      <c r="J95" s="295"/>
      <c r="K95" s="295"/>
      <c r="L95" s="295"/>
      <c r="M95" s="295"/>
      <c r="N95" s="295"/>
      <c r="O95" s="295"/>
      <c r="P95" s="295"/>
      <c r="Q95" s="295"/>
      <c r="R95" s="295"/>
      <c r="S95" s="295"/>
      <c r="U95" s="296" t="s">
        <v>49</v>
      </c>
      <c r="V95" s="296"/>
      <c r="W95" s="296"/>
      <c r="X95" s="296"/>
      <c r="Y95" s="296"/>
      <c r="Z95" s="296"/>
      <c r="AA95" s="296"/>
      <c r="AB95" s="296"/>
      <c r="AC95" s="296"/>
      <c r="AD95" s="296"/>
      <c r="AE95" s="296"/>
      <c r="AF95" s="296"/>
      <c r="AH95" s="295" t="s">
        <v>50</v>
      </c>
      <c r="AI95" s="295"/>
      <c r="AJ95" s="295"/>
      <c r="AK95" s="295"/>
      <c r="AL95" s="295"/>
      <c r="AM95" s="295"/>
      <c r="AN95" s="295"/>
      <c r="AO95" s="295"/>
      <c r="AP95" s="295"/>
      <c r="AQ95" s="295"/>
      <c r="AR95" s="295"/>
      <c r="AS95" s="295"/>
      <c r="AU95" s="295" t="s">
        <v>51</v>
      </c>
      <c r="AV95" s="295"/>
      <c r="AW95" s="295"/>
      <c r="AX95" s="295"/>
      <c r="AY95" s="295"/>
      <c r="AZ95" s="295"/>
      <c r="BA95" s="295"/>
      <c r="BB95" s="295"/>
      <c r="BC95" s="295"/>
      <c r="BD95" s="295"/>
      <c r="BE95" s="295"/>
      <c r="BF95" s="295"/>
    </row>
    <row r="96" spans="1:58" x14ac:dyDescent="0.25">
      <c r="A96" s="293" t="s">
        <v>223</v>
      </c>
      <c r="B96" s="293"/>
      <c r="D96" s="293" t="s">
        <v>195</v>
      </c>
      <c r="E96" s="293"/>
      <c r="F96" s="294"/>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1163</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1162</v>
      </c>
      <c r="C6" t="s">
        <v>1167</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1168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1169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1166</v>
      </c>
      <c r="B20" s="216" t="s">
        <v>1164</v>
      </c>
      <c r="C20" s="216" t="s">
        <v>1171</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1165</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1172</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1174</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S12" sqref="S12"/>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1212</v>
      </c>
      <c r="O2" t="s">
        <v>1213</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0.90432266232591796</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1.3124</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0.90432266232591796</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0.90432266232591796</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0.90432266232591796</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0.90432266232591796</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0.90432266232591796</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0.90432266232591796</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0.76976368254945737</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0.76976368254945737</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0.76976368254945737</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0.90432266232591796</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102.83</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1.3124</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102.83</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0.98280000000000001</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0.90432266232591796</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1.3274923669188903</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1.3274923669188903</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1.3274923669188903</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1.3274923669188903</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2016-07-12T09:18:53Z</dcterms:modified>
</cp:coreProperties>
</file>