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8" i="11" l="1"/>
  <c r="J8" i="11"/>
  <c r="XL123" i="1"/>
  <c r="XN123" i="1" s="1"/>
  <c r="XO123" i="1" s="1"/>
  <c r="XK123" i="1"/>
  <c r="XF123" i="1"/>
  <c r="XD123" i="1"/>
  <c r="WU123" i="1"/>
  <c r="XN122" i="1"/>
  <c r="XO122" i="1" s="1"/>
  <c r="XM122" i="1"/>
  <c r="XL122" i="1"/>
  <c r="XK122" i="1"/>
  <c r="XF122" i="1"/>
  <c r="XD122" i="1"/>
  <c r="WU122" i="1"/>
  <c r="XM121" i="1"/>
  <c r="XL121" i="1"/>
  <c r="XN121" i="1" s="1"/>
  <c r="XO121" i="1" s="1"/>
  <c r="XK121" i="1"/>
  <c r="XF121" i="1"/>
  <c r="XD121" i="1"/>
  <c r="WU121" i="1"/>
  <c r="XL120" i="1"/>
  <c r="XK120" i="1"/>
  <c r="XF120" i="1"/>
  <c r="XD120" i="1"/>
  <c r="WU120" i="1"/>
  <c r="XO119" i="1"/>
  <c r="XQ119" i="1" s="1"/>
  <c r="XU119" i="1" s="1"/>
  <c r="XN119" i="1"/>
  <c r="XM119" i="1"/>
  <c r="XL119" i="1"/>
  <c r="XK119" i="1"/>
  <c r="XF119" i="1"/>
  <c r="XD119" i="1"/>
  <c r="WU119" i="1"/>
  <c r="XN118" i="1"/>
  <c r="XO118" i="1" s="1"/>
  <c r="XM118" i="1"/>
  <c r="XL118" i="1"/>
  <c r="XK118" i="1"/>
  <c r="XF118" i="1"/>
  <c r="XD118" i="1"/>
  <c r="WU118" i="1"/>
  <c r="XM117" i="1"/>
  <c r="XL117" i="1"/>
  <c r="XN117" i="1" s="1"/>
  <c r="XO117" i="1" s="1"/>
  <c r="XT117" i="1" s="1"/>
  <c r="XK117" i="1"/>
  <c r="XF117" i="1"/>
  <c r="XD117" i="1"/>
  <c r="WU117" i="1"/>
  <c r="XL116" i="1"/>
  <c r="XN116" i="1" s="1"/>
  <c r="XO116" i="1" s="1"/>
  <c r="XK116" i="1"/>
  <c r="XF116" i="1"/>
  <c r="XD116" i="1"/>
  <c r="WU116" i="1"/>
  <c r="XL115" i="1"/>
  <c r="XN115" i="1" s="1"/>
  <c r="XO115" i="1" s="1"/>
  <c r="XK115" i="1"/>
  <c r="XF115" i="1"/>
  <c r="XD115" i="1"/>
  <c r="WU115" i="1"/>
  <c r="XN114" i="1"/>
  <c r="XO114" i="1" s="1"/>
  <c r="XM114" i="1"/>
  <c r="XL114" i="1"/>
  <c r="XK114" i="1"/>
  <c r="XF114" i="1"/>
  <c r="XD114" i="1"/>
  <c r="WU114" i="1"/>
  <c r="XM113" i="1"/>
  <c r="XL113" i="1"/>
  <c r="XN113" i="1" s="1"/>
  <c r="XO113" i="1" s="1"/>
  <c r="XK113" i="1"/>
  <c r="XF113" i="1"/>
  <c r="XT113" i="1" s="1"/>
  <c r="XD113" i="1"/>
  <c r="WU113" i="1"/>
  <c r="XL112" i="1"/>
  <c r="XK112" i="1"/>
  <c r="XF112" i="1"/>
  <c r="XD112" i="1"/>
  <c r="WU112" i="1"/>
  <c r="XN111" i="1"/>
  <c r="XO111" i="1" s="1"/>
  <c r="XM111" i="1"/>
  <c r="XL111" i="1"/>
  <c r="XK111" i="1"/>
  <c r="XF111" i="1"/>
  <c r="XD111" i="1"/>
  <c r="WU111" i="1"/>
  <c r="XN110" i="1"/>
  <c r="XO110" i="1" s="1"/>
  <c r="XM110" i="1"/>
  <c r="XL110" i="1"/>
  <c r="XK110" i="1"/>
  <c r="XF110" i="1"/>
  <c r="XD110" i="1"/>
  <c r="WU110" i="1"/>
  <c r="XM109" i="1"/>
  <c r="XL109" i="1"/>
  <c r="XN109" i="1" s="1"/>
  <c r="XO109" i="1" s="1"/>
  <c r="XT109" i="1" s="1"/>
  <c r="XK109" i="1"/>
  <c r="XF109" i="1"/>
  <c r="XD109" i="1"/>
  <c r="WU109" i="1"/>
  <c r="XL108" i="1"/>
  <c r="XN108" i="1" s="1"/>
  <c r="XO108" i="1" s="1"/>
  <c r="XK108" i="1"/>
  <c r="XF108" i="1"/>
  <c r="XD108" i="1"/>
  <c r="WU108" i="1"/>
  <c r="XL107" i="1"/>
  <c r="XN107" i="1" s="1"/>
  <c r="XO107" i="1" s="1"/>
  <c r="XK107" i="1"/>
  <c r="XF107" i="1"/>
  <c r="XD107" i="1"/>
  <c r="WU107" i="1"/>
  <c r="XN106" i="1"/>
  <c r="XO106" i="1" s="1"/>
  <c r="XM106" i="1"/>
  <c r="XL106" i="1"/>
  <c r="XK106" i="1"/>
  <c r="XF106" i="1"/>
  <c r="XD106" i="1"/>
  <c r="WU106" i="1"/>
  <c r="XM105" i="1"/>
  <c r="XL105" i="1"/>
  <c r="XN105" i="1" s="1"/>
  <c r="XO105" i="1" s="1"/>
  <c r="XK105" i="1"/>
  <c r="XF105" i="1"/>
  <c r="XD105" i="1"/>
  <c r="WU105" i="1"/>
  <c r="XL104" i="1"/>
  <c r="XK104" i="1"/>
  <c r="XF104" i="1"/>
  <c r="XD104" i="1"/>
  <c r="WU104" i="1"/>
  <c r="XN103" i="1"/>
  <c r="XO103" i="1" s="1"/>
  <c r="XM103" i="1"/>
  <c r="XL103" i="1"/>
  <c r="XK103" i="1"/>
  <c r="XF103" i="1"/>
  <c r="XD103" i="1"/>
  <c r="WU103" i="1"/>
  <c r="XN102" i="1"/>
  <c r="XO102" i="1" s="1"/>
  <c r="XM102" i="1"/>
  <c r="XL102" i="1"/>
  <c r="XK102" i="1"/>
  <c r="XF102" i="1"/>
  <c r="XD102" i="1"/>
  <c r="WU102" i="1"/>
  <c r="XM101" i="1"/>
  <c r="XL101" i="1"/>
  <c r="XN101" i="1" s="1"/>
  <c r="XO101" i="1" s="1"/>
  <c r="XK101" i="1"/>
  <c r="XF101" i="1"/>
  <c r="XD101" i="1"/>
  <c r="WU101" i="1"/>
  <c r="XL100" i="1"/>
  <c r="XN100" i="1" s="1"/>
  <c r="XO100" i="1" s="1"/>
  <c r="XK100" i="1"/>
  <c r="XF100" i="1"/>
  <c r="XD100" i="1"/>
  <c r="WU100" i="1"/>
  <c r="XL99" i="1"/>
  <c r="XN99" i="1" s="1"/>
  <c r="XO99" i="1" s="1"/>
  <c r="XK99" i="1"/>
  <c r="XF99" i="1"/>
  <c r="XD99" i="1"/>
  <c r="WU99" i="1"/>
  <c r="XN98" i="1"/>
  <c r="XO98" i="1" s="1"/>
  <c r="XM98" i="1"/>
  <c r="XL98" i="1"/>
  <c r="XK98" i="1"/>
  <c r="XF98" i="1"/>
  <c r="XD98" i="1"/>
  <c r="WU98" i="1"/>
  <c r="XM97" i="1"/>
  <c r="XL97" i="1"/>
  <c r="XN97" i="1" s="1"/>
  <c r="XO97" i="1" s="1"/>
  <c r="XK97" i="1"/>
  <c r="XF97" i="1"/>
  <c r="XD97" i="1"/>
  <c r="WU97" i="1"/>
  <c r="XL96" i="1"/>
  <c r="XK96" i="1"/>
  <c r="XF96" i="1"/>
  <c r="XD96" i="1"/>
  <c r="WU96" i="1"/>
  <c r="XC95" i="1"/>
  <c r="XA95" i="1"/>
  <c r="WY95" i="1"/>
  <c r="WV95" i="1"/>
  <c r="XU94" i="1"/>
  <c r="XT94" i="1"/>
  <c r="XQ94" i="1"/>
  <c r="XO94" i="1"/>
  <c r="XN94" i="1"/>
  <c r="XM94" i="1"/>
  <c r="XL94" i="1"/>
  <c r="XK94" i="1"/>
  <c r="XJ94" i="1"/>
  <c r="XI94" i="1"/>
  <c r="XH94" i="1"/>
  <c r="XD94" i="1"/>
  <c r="XC94" i="1"/>
  <c r="XA94" i="1"/>
  <c r="WY94" i="1"/>
  <c r="WV94" i="1"/>
  <c r="WU94" i="1"/>
  <c r="XK92" i="1"/>
  <c r="XE92" i="1"/>
  <c r="XD92" i="1"/>
  <c r="XB92" i="1"/>
  <c r="XG92" i="1" s="1"/>
  <c r="XA92" i="1"/>
  <c r="XF92" i="1" s="1"/>
  <c r="WU92" i="1"/>
  <c r="XK91" i="1"/>
  <c r="XE91" i="1"/>
  <c r="XD91" i="1"/>
  <c r="XB91" i="1"/>
  <c r="XG91" i="1" s="1"/>
  <c r="XA91" i="1"/>
  <c r="XF91" i="1" s="1"/>
  <c r="WU91" i="1"/>
  <c r="XK90" i="1"/>
  <c r="XF90" i="1"/>
  <c r="XE90" i="1"/>
  <c r="XD90" i="1"/>
  <c r="XB90" i="1"/>
  <c r="XG90" i="1" s="1"/>
  <c r="XA90" i="1"/>
  <c r="WU90" i="1"/>
  <c r="XL89" i="1"/>
  <c r="XK89" i="1"/>
  <c r="XG89" i="1"/>
  <c r="XE89" i="1"/>
  <c r="XD89" i="1"/>
  <c r="XB89" i="1"/>
  <c r="XA89" i="1"/>
  <c r="XF89" i="1" s="1"/>
  <c r="WU89" i="1"/>
  <c r="XK88" i="1"/>
  <c r="XG88" i="1"/>
  <c r="XE88" i="1"/>
  <c r="XD88" i="1"/>
  <c r="XB88" i="1"/>
  <c r="XA88" i="1"/>
  <c r="XF88" i="1" s="1"/>
  <c r="WU88" i="1"/>
  <c r="XK87" i="1"/>
  <c r="XE87" i="1"/>
  <c r="XD87" i="1"/>
  <c r="XB87" i="1"/>
  <c r="XG87" i="1" s="1"/>
  <c r="XA87" i="1"/>
  <c r="XF87" i="1" s="1"/>
  <c r="WU87" i="1"/>
  <c r="XK86" i="1"/>
  <c r="XE86" i="1"/>
  <c r="XD86" i="1"/>
  <c r="XB86" i="1"/>
  <c r="XG86" i="1" s="1"/>
  <c r="XA86" i="1"/>
  <c r="XF86" i="1" s="1"/>
  <c r="WU86" i="1"/>
  <c r="XK85" i="1"/>
  <c r="XE85" i="1"/>
  <c r="XD85" i="1"/>
  <c r="XB85" i="1"/>
  <c r="XG85" i="1" s="1"/>
  <c r="XA85" i="1"/>
  <c r="XF85" i="1" s="1"/>
  <c r="WU85" i="1"/>
  <c r="XK84" i="1"/>
  <c r="XE84" i="1"/>
  <c r="XD84" i="1"/>
  <c r="XB84" i="1"/>
  <c r="XG84" i="1" s="1"/>
  <c r="XA84" i="1"/>
  <c r="XF84" i="1" s="1"/>
  <c r="WU84" i="1"/>
  <c r="XK83" i="1"/>
  <c r="XE83" i="1"/>
  <c r="XD83" i="1"/>
  <c r="XB83" i="1"/>
  <c r="XG83" i="1" s="1"/>
  <c r="XA83" i="1"/>
  <c r="XF83" i="1" s="1"/>
  <c r="WU83" i="1"/>
  <c r="XK82" i="1"/>
  <c r="XE82" i="1"/>
  <c r="XD82" i="1"/>
  <c r="XB82" i="1"/>
  <c r="XG82" i="1" s="1"/>
  <c r="XA82" i="1"/>
  <c r="XF82" i="1" s="1"/>
  <c r="WU82" i="1"/>
  <c r="XK81" i="1"/>
  <c r="XG81" i="1"/>
  <c r="XE81" i="1"/>
  <c r="XD81" i="1"/>
  <c r="XB81" i="1"/>
  <c r="XA81" i="1"/>
  <c r="XF81" i="1" s="1"/>
  <c r="WU81" i="1"/>
  <c r="XK80" i="1"/>
  <c r="XE80" i="1"/>
  <c r="XD80" i="1"/>
  <c r="XB80" i="1"/>
  <c r="XG80" i="1" s="1"/>
  <c r="XA80" i="1"/>
  <c r="XF80" i="1" s="1"/>
  <c r="WU80" i="1"/>
  <c r="XK79" i="1"/>
  <c r="XE79" i="1"/>
  <c r="XD79" i="1"/>
  <c r="XB79" i="1"/>
  <c r="XG79" i="1" s="1"/>
  <c r="XA79" i="1"/>
  <c r="XF79" i="1" s="1"/>
  <c r="WU79" i="1"/>
  <c r="XK78" i="1"/>
  <c r="XE78" i="1"/>
  <c r="XD78" i="1"/>
  <c r="XB78" i="1"/>
  <c r="XG78" i="1" s="1"/>
  <c r="XA78" i="1"/>
  <c r="XF78" i="1" s="1"/>
  <c r="WU78" i="1"/>
  <c r="XK77" i="1"/>
  <c r="XE77" i="1"/>
  <c r="XD77" i="1"/>
  <c r="XB77" i="1"/>
  <c r="XG77" i="1" s="1"/>
  <c r="XA77" i="1"/>
  <c r="XF77" i="1" s="1"/>
  <c r="WU77" i="1"/>
  <c r="XK76" i="1"/>
  <c r="XE76" i="1"/>
  <c r="XD76" i="1"/>
  <c r="XB76" i="1"/>
  <c r="XG76" i="1" s="1"/>
  <c r="XA76" i="1"/>
  <c r="XF76" i="1" s="1"/>
  <c r="WU76" i="1"/>
  <c r="XK75" i="1"/>
  <c r="XE75" i="1"/>
  <c r="XD75" i="1"/>
  <c r="XB75" i="1"/>
  <c r="XG75" i="1" s="1"/>
  <c r="XA75" i="1"/>
  <c r="XF75" i="1" s="1"/>
  <c r="WU75" i="1"/>
  <c r="XK74" i="1"/>
  <c r="XF74" i="1"/>
  <c r="XE74" i="1"/>
  <c r="XD74" i="1"/>
  <c r="XB74" i="1"/>
  <c r="XG74" i="1" s="1"/>
  <c r="XA74" i="1"/>
  <c r="WU74" i="1"/>
  <c r="XK73" i="1"/>
  <c r="XE73" i="1"/>
  <c r="XD73" i="1"/>
  <c r="XB73" i="1"/>
  <c r="XG73" i="1" s="1"/>
  <c r="XA73" i="1"/>
  <c r="XF73" i="1" s="1"/>
  <c r="WU73" i="1"/>
  <c r="XK72" i="1"/>
  <c r="XE72" i="1"/>
  <c r="XD72" i="1"/>
  <c r="XB72" i="1"/>
  <c r="XG72" i="1" s="1"/>
  <c r="XA72" i="1"/>
  <c r="XF72" i="1" s="1"/>
  <c r="WU72" i="1"/>
  <c r="XK71" i="1"/>
  <c r="XF71" i="1"/>
  <c r="XE71" i="1"/>
  <c r="XD71" i="1"/>
  <c r="XB71" i="1"/>
  <c r="XG71" i="1" s="1"/>
  <c r="XA71" i="1"/>
  <c r="WU71" i="1"/>
  <c r="XK70" i="1"/>
  <c r="XE70" i="1"/>
  <c r="XD70" i="1"/>
  <c r="XB70" i="1"/>
  <c r="XG70" i="1" s="1"/>
  <c r="XA70" i="1"/>
  <c r="XF70" i="1" s="1"/>
  <c r="WU70" i="1"/>
  <c r="XK69" i="1"/>
  <c r="XE69" i="1"/>
  <c r="XD69" i="1"/>
  <c r="XB69" i="1"/>
  <c r="XG69" i="1" s="1"/>
  <c r="XA69" i="1"/>
  <c r="XF69" i="1" s="1"/>
  <c r="WU69" i="1"/>
  <c r="XK68" i="1"/>
  <c r="XE68" i="1"/>
  <c r="XD68" i="1"/>
  <c r="XB68" i="1"/>
  <c r="XG68" i="1" s="1"/>
  <c r="XA68" i="1"/>
  <c r="XF68" i="1" s="1"/>
  <c r="WU68" i="1"/>
  <c r="XK67" i="1"/>
  <c r="XE67" i="1"/>
  <c r="XD67" i="1"/>
  <c r="XB67" i="1"/>
  <c r="XG67" i="1" s="1"/>
  <c r="XA67" i="1"/>
  <c r="XF67" i="1" s="1"/>
  <c r="WU67" i="1"/>
  <c r="XK66" i="1"/>
  <c r="XE66" i="1"/>
  <c r="XD66" i="1"/>
  <c r="XB66" i="1"/>
  <c r="XG66" i="1" s="1"/>
  <c r="XA66" i="1"/>
  <c r="XF66" i="1" s="1"/>
  <c r="WU66" i="1"/>
  <c r="XK65" i="1"/>
  <c r="XE65" i="1"/>
  <c r="XD65" i="1"/>
  <c r="XB65" i="1"/>
  <c r="XG65" i="1" s="1"/>
  <c r="XA65" i="1"/>
  <c r="XF65" i="1" s="1"/>
  <c r="WU65" i="1"/>
  <c r="XK64" i="1"/>
  <c r="XE64" i="1"/>
  <c r="XD64" i="1"/>
  <c r="XB64" i="1"/>
  <c r="XG64" i="1" s="1"/>
  <c r="XA64" i="1"/>
  <c r="XF64" i="1" s="1"/>
  <c r="WU64" i="1"/>
  <c r="XK63" i="1"/>
  <c r="XE63" i="1"/>
  <c r="XD63" i="1"/>
  <c r="XB63" i="1"/>
  <c r="XG63" i="1" s="1"/>
  <c r="XA63" i="1"/>
  <c r="XF63" i="1" s="1"/>
  <c r="WU63" i="1"/>
  <c r="XK62" i="1"/>
  <c r="XE62" i="1"/>
  <c r="XD62" i="1"/>
  <c r="XB62" i="1"/>
  <c r="XG62" i="1" s="1"/>
  <c r="XA62" i="1"/>
  <c r="XF62" i="1" s="1"/>
  <c r="WU62" i="1"/>
  <c r="XK61" i="1"/>
  <c r="XE61" i="1"/>
  <c r="XD61" i="1"/>
  <c r="XB61" i="1"/>
  <c r="XG61" i="1" s="1"/>
  <c r="XA61" i="1"/>
  <c r="XF61" i="1" s="1"/>
  <c r="WU61" i="1"/>
  <c r="XK60" i="1"/>
  <c r="XF60" i="1"/>
  <c r="XE60" i="1"/>
  <c r="XD60" i="1"/>
  <c r="XB60" i="1"/>
  <c r="XG60" i="1" s="1"/>
  <c r="XA60" i="1"/>
  <c r="WU60" i="1"/>
  <c r="XK59" i="1"/>
  <c r="XG59" i="1"/>
  <c r="XE59" i="1"/>
  <c r="XD59" i="1"/>
  <c r="XB59" i="1"/>
  <c r="XA59" i="1"/>
  <c r="XF59" i="1" s="1"/>
  <c r="WU59" i="1"/>
  <c r="XK58" i="1"/>
  <c r="XE58" i="1"/>
  <c r="XD58" i="1"/>
  <c r="XB58" i="1"/>
  <c r="XG58" i="1" s="1"/>
  <c r="XA58" i="1"/>
  <c r="XF58" i="1" s="1"/>
  <c r="WU58" i="1"/>
  <c r="XK57" i="1"/>
  <c r="XE57" i="1"/>
  <c r="XD57" i="1"/>
  <c r="XB57" i="1"/>
  <c r="XG57" i="1" s="1"/>
  <c r="XA57" i="1"/>
  <c r="XF57" i="1" s="1"/>
  <c r="WU57" i="1"/>
  <c r="XK56" i="1"/>
  <c r="XE56" i="1"/>
  <c r="XD56" i="1"/>
  <c r="XB56" i="1"/>
  <c r="XG56" i="1" s="1"/>
  <c r="XA56" i="1"/>
  <c r="XF56" i="1" s="1"/>
  <c r="WU56" i="1"/>
  <c r="XK55" i="1"/>
  <c r="XE55" i="1"/>
  <c r="XD55" i="1"/>
  <c r="XB55" i="1"/>
  <c r="XG55" i="1" s="1"/>
  <c r="XA55" i="1"/>
  <c r="XF55" i="1" s="1"/>
  <c r="WU55" i="1"/>
  <c r="XK54" i="1"/>
  <c r="XE54" i="1"/>
  <c r="XD54" i="1"/>
  <c r="XB54" i="1"/>
  <c r="XG54" i="1" s="1"/>
  <c r="XA54" i="1"/>
  <c r="XF54" i="1" s="1"/>
  <c r="WU54" i="1"/>
  <c r="XK53" i="1"/>
  <c r="XE53" i="1"/>
  <c r="XD53" i="1"/>
  <c r="XB53" i="1"/>
  <c r="XG53" i="1" s="1"/>
  <c r="XA53" i="1"/>
  <c r="XF53" i="1" s="1"/>
  <c r="WU53" i="1"/>
  <c r="XK52" i="1"/>
  <c r="XE52" i="1"/>
  <c r="XD52" i="1"/>
  <c r="XB52" i="1"/>
  <c r="XG52" i="1" s="1"/>
  <c r="XA52" i="1"/>
  <c r="XF52" i="1" s="1"/>
  <c r="WU52" i="1"/>
  <c r="XK51" i="1"/>
  <c r="XE51" i="1"/>
  <c r="XD51" i="1"/>
  <c r="XB51" i="1"/>
  <c r="XG51" i="1" s="1"/>
  <c r="XA51" i="1"/>
  <c r="XF51" i="1" s="1"/>
  <c r="WU51" i="1"/>
  <c r="XK50" i="1"/>
  <c r="XE50" i="1"/>
  <c r="XD50" i="1"/>
  <c r="XB50" i="1"/>
  <c r="XG50" i="1" s="1"/>
  <c r="XA50" i="1"/>
  <c r="XF50" i="1" s="1"/>
  <c r="WU50" i="1"/>
  <c r="XK49" i="1"/>
  <c r="XE49" i="1"/>
  <c r="XD49" i="1"/>
  <c r="XB49" i="1"/>
  <c r="XG49" i="1" s="1"/>
  <c r="XA49" i="1"/>
  <c r="XF49" i="1" s="1"/>
  <c r="WU49" i="1"/>
  <c r="XK48" i="1"/>
  <c r="XE48" i="1"/>
  <c r="XD48" i="1"/>
  <c r="XB48" i="1"/>
  <c r="XG48" i="1" s="1"/>
  <c r="XA48" i="1"/>
  <c r="XF48" i="1" s="1"/>
  <c r="WU48" i="1"/>
  <c r="XK47" i="1"/>
  <c r="XE47" i="1"/>
  <c r="XD47" i="1"/>
  <c r="XB47" i="1"/>
  <c r="XG47" i="1" s="1"/>
  <c r="XA47" i="1"/>
  <c r="XF47" i="1" s="1"/>
  <c r="WU47" i="1"/>
  <c r="XK46" i="1"/>
  <c r="XE46" i="1"/>
  <c r="XD46" i="1"/>
  <c r="XB46" i="1"/>
  <c r="XG46" i="1" s="1"/>
  <c r="XA46" i="1"/>
  <c r="XF46" i="1" s="1"/>
  <c r="WU46" i="1"/>
  <c r="XK45" i="1"/>
  <c r="XE45" i="1"/>
  <c r="XD45" i="1"/>
  <c r="XB45" i="1"/>
  <c r="XG45" i="1" s="1"/>
  <c r="XA45" i="1"/>
  <c r="XF45" i="1" s="1"/>
  <c r="WU45" i="1"/>
  <c r="XK44" i="1"/>
  <c r="XE44" i="1"/>
  <c r="XD44" i="1"/>
  <c r="XB44" i="1"/>
  <c r="XG44" i="1" s="1"/>
  <c r="XA44" i="1"/>
  <c r="XF44" i="1" s="1"/>
  <c r="WU44" i="1"/>
  <c r="XK43" i="1"/>
  <c r="XE43" i="1"/>
  <c r="XD43" i="1"/>
  <c r="XB43" i="1"/>
  <c r="XG43" i="1" s="1"/>
  <c r="XA43" i="1"/>
  <c r="XF43" i="1" s="1"/>
  <c r="WU43" i="1"/>
  <c r="XK42" i="1"/>
  <c r="XE42" i="1"/>
  <c r="XD42" i="1"/>
  <c r="XB42" i="1"/>
  <c r="XG42" i="1" s="1"/>
  <c r="XA42" i="1"/>
  <c r="XF42" i="1" s="1"/>
  <c r="WU42" i="1"/>
  <c r="XK41" i="1"/>
  <c r="XE41" i="1"/>
  <c r="XD41" i="1"/>
  <c r="XB41" i="1"/>
  <c r="XG41" i="1" s="1"/>
  <c r="XA41" i="1"/>
  <c r="XF41" i="1" s="1"/>
  <c r="WU41" i="1"/>
  <c r="XK40" i="1"/>
  <c r="XE40" i="1"/>
  <c r="XD40" i="1"/>
  <c r="XB40" i="1"/>
  <c r="XG40" i="1" s="1"/>
  <c r="XA40" i="1"/>
  <c r="XF40" i="1" s="1"/>
  <c r="WU40" i="1"/>
  <c r="XL39" i="1"/>
  <c r="XK39" i="1"/>
  <c r="XE39" i="1"/>
  <c r="XD39" i="1"/>
  <c r="XB39" i="1"/>
  <c r="XG39" i="1" s="1"/>
  <c r="XA39" i="1"/>
  <c r="XF39" i="1" s="1"/>
  <c r="WU39" i="1"/>
  <c r="XK38" i="1"/>
  <c r="XE38" i="1"/>
  <c r="XD38" i="1"/>
  <c r="XB38" i="1"/>
  <c r="XG38" i="1" s="1"/>
  <c r="XA38" i="1"/>
  <c r="XF38" i="1" s="1"/>
  <c r="WU38" i="1"/>
  <c r="XK37" i="1"/>
  <c r="XE37" i="1"/>
  <c r="XD37" i="1"/>
  <c r="XB37" i="1"/>
  <c r="XG37" i="1" s="1"/>
  <c r="XA37" i="1"/>
  <c r="XF37" i="1" s="1"/>
  <c r="WU37" i="1"/>
  <c r="XL36" i="1"/>
  <c r="XN36" i="1" s="1"/>
  <c r="XK36" i="1"/>
  <c r="XE36" i="1"/>
  <c r="XD36" i="1"/>
  <c r="XB36" i="1"/>
  <c r="XG36" i="1" s="1"/>
  <c r="XA36" i="1"/>
  <c r="XF36" i="1" s="1"/>
  <c r="WU36" i="1"/>
  <c r="XK35" i="1"/>
  <c r="XE35" i="1"/>
  <c r="XD35" i="1"/>
  <c r="XB35" i="1"/>
  <c r="XG35" i="1" s="1"/>
  <c r="XA35" i="1"/>
  <c r="XF35" i="1" s="1"/>
  <c r="WU35" i="1"/>
  <c r="XK34" i="1"/>
  <c r="XE34" i="1"/>
  <c r="XD34" i="1"/>
  <c r="XB34" i="1"/>
  <c r="XG34" i="1" s="1"/>
  <c r="XA34" i="1"/>
  <c r="XF34" i="1" s="1"/>
  <c r="WU34" i="1"/>
  <c r="XK33" i="1"/>
  <c r="XE33" i="1"/>
  <c r="XD33" i="1"/>
  <c r="XB33" i="1"/>
  <c r="XG33" i="1" s="1"/>
  <c r="XA33" i="1"/>
  <c r="XF33" i="1" s="1"/>
  <c r="WU33" i="1"/>
  <c r="XK32" i="1"/>
  <c r="XE32" i="1"/>
  <c r="XD32" i="1"/>
  <c r="XB32" i="1"/>
  <c r="XG32" i="1" s="1"/>
  <c r="XA32" i="1"/>
  <c r="XF32" i="1" s="1"/>
  <c r="WU32" i="1"/>
  <c r="XK31" i="1"/>
  <c r="XE31" i="1"/>
  <c r="XD31" i="1"/>
  <c r="XB31" i="1"/>
  <c r="XG31" i="1" s="1"/>
  <c r="XA31" i="1"/>
  <c r="XF31" i="1" s="1"/>
  <c r="WU31" i="1"/>
  <c r="XL30" i="1"/>
  <c r="XK30" i="1"/>
  <c r="XE30" i="1"/>
  <c r="XD30" i="1"/>
  <c r="XB30" i="1"/>
  <c r="XG30" i="1" s="1"/>
  <c r="XA30" i="1"/>
  <c r="XF30" i="1" s="1"/>
  <c r="WU30" i="1"/>
  <c r="XL29" i="1"/>
  <c r="XK29" i="1"/>
  <c r="XE29" i="1"/>
  <c r="XD29" i="1"/>
  <c r="XB29" i="1"/>
  <c r="XG29" i="1" s="1"/>
  <c r="XA29" i="1"/>
  <c r="XF29" i="1" s="1"/>
  <c r="WU29" i="1"/>
  <c r="XK28" i="1"/>
  <c r="XE28" i="1"/>
  <c r="XD28" i="1"/>
  <c r="XB28" i="1"/>
  <c r="XG28" i="1" s="1"/>
  <c r="XA28" i="1"/>
  <c r="XF28" i="1" s="1"/>
  <c r="WU28" i="1"/>
  <c r="XK27" i="1"/>
  <c r="XE27" i="1"/>
  <c r="XD27" i="1"/>
  <c r="XB27" i="1"/>
  <c r="XG27" i="1" s="1"/>
  <c r="XA27" i="1"/>
  <c r="XF27" i="1" s="1"/>
  <c r="WU27" i="1"/>
  <c r="XK26" i="1"/>
  <c r="XE26" i="1"/>
  <c r="XD26" i="1"/>
  <c r="XB26" i="1"/>
  <c r="XG26" i="1" s="1"/>
  <c r="XA26" i="1"/>
  <c r="XF26" i="1" s="1"/>
  <c r="WU26" i="1"/>
  <c r="XK25" i="1"/>
  <c r="XE25" i="1"/>
  <c r="XD25" i="1"/>
  <c r="XB25" i="1"/>
  <c r="XG25" i="1" s="1"/>
  <c r="XA25" i="1"/>
  <c r="XF25" i="1" s="1"/>
  <c r="WU25" i="1"/>
  <c r="XK24" i="1"/>
  <c r="XE24" i="1"/>
  <c r="XD24" i="1"/>
  <c r="XB24" i="1"/>
  <c r="XG24" i="1" s="1"/>
  <c r="XA24" i="1"/>
  <c r="XF24" i="1" s="1"/>
  <c r="WU24" i="1"/>
  <c r="XK23" i="1"/>
  <c r="XE23" i="1"/>
  <c r="XD23" i="1"/>
  <c r="XB23" i="1"/>
  <c r="XG23" i="1" s="1"/>
  <c r="XA23" i="1"/>
  <c r="XF23" i="1" s="1"/>
  <c r="WU23" i="1"/>
  <c r="XL22" i="1"/>
  <c r="XK22" i="1"/>
  <c r="XG22" i="1"/>
  <c r="XE22" i="1"/>
  <c r="XD22" i="1"/>
  <c r="XB22" i="1"/>
  <c r="XA22" i="1"/>
  <c r="XF22" i="1" s="1"/>
  <c r="WU22" i="1"/>
  <c r="XK21" i="1"/>
  <c r="XE21" i="1"/>
  <c r="XD21" i="1"/>
  <c r="XB21" i="1"/>
  <c r="XG21" i="1" s="1"/>
  <c r="XA21" i="1"/>
  <c r="XF21" i="1" s="1"/>
  <c r="WU21" i="1"/>
  <c r="XK20" i="1"/>
  <c r="XE20" i="1"/>
  <c r="XD20" i="1"/>
  <c r="XB20" i="1"/>
  <c r="XG20" i="1" s="1"/>
  <c r="XA20" i="1"/>
  <c r="XF20" i="1" s="1"/>
  <c r="WU20" i="1"/>
  <c r="XK19" i="1"/>
  <c r="XE19" i="1"/>
  <c r="XD19" i="1"/>
  <c r="XB19" i="1"/>
  <c r="XG19" i="1" s="1"/>
  <c r="XA19" i="1"/>
  <c r="XF19" i="1" s="1"/>
  <c r="WU19" i="1"/>
  <c r="XK18" i="1"/>
  <c r="XE18" i="1"/>
  <c r="XD18" i="1"/>
  <c r="XB18" i="1"/>
  <c r="XG18" i="1" s="1"/>
  <c r="XA18" i="1"/>
  <c r="XF18" i="1" s="1"/>
  <c r="WU18" i="1"/>
  <c r="XK17" i="1"/>
  <c r="XE17" i="1"/>
  <c r="XD17" i="1"/>
  <c r="XB17" i="1"/>
  <c r="XG17" i="1" s="1"/>
  <c r="XA17" i="1"/>
  <c r="XF17" i="1" s="1"/>
  <c r="WU17" i="1"/>
  <c r="XK16" i="1"/>
  <c r="XE16" i="1"/>
  <c r="XD16" i="1"/>
  <c r="XB16" i="1"/>
  <c r="XG16" i="1" s="1"/>
  <c r="XA16" i="1"/>
  <c r="XF16" i="1" s="1"/>
  <c r="WU16" i="1"/>
  <c r="XK15" i="1"/>
  <c r="XE15" i="1"/>
  <c r="XD15" i="1"/>
  <c r="XB15" i="1"/>
  <c r="XG15" i="1" s="1"/>
  <c r="XA15" i="1"/>
  <c r="XF15" i="1" s="1"/>
  <c r="WU15" i="1"/>
  <c r="XL14" i="1"/>
  <c r="XK14" i="1"/>
  <c r="XE14" i="1"/>
  <c r="XD14" i="1"/>
  <c r="XB14" i="1"/>
  <c r="XA14" i="1"/>
  <c r="XF14" i="1" s="1"/>
  <c r="WU14" i="1"/>
  <c r="XC13" i="1"/>
  <c r="WY13" i="1"/>
  <c r="WX13" i="1"/>
  <c r="WW13" i="1"/>
  <c r="WV13" i="1"/>
  <c r="XW12" i="1"/>
  <c r="XV12" i="1"/>
  <c r="XG12" i="1"/>
  <c r="XF12" i="1"/>
  <c r="XF94" i="1" s="1"/>
  <c r="XW11" i="1"/>
  <c r="XV11" i="1"/>
  <c r="XQ9" i="1"/>
  <c r="XT9" i="1" s="1"/>
  <c r="XO9" i="1"/>
  <c r="XM9" i="1"/>
  <c r="XK9" i="1"/>
  <c r="XS9" i="1" s="1"/>
  <c r="XR9" i="1" s="1"/>
  <c r="XJ9" i="1"/>
  <c r="XQ8" i="1"/>
  <c r="XO8" i="1"/>
  <c r="XM8" i="1"/>
  <c r="XK8" i="1"/>
  <c r="XJ8" i="1"/>
  <c r="XQ7" i="1"/>
  <c r="XO7" i="1"/>
  <c r="XM7" i="1"/>
  <c r="XK7" i="1"/>
  <c r="XJ7" i="1"/>
  <c r="XQ6" i="1"/>
  <c r="XO6" i="1"/>
  <c r="XM6" i="1"/>
  <c r="XK6" i="1"/>
  <c r="XJ6" i="1"/>
  <c r="XQ5" i="1"/>
  <c r="XO5" i="1"/>
  <c r="XM5" i="1"/>
  <c r="XK5" i="1"/>
  <c r="XJ5" i="1"/>
  <c r="XQ4" i="1"/>
  <c r="XO4" i="1"/>
  <c r="XM4" i="1"/>
  <c r="XK4" i="1"/>
  <c r="XJ4" i="1"/>
  <c r="XQ3" i="1"/>
  <c r="XO3" i="1"/>
  <c r="XM3" i="1"/>
  <c r="XK3" i="1"/>
  <c r="XJ3" i="1"/>
  <c r="XQ2" i="1"/>
  <c r="XO2" i="1"/>
  <c r="XM2" i="1"/>
  <c r="XK2" i="1"/>
  <c r="XJ2" i="1"/>
  <c r="XF1" i="1"/>
  <c r="XA1" i="1"/>
  <c r="XT105" i="1" l="1"/>
  <c r="XQ115" i="1"/>
  <c r="XU115" i="1" s="1"/>
  <c r="XT6" i="1"/>
  <c r="WU13" i="1"/>
  <c r="XN39" i="1"/>
  <c r="XS7" i="1"/>
  <c r="XT108" i="1"/>
  <c r="XT5" i="1"/>
  <c r="XQ105" i="1"/>
  <c r="XU105" i="1" s="1"/>
  <c r="XT115" i="1"/>
  <c r="XT97" i="1"/>
  <c r="XQ103" i="1"/>
  <c r="XU103" i="1" s="1"/>
  <c r="XK10" i="1"/>
  <c r="XS3" i="1"/>
  <c r="XD13" i="1"/>
  <c r="XQ111" i="1"/>
  <c r="XU111" i="1" s="1"/>
  <c r="XT3" i="1"/>
  <c r="XS4" i="1"/>
  <c r="XP4" i="1" s="1"/>
  <c r="XN9" i="1"/>
  <c r="XQ118" i="1"/>
  <c r="XU118" i="1" s="1"/>
  <c r="XT121" i="1"/>
  <c r="XQ10" i="1"/>
  <c r="XT7" i="1"/>
  <c r="XT8" i="1"/>
  <c r="XT101" i="1"/>
  <c r="XT118" i="1"/>
  <c r="XT119" i="1"/>
  <c r="XB13" i="1"/>
  <c r="XQ113" i="1"/>
  <c r="XU113" i="1" s="1"/>
  <c r="XT114" i="1"/>
  <c r="XQ123" i="1"/>
  <c r="XU123" i="1" s="1"/>
  <c r="XR3" i="1"/>
  <c r="XT4" i="1"/>
  <c r="XN30" i="1"/>
  <c r="XT123" i="1"/>
  <c r="XT111" i="1"/>
  <c r="XS6" i="1"/>
  <c r="XR6" i="1" s="1"/>
  <c r="XQ99" i="1"/>
  <c r="XU99" i="1" s="1"/>
  <c r="XT103" i="1"/>
  <c r="XT2" i="1"/>
  <c r="XG14" i="1"/>
  <c r="XG13" i="1" s="1"/>
  <c r="XN7" i="1"/>
  <c r="XP7" i="1"/>
  <c r="XL7" i="1"/>
  <c r="XL3" i="1"/>
  <c r="XP3" i="1"/>
  <c r="XP9" i="1"/>
  <c r="XF13" i="1"/>
  <c r="XL6" i="1"/>
  <c r="XP6" i="1"/>
  <c r="XN6" i="1"/>
  <c r="XN3" i="1"/>
  <c r="XR7" i="1"/>
  <c r="XL9" i="1"/>
  <c r="XE13" i="1"/>
  <c r="XN29" i="1"/>
  <c r="XM10" i="1"/>
  <c r="XN14" i="1"/>
  <c r="XN22" i="1"/>
  <c r="XS2" i="1"/>
  <c r="XL2" i="1" s="1"/>
  <c r="XN112" i="1"/>
  <c r="XO112" i="1" s="1"/>
  <c r="XQ112" i="1" s="1"/>
  <c r="XU112" i="1" s="1"/>
  <c r="XM112" i="1"/>
  <c r="XT116" i="1"/>
  <c r="XQ116" i="1"/>
  <c r="XU116" i="1" s="1"/>
  <c r="XS5" i="1"/>
  <c r="XP5" i="1" s="1"/>
  <c r="XO10" i="1"/>
  <c r="XS10" i="1" s="1"/>
  <c r="XS8" i="1"/>
  <c r="XN8" i="1" s="1"/>
  <c r="XA13" i="1"/>
  <c r="XN96" i="1"/>
  <c r="XO96" i="1" s="1"/>
  <c r="XT96" i="1" s="1"/>
  <c r="XM96" i="1"/>
  <c r="XT100" i="1"/>
  <c r="XQ100" i="1"/>
  <c r="XU100" i="1" s="1"/>
  <c r="XQ98" i="1"/>
  <c r="XU98" i="1" s="1"/>
  <c r="XT99" i="1"/>
  <c r="XQ102" i="1"/>
  <c r="XU102" i="1" s="1"/>
  <c r="XQ114" i="1"/>
  <c r="XU114" i="1" s="1"/>
  <c r="XQ97" i="1"/>
  <c r="XU97" i="1" s="1"/>
  <c r="XD95" i="1"/>
  <c r="XT98" i="1"/>
  <c r="XT102" i="1"/>
  <c r="XF95" i="1"/>
  <c r="XQ101" i="1"/>
  <c r="XU101" i="1" s="1"/>
  <c r="XQ117" i="1"/>
  <c r="XU117" i="1" s="1"/>
  <c r="XN104" i="1"/>
  <c r="XO104" i="1" s="1"/>
  <c r="XQ104" i="1" s="1"/>
  <c r="XU104" i="1" s="1"/>
  <c r="XM104" i="1"/>
  <c r="XQ107" i="1"/>
  <c r="XU107" i="1" s="1"/>
  <c r="XN120" i="1"/>
  <c r="XO120" i="1" s="1"/>
  <c r="XQ120" i="1" s="1"/>
  <c r="XU120" i="1" s="1"/>
  <c r="XM120" i="1"/>
  <c r="XQ106" i="1"/>
  <c r="XU106" i="1" s="1"/>
  <c r="XT107" i="1"/>
  <c r="XQ108" i="1"/>
  <c r="XU108" i="1" s="1"/>
  <c r="XQ110" i="1"/>
  <c r="XU110" i="1" s="1"/>
  <c r="XQ122" i="1"/>
  <c r="XU122" i="1" s="1"/>
  <c r="XT106" i="1"/>
  <c r="XT110" i="1"/>
  <c r="XT112" i="1"/>
  <c r="XQ121" i="1"/>
  <c r="XU121" i="1" s="1"/>
  <c r="XT122" i="1"/>
  <c r="XQ109" i="1"/>
  <c r="XU109" i="1" s="1"/>
  <c r="XM99" i="1"/>
  <c r="XM107" i="1"/>
  <c r="XM115" i="1"/>
  <c r="XM123" i="1"/>
  <c r="XN89" i="1"/>
  <c r="XM100" i="1"/>
  <c r="XM108" i="1"/>
  <c r="XM116" i="1"/>
  <c r="H67" i="9"/>
  <c r="H68" i="9"/>
  <c r="H70" i="9"/>
  <c r="H71" i="9"/>
  <c r="H72" i="9"/>
  <c r="H73" i="9"/>
  <c r="H74" i="9"/>
  <c r="H75" i="9"/>
  <c r="H78" i="9"/>
  <c r="G9" i="5"/>
  <c r="G10" i="5"/>
  <c r="G7" i="5"/>
  <c r="G6" i="5"/>
  <c r="G3" i="5"/>
  <c r="G2" i="5"/>
  <c r="G4" i="5"/>
  <c r="G5" i="5"/>
  <c r="G8" i="5"/>
  <c r="G1" i="5"/>
  <c r="D1" i="5"/>
  <c r="D2" i="5"/>
  <c r="D3" i="5"/>
  <c r="D4" i="5"/>
  <c r="D5" i="5"/>
  <c r="XL4" i="1" l="1"/>
  <c r="XR2" i="1"/>
  <c r="XN4" i="1"/>
  <c r="XR4" i="1"/>
  <c r="XR8" i="1"/>
  <c r="XL8" i="1"/>
  <c r="XT10" i="1"/>
  <c r="XL5" i="1"/>
  <c r="XN2" i="1"/>
  <c r="XL10" i="1"/>
  <c r="XR10" i="1"/>
  <c r="XP8" i="1"/>
  <c r="XN5" i="1"/>
  <c r="XR5" i="1"/>
  <c r="XN10" i="1"/>
  <c r="XT120" i="1"/>
  <c r="XP2" i="1"/>
  <c r="XT104" i="1"/>
  <c r="XQ96" i="1"/>
  <c r="XO95" i="1"/>
  <c r="XP10" i="1"/>
  <c r="J7" i="11"/>
  <c r="XT95" i="1" l="1"/>
  <c r="XU96" i="1"/>
  <c r="XU95" i="1" s="1"/>
  <c r="XQ95" i="1"/>
  <c r="WC123" i="1"/>
  <c r="VX123" i="1"/>
  <c r="VV123" i="1"/>
  <c r="VM123" i="1"/>
  <c r="WC122" i="1"/>
  <c r="VX122" i="1"/>
  <c r="VV122" i="1"/>
  <c r="VM122" i="1"/>
  <c r="WC121" i="1"/>
  <c r="VX121" i="1"/>
  <c r="VV121" i="1"/>
  <c r="VM121" i="1"/>
  <c r="WC120" i="1"/>
  <c r="VX120" i="1"/>
  <c r="VV120" i="1"/>
  <c r="VM120" i="1"/>
  <c r="WC119" i="1"/>
  <c r="VX119" i="1"/>
  <c r="VV119" i="1"/>
  <c r="VM119" i="1"/>
  <c r="WC118" i="1"/>
  <c r="VX118" i="1"/>
  <c r="VV118" i="1"/>
  <c r="VM118" i="1"/>
  <c r="WC117" i="1"/>
  <c r="VX117" i="1"/>
  <c r="VV117" i="1"/>
  <c r="VM117" i="1"/>
  <c r="WC116" i="1"/>
  <c r="VX116" i="1"/>
  <c r="VV116" i="1"/>
  <c r="VM116" i="1"/>
  <c r="WC115" i="1"/>
  <c r="VX115" i="1"/>
  <c r="VV115" i="1"/>
  <c r="VM115" i="1"/>
  <c r="WC114" i="1"/>
  <c r="VX114" i="1"/>
  <c r="VV114" i="1"/>
  <c r="VM114" i="1"/>
  <c r="WC113" i="1"/>
  <c r="VX113" i="1"/>
  <c r="VV113" i="1"/>
  <c r="VM113" i="1"/>
  <c r="WC112" i="1"/>
  <c r="VX112" i="1"/>
  <c r="VV112" i="1"/>
  <c r="VM112" i="1"/>
  <c r="WC111" i="1"/>
  <c r="VX111" i="1"/>
  <c r="VV111" i="1"/>
  <c r="VM111" i="1"/>
  <c r="WC110" i="1"/>
  <c r="VX110" i="1"/>
  <c r="VV110" i="1"/>
  <c r="VM110" i="1"/>
  <c r="WC109" i="1"/>
  <c r="VX109" i="1"/>
  <c r="VV109" i="1"/>
  <c r="VM109" i="1"/>
  <c r="WC108" i="1"/>
  <c r="VX108" i="1"/>
  <c r="VV108" i="1"/>
  <c r="VM108" i="1"/>
  <c r="WC107" i="1"/>
  <c r="VX107" i="1"/>
  <c r="VV107" i="1"/>
  <c r="VM107" i="1"/>
  <c r="WC106" i="1"/>
  <c r="VX106" i="1"/>
  <c r="VV106" i="1"/>
  <c r="VM106" i="1"/>
  <c r="WC105" i="1"/>
  <c r="VX105" i="1"/>
  <c r="VV105" i="1"/>
  <c r="VM105" i="1"/>
  <c r="WC104" i="1"/>
  <c r="VX104" i="1"/>
  <c r="VV104" i="1"/>
  <c r="VM104" i="1"/>
  <c r="WC103" i="1"/>
  <c r="VX103" i="1"/>
  <c r="VV103" i="1"/>
  <c r="VM103" i="1"/>
  <c r="WC102" i="1"/>
  <c r="VX102" i="1"/>
  <c r="VV102" i="1"/>
  <c r="VM102" i="1"/>
  <c r="WC101" i="1"/>
  <c r="VX101" i="1"/>
  <c r="VV101" i="1"/>
  <c r="VM101" i="1"/>
  <c r="WC100" i="1"/>
  <c r="VX100" i="1"/>
  <c r="VV100" i="1"/>
  <c r="VM100" i="1"/>
  <c r="WC99" i="1"/>
  <c r="VX99" i="1"/>
  <c r="VV99" i="1"/>
  <c r="VM99" i="1"/>
  <c r="WC98" i="1"/>
  <c r="VX98" i="1"/>
  <c r="VV98" i="1"/>
  <c r="VM98" i="1"/>
  <c r="WC97" i="1"/>
  <c r="VX97" i="1"/>
  <c r="VV97" i="1"/>
  <c r="VM97" i="1"/>
  <c r="WC96" i="1"/>
  <c r="VX96" i="1"/>
  <c r="VX95" i="1" s="1"/>
  <c r="VV96" i="1"/>
  <c r="VM96" i="1"/>
  <c r="VU95" i="1"/>
  <c r="VS95" i="1"/>
  <c r="VQ95" i="1"/>
  <c r="VN95" i="1"/>
  <c r="WM94" i="1"/>
  <c r="WL94" i="1"/>
  <c r="WI94" i="1"/>
  <c r="WG94" i="1"/>
  <c r="WF94" i="1"/>
  <c r="WE94" i="1"/>
  <c r="WD94" i="1"/>
  <c r="WC94" i="1"/>
  <c r="WB94" i="1"/>
  <c r="WA94" i="1"/>
  <c r="VZ94" i="1"/>
  <c r="VV94" i="1"/>
  <c r="VU94" i="1"/>
  <c r="VS94" i="1"/>
  <c r="VQ94" i="1"/>
  <c r="VN94" i="1"/>
  <c r="VM94" i="1"/>
  <c r="WC92" i="1"/>
  <c r="VW92" i="1"/>
  <c r="VV92" i="1"/>
  <c r="VT92" i="1"/>
  <c r="VY92" i="1" s="1"/>
  <c r="VS92" i="1"/>
  <c r="VX92" i="1" s="1"/>
  <c r="VM92" i="1"/>
  <c r="WC91" i="1"/>
  <c r="VW91" i="1"/>
  <c r="VV91" i="1"/>
  <c r="VT91" i="1"/>
  <c r="VY91" i="1" s="1"/>
  <c r="VS91" i="1"/>
  <c r="VX91" i="1" s="1"/>
  <c r="VM91" i="1"/>
  <c r="WC90" i="1"/>
  <c r="VW90" i="1"/>
  <c r="VV90" i="1"/>
  <c r="VT90" i="1"/>
  <c r="VY90" i="1" s="1"/>
  <c r="VS90" i="1"/>
  <c r="VX90" i="1" s="1"/>
  <c r="VM90" i="1"/>
  <c r="WD89" i="1"/>
  <c r="WC89" i="1"/>
  <c r="VW89" i="1"/>
  <c r="VV89" i="1"/>
  <c r="VT89" i="1"/>
  <c r="VY89" i="1" s="1"/>
  <c r="VS89" i="1"/>
  <c r="VX89" i="1" s="1"/>
  <c r="VM89" i="1"/>
  <c r="WC88" i="1"/>
  <c r="VW88" i="1"/>
  <c r="VV88" i="1"/>
  <c r="VT88" i="1"/>
  <c r="VY88" i="1" s="1"/>
  <c r="VS88" i="1"/>
  <c r="VX88" i="1" s="1"/>
  <c r="VM88" i="1"/>
  <c r="WC87" i="1"/>
  <c r="VW87" i="1"/>
  <c r="VV87" i="1"/>
  <c r="VT87" i="1"/>
  <c r="VY87" i="1" s="1"/>
  <c r="VS87" i="1"/>
  <c r="VX87" i="1" s="1"/>
  <c r="VM87" i="1"/>
  <c r="WC86" i="1"/>
  <c r="VW86" i="1"/>
  <c r="VV86" i="1"/>
  <c r="VT86" i="1"/>
  <c r="VY86" i="1" s="1"/>
  <c r="VS86" i="1"/>
  <c r="VX86" i="1" s="1"/>
  <c r="VM86" i="1"/>
  <c r="WC85" i="1"/>
  <c r="VW85" i="1"/>
  <c r="VV85" i="1"/>
  <c r="VT85" i="1"/>
  <c r="VY85" i="1" s="1"/>
  <c r="VS85" i="1"/>
  <c r="VX85" i="1" s="1"/>
  <c r="VM85" i="1"/>
  <c r="WC84" i="1"/>
  <c r="VW84" i="1"/>
  <c r="VV84" i="1"/>
  <c r="VT84" i="1"/>
  <c r="VY84" i="1" s="1"/>
  <c r="VS84" i="1"/>
  <c r="VX84" i="1" s="1"/>
  <c r="VM84" i="1"/>
  <c r="WC83" i="1"/>
  <c r="VW83" i="1"/>
  <c r="VV83" i="1"/>
  <c r="VT83" i="1"/>
  <c r="VY83" i="1" s="1"/>
  <c r="VS83" i="1"/>
  <c r="VX83" i="1" s="1"/>
  <c r="VM83" i="1"/>
  <c r="WC82" i="1"/>
  <c r="VW82" i="1"/>
  <c r="VV82" i="1"/>
  <c r="VT82" i="1"/>
  <c r="VY82" i="1" s="1"/>
  <c r="VS82" i="1"/>
  <c r="VX82" i="1" s="1"/>
  <c r="VM82" i="1"/>
  <c r="WC81" i="1"/>
  <c r="VW81" i="1"/>
  <c r="VV81" i="1"/>
  <c r="VT81" i="1"/>
  <c r="VY81" i="1" s="1"/>
  <c r="VS81" i="1"/>
  <c r="VX81" i="1" s="1"/>
  <c r="VM81" i="1"/>
  <c r="WC80" i="1"/>
  <c r="VW80" i="1"/>
  <c r="VV80" i="1"/>
  <c r="VT80" i="1"/>
  <c r="VY80" i="1" s="1"/>
  <c r="VS80" i="1"/>
  <c r="VX80" i="1" s="1"/>
  <c r="VM80" i="1"/>
  <c r="WC79" i="1"/>
  <c r="VW79" i="1"/>
  <c r="VV79" i="1"/>
  <c r="VT79" i="1"/>
  <c r="VY79" i="1" s="1"/>
  <c r="VS79" i="1"/>
  <c r="VX79" i="1" s="1"/>
  <c r="VM79" i="1"/>
  <c r="WC78" i="1"/>
  <c r="VW78" i="1"/>
  <c r="VV78" i="1"/>
  <c r="VT78" i="1"/>
  <c r="VY78" i="1" s="1"/>
  <c r="VS78" i="1"/>
  <c r="VX78" i="1" s="1"/>
  <c r="VM78" i="1"/>
  <c r="WC77" i="1"/>
  <c r="VW77" i="1"/>
  <c r="VV77" i="1"/>
  <c r="VT77" i="1"/>
  <c r="VY77" i="1" s="1"/>
  <c r="VS77" i="1"/>
  <c r="VX77" i="1" s="1"/>
  <c r="VM77" i="1"/>
  <c r="WC76" i="1"/>
  <c r="VW76" i="1"/>
  <c r="VV76" i="1"/>
  <c r="VT76" i="1"/>
  <c r="VY76" i="1" s="1"/>
  <c r="VS76" i="1"/>
  <c r="VX76" i="1" s="1"/>
  <c r="VM76" i="1"/>
  <c r="WC75" i="1"/>
  <c r="VW75" i="1"/>
  <c r="VV75" i="1"/>
  <c r="VT75" i="1"/>
  <c r="VY75" i="1" s="1"/>
  <c r="VS75" i="1"/>
  <c r="VX75" i="1" s="1"/>
  <c r="VM75" i="1"/>
  <c r="WC74" i="1"/>
  <c r="VW74" i="1"/>
  <c r="VV74" i="1"/>
  <c r="VT74" i="1"/>
  <c r="VY74" i="1" s="1"/>
  <c r="VS74" i="1"/>
  <c r="VX74" i="1" s="1"/>
  <c r="VM74" i="1"/>
  <c r="WC73" i="1"/>
  <c r="VW73" i="1"/>
  <c r="VV73" i="1"/>
  <c r="VT73" i="1"/>
  <c r="VY73" i="1" s="1"/>
  <c r="VS73" i="1"/>
  <c r="VX73" i="1" s="1"/>
  <c r="VM73" i="1"/>
  <c r="WC72" i="1"/>
  <c r="VW72" i="1"/>
  <c r="VV72" i="1"/>
  <c r="VT72" i="1"/>
  <c r="VY72" i="1" s="1"/>
  <c r="VS72" i="1"/>
  <c r="VX72" i="1" s="1"/>
  <c r="VM72" i="1"/>
  <c r="WC71" i="1"/>
  <c r="VW71" i="1"/>
  <c r="VV71" i="1"/>
  <c r="VT71" i="1"/>
  <c r="VY71" i="1" s="1"/>
  <c r="VS71" i="1"/>
  <c r="VX71" i="1" s="1"/>
  <c r="VM71" i="1"/>
  <c r="WC70" i="1"/>
  <c r="VW70" i="1"/>
  <c r="VV70" i="1"/>
  <c r="VT70" i="1"/>
  <c r="VY70" i="1" s="1"/>
  <c r="VS70" i="1"/>
  <c r="VX70" i="1" s="1"/>
  <c r="VM70" i="1"/>
  <c r="WC69" i="1"/>
  <c r="VW69" i="1"/>
  <c r="VV69" i="1"/>
  <c r="VT69" i="1"/>
  <c r="VY69" i="1" s="1"/>
  <c r="VS69" i="1"/>
  <c r="VX69" i="1" s="1"/>
  <c r="VM69" i="1"/>
  <c r="WC68" i="1"/>
  <c r="VW68" i="1"/>
  <c r="VV68" i="1"/>
  <c r="VT68" i="1"/>
  <c r="VY68" i="1" s="1"/>
  <c r="VS68" i="1"/>
  <c r="VX68" i="1" s="1"/>
  <c r="VM68" i="1"/>
  <c r="WC67" i="1"/>
  <c r="VW67" i="1"/>
  <c r="VV67" i="1"/>
  <c r="VT67" i="1"/>
  <c r="VY67" i="1" s="1"/>
  <c r="VS67" i="1"/>
  <c r="VX67" i="1" s="1"/>
  <c r="VM67" i="1"/>
  <c r="WC66" i="1"/>
  <c r="VW66" i="1"/>
  <c r="VV66" i="1"/>
  <c r="VT66" i="1"/>
  <c r="VY66" i="1" s="1"/>
  <c r="VS66" i="1"/>
  <c r="VX66" i="1" s="1"/>
  <c r="VM66" i="1"/>
  <c r="WC65" i="1"/>
  <c r="VW65" i="1"/>
  <c r="VV65" i="1"/>
  <c r="VT65" i="1"/>
  <c r="VY65" i="1" s="1"/>
  <c r="VS65" i="1"/>
  <c r="VX65" i="1" s="1"/>
  <c r="VM65" i="1"/>
  <c r="WC64" i="1"/>
  <c r="VW64" i="1"/>
  <c r="VV64" i="1"/>
  <c r="VT64" i="1"/>
  <c r="VY64" i="1" s="1"/>
  <c r="VS64" i="1"/>
  <c r="VX64" i="1" s="1"/>
  <c r="VM64" i="1"/>
  <c r="WC63" i="1"/>
  <c r="VW63" i="1"/>
  <c r="VV63" i="1"/>
  <c r="VT63" i="1"/>
  <c r="VY63" i="1" s="1"/>
  <c r="VS63" i="1"/>
  <c r="VX63" i="1" s="1"/>
  <c r="VM63" i="1"/>
  <c r="WC62" i="1"/>
  <c r="VW62" i="1"/>
  <c r="VV62" i="1"/>
  <c r="VT62" i="1"/>
  <c r="VY62" i="1" s="1"/>
  <c r="VS62" i="1"/>
  <c r="VX62" i="1" s="1"/>
  <c r="VM62" i="1"/>
  <c r="WC61" i="1"/>
  <c r="VW61" i="1"/>
  <c r="VV61" i="1"/>
  <c r="VT61" i="1"/>
  <c r="VY61" i="1" s="1"/>
  <c r="VS61" i="1"/>
  <c r="VX61" i="1" s="1"/>
  <c r="VM61" i="1"/>
  <c r="WC60" i="1"/>
  <c r="VW60" i="1"/>
  <c r="VV60" i="1"/>
  <c r="VT60" i="1"/>
  <c r="VY60" i="1" s="1"/>
  <c r="VS60" i="1"/>
  <c r="VX60" i="1" s="1"/>
  <c r="VM60" i="1"/>
  <c r="WC59" i="1"/>
  <c r="VW59" i="1"/>
  <c r="VV59" i="1"/>
  <c r="VT59" i="1"/>
  <c r="VY59" i="1" s="1"/>
  <c r="VS59" i="1"/>
  <c r="VX59" i="1" s="1"/>
  <c r="VM59" i="1"/>
  <c r="WC58" i="1"/>
  <c r="VW58" i="1"/>
  <c r="VV58" i="1"/>
  <c r="VT58" i="1"/>
  <c r="VY58" i="1" s="1"/>
  <c r="VS58" i="1"/>
  <c r="VX58" i="1" s="1"/>
  <c r="VM58" i="1"/>
  <c r="WC57" i="1"/>
  <c r="VW57" i="1"/>
  <c r="VV57" i="1"/>
  <c r="VT57" i="1"/>
  <c r="VY57" i="1" s="1"/>
  <c r="VS57" i="1"/>
  <c r="VX57" i="1" s="1"/>
  <c r="VM57" i="1"/>
  <c r="WC56" i="1"/>
  <c r="VW56" i="1"/>
  <c r="VV56" i="1"/>
  <c r="VT56" i="1"/>
  <c r="VY56" i="1" s="1"/>
  <c r="VS56" i="1"/>
  <c r="VX56" i="1" s="1"/>
  <c r="VM56" i="1"/>
  <c r="WC55" i="1"/>
  <c r="VW55" i="1"/>
  <c r="VV55" i="1"/>
  <c r="VT55" i="1"/>
  <c r="VY55" i="1" s="1"/>
  <c r="VS55" i="1"/>
  <c r="VX55" i="1" s="1"/>
  <c r="VM55" i="1"/>
  <c r="WC54" i="1"/>
  <c r="VW54" i="1"/>
  <c r="VV54" i="1"/>
  <c r="VT54" i="1"/>
  <c r="VY54" i="1" s="1"/>
  <c r="VS54" i="1"/>
  <c r="VX54" i="1" s="1"/>
  <c r="VM54" i="1"/>
  <c r="WC53" i="1"/>
  <c r="VW53" i="1"/>
  <c r="VV53" i="1"/>
  <c r="VT53" i="1"/>
  <c r="VY53" i="1" s="1"/>
  <c r="VS53" i="1"/>
  <c r="VX53" i="1" s="1"/>
  <c r="VM53" i="1"/>
  <c r="WC52" i="1"/>
  <c r="VW52" i="1"/>
  <c r="VV52" i="1"/>
  <c r="VT52" i="1"/>
  <c r="VY52" i="1" s="1"/>
  <c r="VS52" i="1"/>
  <c r="VX52" i="1" s="1"/>
  <c r="VM52" i="1"/>
  <c r="WC51" i="1"/>
  <c r="VW51" i="1"/>
  <c r="VV51" i="1"/>
  <c r="VT51" i="1"/>
  <c r="VY51" i="1" s="1"/>
  <c r="VS51" i="1"/>
  <c r="VX51" i="1" s="1"/>
  <c r="VM51" i="1"/>
  <c r="WC50" i="1"/>
  <c r="VW50" i="1"/>
  <c r="VV50" i="1"/>
  <c r="VT50" i="1"/>
  <c r="VY50" i="1" s="1"/>
  <c r="VS50" i="1"/>
  <c r="VX50" i="1" s="1"/>
  <c r="VM50" i="1"/>
  <c r="WC49" i="1"/>
  <c r="VW49" i="1"/>
  <c r="VV49" i="1"/>
  <c r="VT49" i="1"/>
  <c r="VY49" i="1" s="1"/>
  <c r="VS49" i="1"/>
  <c r="VX49" i="1" s="1"/>
  <c r="VM49" i="1"/>
  <c r="WC48" i="1"/>
  <c r="VW48" i="1"/>
  <c r="VV48" i="1"/>
  <c r="VT48" i="1"/>
  <c r="VY48" i="1" s="1"/>
  <c r="VS48" i="1"/>
  <c r="VX48" i="1" s="1"/>
  <c r="VM48" i="1"/>
  <c r="WC47" i="1"/>
  <c r="VW47" i="1"/>
  <c r="VV47" i="1"/>
  <c r="VT47" i="1"/>
  <c r="VY47" i="1" s="1"/>
  <c r="VS47" i="1"/>
  <c r="VX47" i="1" s="1"/>
  <c r="VM47" i="1"/>
  <c r="WC46" i="1"/>
  <c r="VW46" i="1"/>
  <c r="VV46" i="1"/>
  <c r="VT46" i="1"/>
  <c r="VY46" i="1" s="1"/>
  <c r="VS46" i="1"/>
  <c r="VX46" i="1" s="1"/>
  <c r="VM46" i="1"/>
  <c r="WC45" i="1"/>
  <c r="VW45" i="1"/>
  <c r="VV45" i="1"/>
  <c r="VT45" i="1"/>
  <c r="VY45" i="1" s="1"/>
  <c r="VS45" i="1"/>
  <c r="VX45" i="1" s="1"/>
  <c r="VM45" i="1"/>
  <c r="WC44" i="1"/>
  <c r="VW44" i="1"/>
  <c r="VV44" i="1"/>
  <c r="VT44" i="1"/>
  <c r="VY44" i="1" s="1"/>
  <c r="VS44" i="1"/>
  <c r="VX44" i="1" s="1"/>
  <c r="VM44" i="1"/>
  <c r="WC43" i="1"/>
  <c r="VW43" i="1"/>
  <c r="VV43" i="1"/>
  <c r="VT43" i="1"/>
  <c r="VY43" i="1" s="1"/>
  <c r="VS43" i="1"/>
  <c r="VX43" i="1" s="1"/>
  <c r="VM43" i="1"/>
  <c r="WC42" i="1"/>
  <c r="VW42" i="1"/>
  <c r="VV42" i="1"/>
  <c r="VT42" i="1"/>
  <c r="VY42" i="1" s="1"/>
  <c r="VS42" i="1"/>
  <c r="VX42" i="1" s="1"/>
  <c r="VM42" i="1"/>
  <c r="WC41" i="1"/>
  <c r="VW41" i="1"/>
  <c r="VV41" i="1"/>
  <c r="VT41" i="1"/>
  <c r="VY41" i="1" s="1"/>
  <c r="VS41" i="1"/>
  <c r="VX41" i="1" s="1"/>
  <c r="VM41" i="1"/>
  <c r="WC40" i="1"/>
  <c r="VW40" i="1"/>
  <c r="VV40" i="1"/>
  <c r="VT40" i="1"/>
  <c r="VY40" i="1" s="1"/>
  <c r="VS40" i="1"/>
  <c r="VX40" i="1" s="1"/>
  <c r="VM40" i="1"/>
  <c r="WD39" i="1"/>
  <c r="WC39" i="1"/>
  <c r="VW39" i="1"/>
  <c r="VV39" i="1"/>
  <c r="VT39" i="1"/>
  <c r="VY39" i="1" s="1"/>
  <c r="VS39" i="1"/>
  <c r="VX39" i="1" s="1"/>
  <c r="VM39" i="1"/>
  <c r="WC38" i="1"/>
  <c r="VW38" i="1"/>
  <c r="VV38" i="1"/>
  <c r="VT38" i="1"/>
  <c r="VY38" i="1" s="1"/>
  <c r="VS38" i="1"/>
  <c r="VX38" i="1" s="1"/>
  <c r="VM38" i="1"/>
  <c r="WC37" i="1"/>
  <c r="VW37" i="1"/>
  <c r="VV37" i="1"/>
  <c r="VT37" i="1"/>
  <c r="VY37" i="1" s="1"/>
  <c r="VS37" i="1"/>
  <c r="VX37" i="1" s="1"/>
  <c r="VM37" i="1"/>
  <c r="WD36" i="1"/>
  <c r="WF36" i="1" s="1"/>
  <c r="WC36" i="1"/>
  <c r="VW36" i="1"/>
  <c r="VV36" i="1"/>
  <c r="VT36" i="1"/>
  <c r="VY36" i="1" s="1"/>
  <c r="VS36" i="1"/>
  <c r="VX36" i="1" s="1"/>
  <c r="VM36" i="1"/>
  <c r="WC35" i="1"/>
  <c r="VW35" i="1"/>
  <c r="VV35" i="1"/>
  <c r="VT35" i="1"/>
  <c r="VY35" i="1" s="1"/>
  <c r="VS35" i="1"/>
  <c r="VX35" i="1" s="1"/>
  <c r="VM35" i="1"/>
  <c r="WC34" i="1"/>
  <c r="VW34" i="1"/>
  <c r="VV34" i="1"/>
  <c r="VT34" i="1"/>
  <c r="VY34" i="1" s="1"/>
  <c r="VS34" i="1"/>
  <c r="VX34" i="1" s="1"/>
  <c r="VM34" i="1"/>
  <c r="WC33" i="1"/>
  <c r="VW33" i="1"/>
  <c r="VV33" i="1"/>
  <c r="VT33" i="1"/>
  <c r="VY33" i="1" s="1"/>
  <c r="VS33" i="1"/>
  <c r="VX33" i="1" s="1"/>
  <c r="VM33" i="1"/>
  <c r="WC32" i="1"/>
  <c r="VW32" i="1"/>
  <c r="VV32" i="1"/>
  <c r="VT32" i="1"/>
  <c r="VY32" i="1" s="1"/>
  <c r="VS32" i="1"/>
  <c r="VX32" i="1" s="1"/>
  <c r="VM32" i="1"/>
  <c r="WC31" i="1"/>
  <c r="VW31" i="1"/>
  <c r="VV31" i="1"/>
  <c r="VT31" i="1"/>
  <c r="VY31" i="1" s="1"/>
  <c r="VS31" i="1"/>
  <c r="VX31" i="1" s="1"/>
  <c r="VM31" i="1"/>
  <c r="WD30" i="1"/>
  <c r="WC30" i="1"/>
  <c r="VW30" i="1"/>
  <c r="VV30" i="1"/>
  <c r="VT30" i="1"/>
  <c r="VY30" i="1" s="1"/>
  <c r="VS30" i="1"/>
  <c r="VX30" i="1" s="1"/>
  <c r="VM30" i="1"/>
  <c r="WD29" i="1"/>
  <c r="WC29" i="1"/>
  <c r="VW29" i="1"/>
  <c r="VV29" i="1"/>
  <c r="VT29" i="1"/>
  <c r="VY29" i="1" s="1"/>
  <c r="VS29" i="1"/>
  <c r="VX29" i="1" s="1"/>
  <c r="VM29" i="1"/>
  <c r="WC28" i="1"/>
  <c r="VW28" i="1"/>
  <c r="VV28" i="1"/>
  <c r="VT28" i="1"/>
  <c r="VY28" i="1" s="1"/>
  <c r="VS28" i="1"/>
  <c r="VX28" i="1" s="1"/>
  <c r="VM28" i="1"/>
  <c r="WC27" i="1"/>
  <c r="VW27" i="1"/>
  <c r="VV27" i="1"/>
  <c r="VT27" i="1"/>
  <c r="VY27" i="1" s="1"/>
  <c r="VS27" i="1"/>
  <c r="VX27" i="1" s="1"/>
  <c r="VM27" i="1"/>
  <c r="WC26" i="1"/>
  <c r="VW26" i="1"/>
  <c r="VV26" i="1"/>
  <c r="VT26" i="1"/>
  <c r="VY26" i="1" s="1"/>
  <c r="VS26" i="1"/>
  <c r="VX26" i="1" s="1"/>
  <c r="VM26" i="1"/>
  <c r="WC25" i="1"/>
  <c r="VW25" i="1"/>
  <c r="VV25" i="1"/>
  <c r="VT25" i="1"/>
  <c r="VY25" i="1" s="1"/>
  <c r="VS25" i="1"/>
  <c r="VX25" i="1" s="1"/>
  <c r="VM25" i="1"/>
  <c r="WC24" i="1"/>
  <c r="VW24" i="1"/>
  <c r="VV24" i="1"/>
  <c r="VT24" i="1"/>
  <c r="VY24" i="1" s="1"/>
  <c r="VS24" i="1"/>
  <c r="VX24" i="1" s="1"/>
  <c r="VM24" i="1"/>
  <c r="WC23" i="1"/>
  <c r="VW23" i="1"/>
  <c r="VV23" i="1"/>
  <c r="VT23" i="1"/>
  <c r="VY23" i="1" s="1"/>
  <c r="VS23" i="1"/>
  <c r="VX23" i="1" s="1"/>
  <c r="VM23" i="1"/>
  <c r="WD22" i="1"/>
  <c r="WC22" i="1"/>
  <c r="VW22" i="1"/>
  <c r="VV22" i="1"/>
  <c r="VT22" i="1"/>
  <c r="VY22" i="1" s="1"/>
  <c r="VS22" i="1"/>
  <c r="VX22" i="1" s="1"/>
  <c r="VM22" i="1"/>
  <c r="WC21" i="1"/>
  <c r="VW21" i="1"/>
  <c r="VV21" i="1"/>
  <c r="VT21" i="1"/>
  <c r="VY21" i="1" s="1"/>
  <c r="VS21" i="1"/>
  <c r="VX21" i="1" s="1"/>
  <c r="VM21" i="1"/>
  <c r="WC20" i="1"/>
  <c r="VW20" i="1"/>
  <c r="VV20" i="1"/>
  <c r="VT20" i="1"/>
  <c r="VY20" i="1" s="1"/>
  <c r="VS20" i="1"/>
  <c r="VX20" i="1" s="1"/>
  <c r="VM20" i="1"/>
  <c r="WC19" i="1"/>
  <c r="VW19" i="1"/>
  <c r="VV19" i="1"/>
  <c r="VT19" i="1"/>
  <c r="VY19" i="1" s="1"/>
  <c r="VS19" i="1"/>
  <c r="VX19" i="1" s="1"/>
  <c r="VM19" i="1"/>
  <c r="WC18" i="1"/>
  <c r="VW18" i="1"/>
  <c r="VV18" i="1"/>
  <c r="VT18" i="1"/>
  <c r="VY18" i="1" s="1"/>
  <c r="VS18" i="1"/>
  <c r="VX18" i="1" s="1"/>
  <c r="VM18" i="1"/>
  <c r="WC17" i="1"/>
  <c r="VW17" i="1"/>
  <c r="VV17" i="1"/>
  <c r="VT17" i="1"/>
  <c r="VY17" i="1" s="1"/>
  <c r="VS17" i="1"/>
  <c r="VX17" i="1" s="1"/>
  <c r="VM17" i="1"/>
  <c r="WC16" i="1"/>
  <c r="VW16" i="1"/>
  <c r="VV16" i="1"/>
  <c r="VT16" i="1"/>
  <c r="VY16" i="1" s="1"/>
  <c r="VS16" i="1"/>
  <c r="VX16" i="1" s="1"/>
  <c r="VM16" i="1"/>
  <c r="WC15" i="1"/>
  <c r="VW15" i="1"/>
  <c r="VV15" i="1"/>
  <c r="VT15" i="1"/>
  <c r="VY15" i="1" s="1"/>
  <c r="VS15" i="1"/>
  <c r="VX15" i="1" s="1"/>
  <c r="VM15" i="1"/>
  <c r="WD14" i="1"/>
  <c r="WC14" i="1"/>
  <c r="VW14" i="1"/>
  <c r="VV14" i="1"/>
  <c r="VT14" i="1"/>
  <c r="VY14" i="1" s="1"/>
  <c r="VS14" i="1"/>
  <c r="VX14" i="1" s="1"/>
  <c r="VM14" i="1"/>
  <c r="VU13" i="1"/>
  <c r="V7" i="11" s="1"/>
  <c r="VQ13" i="1"/>
  <c r="VP13" i="1"/>
  <c r="VO13" i="1"/>
  <c r="VN13" i="1"/>
  <c r="WO12" i="1"/>
  <c r="WN12" i="1"/>
  <c r="VY12" i="1"/>
  <c r="VX12" i="1"/>
  <c r="VX94" i="1" s="1"/>
  <c r="WO11" i="1"/>
  <c r="WN11" i="1"/>
  <c r="WI9" i="1"/>
  <c r="WG9" i="1"/>
  <c r="WE9" i="1"/>
  <c r="WC9" i="1"/>
  <c r="WB9" i="1"/>
  <c r="WV9" i="1" s="1"/>
  <c r="WI8" i="1"/>
  <c r="WG8" i="1"/>
  <c r="WE8" i="1"/>
  <c r="WC8" i="1"/>
  <c r="WB8" i="1"/>
  <c r="WV8" i="1" s="1"/>
  <c r="WI7" i="1"/>
  <c r="WG7" i="1"/>
  <c r="WE7" i="1"/>
  <c r="WC7" i="1"/>
  <c r="WB7" i="1"/>
  <c r="WV7" i="1" s="1"/>
  <c r="WI6" i="1"/>
  <c r="WG6" i="1"/>
  <c r="WE6" i="1"/>
  <c r="WC6" i="1"/>
  <c r="WB6" i="1"/>
  <c r="WV6" i="1" s="1"/>
  <c r="WI5" i="1"/>
  <c r="WG5" i="1"/>
  <c r="WE5" i="1"/>
  <c r="WC5" i="1"/>
  <c r="WB5" i="1"/>
  <c r="WV5" i="1" s="1"/>
  <c r="WI4" i="1"/>
  <c r="WG4" i="1"/>
  <c r="WE4" i="1"/>
  <c r="WC4" i="1"/>
  <c r="WB4" i="1"/>
  <c r="WV4" i="1" s="1"/>
  <c r="WI3" i="1"/>
  <c r="WG3" i="1"/>
  <c r="WE3" i="1"/>
  <c r="WC3" i="1"/>
  <c r="WB3" i="1"/>
  <c r="WV3" i="1" s="1"/>
  <c r="WI2" i="1"/>
  <c r="WG2" i="1"/>
  <c r="WE2" i="1"/>
  <c r="WC2" i="1"/>
  <c r="WK2" i="1" s="1"/>
  <c r="WD2" i="1" s="1"/>
  <c r="WB2" i="1"/>
  <c r="WV2" i="1" s="1"/>
  <c r="VX1" i="1"/>
  <c r="VS1" i="1"/>
  <c r="WK7" i="1" l="1"/>
  <c r="WF7" i="1" s="1"/>
  <c r="VS13" i="1"/>
  <c r="VM13" i="1"/>
  <c r="VT13" i="1"/>
  <c r="VV95" i="1"/>
  <c r="WL2" i="1"/>
  <c r="WL5" i="1"/>
  <c r="WL3" i="1"/>
  <c r="WK5" i="1"/>
  <c r="WD5" i="1" s="1"/>
  <c r="WL7" i="1"/>
  <c r="WK3" i="1"/>
  <c r="WJ3" i="1" s="1"/>
  <c r="WK8" i="1"/>
  <c r="WF8" i="1" s="1"/>
  <c r="WH7" i="1"/>
  <c r="WL9" i="1"/>
  <c r="WG10" i="1"/>
  <c r="WL4" i="1"/>
  <c r="WF39" i="1"/>
  <c r="WJ2" i="1"/>
  <c r="VX13" i="1"/>
  <c r="VY13" i="1"/>
  <c r="WL8" i="1"/>
  <c r="WI10" i="1"/>
  <c r="WF2" i="1"/>
  <c r="WK6" i="1"/>
  <c r="WD6" i="1" s="1"/>
  <c r="WL6" i="1"/>
  <c r="WK9" i="1"/>
  <c r="WH9" i="1" s="1"/>
  <c r="WC10" i="1"/>
  <c r="VV13" i="1"/>
  <c r="WK4" i="1"/>
  <c r="WF4" i="1" s="1"/>
  <c r="VW13" i="1"/>
  <c r="WF29" i="1"/>
  <c r="WE10" i="1"/>
  <c r="WF14" i="1"/>
  <c r="WF22" i="1"/>
  <c r="WH2" i="1"/>
  <c r="WF30" i="1"/>
  <c r="WF89" i="1"/>
  <c r="WJ7" i="1" l="1"/>
  <c r="WD7" i="1"/>
  <c r="WD3" i="1"/>
  <c r="WJ6" i="1"/>
  <c r="WJ9" i="1"/>
  <c r="WJ5" i="1"/>
  <c r="WF3" i="1"/>
  <c r="WH5" i="1"/>
  <c r="WF5" i="1"/>
  <c r="WJ8" i="1"/>
  <c r="WH8" i="1"/>
  <c r="WH3" i="1"/>
  <c r="WD8" i="1"/>
  <c r="WF9" i="1"/>
  <c r="WL10" i="1"/>
  <c r="WJ4" i="1"/>
  <c r="WF6" i="1"/>
  <c r="WH6" i="1"/>
  <c r="WD4" i="1"/>
  <c r="WH4" i="1"/>
  <c r="WD9" i="1"/>
  <c r="WK10" i="1"/>
  <c r="WH10" i="1" s="1"/>
  <c r="J6" i="11"/>
  <c r="WD10" i="1" l="1"/>
  <c r="WF10" i="1"/>
  <c r="WJ10" i="1"/>
  <c r="UU123" i="1"/>
  <c r="UP123" i="1"/>
  <c r="UN123" i="1"/>
  <c r="UE123" i="1"/>
  <c r="UU122" i="1"/>
  <c r="UP122" i="1"/>
  <c r="UN122" i="1"/>
  <c r="UE122" i="1"/>
  <c r="UU121" i="1"/>
  <c r="UP121" i="1"/>
  <c r="UN121" i="1"/>
  <c r="UE121" i="1"/>
  <c r="UU120" i="1"/>
  <c r="UP120" i="1"/>
  <c r="UN120" i="1"/>
  <c r="UE120" i="1"/>
  <c r="UU119" i="1"/>
  <c r="UP119" i="1"/>
  <c r="UN119" i="1"/>
  <c r="UE119" i="1"/>
  <c r="UU118" i="1"/>
  <c r="UP118" i="1"/>
  <c r="UN118" i="1"/>
  <c r="UE118" i="1"/>
  <c r="UU117" i="1"/>
  <c r="UP117" i="1"/>
  <c r="UN117" i="1"/>
  <c r="UE117" i="1"/>
  <c r="UU116" i="1"/>
  <c r="UP116" i="1"/>
  <c r="UN116" i="1"/>
  <c r="UE116" i="1"/>
  <c r="UU115" i="1"/>
  <c r="UP115" i="1"/>
  <c r="UN115" i="1"/>
  <c r="UE115" i="1"/>
  <c r="UU114" i="1"/>
  <c r="UP114" i="1"/>
  <c r="UN114" i="1"/>
  <c r="UE114" i="1"/>
  <c r="UU113" i="1"/>
  <c r="UP113" i="1"/>
  <c r="UN113" i="1"/>
  <c r="UE113" i="1"/>
  <c r="UU112" i="1"/>
  <c r="UP112" i="1"/>
  <c r="UN112" i="1"/>
  <c r="UE112" i="1"/>
  <c r="UU111" i="1"/>
  <c r="UP111" i="1"/>
  <c r="UN111" i="1"/>
  <c r="UE111" i="1"/>
  <c r="UU110" i="1"/>
  <c r="UP110" i="1"/>
  <c r="UN110" i="1"/>
  <c r="UE110" i="1"/>
  <c r="UU109" i="1"/>
  <c r="UP109" i="1"/>
  <c r="UN109" i="1"/>
  <c r="UE109" i="1"/>
  <c r="UU108" i="1"/>
  <c r="UP108" i="1"/>
  <c r="UN108" i="1"/>
  <c r="UE108" i="1"/>
  <c r="UU107" i="1"/>
  <c r="UP107" i="1"/>
  <c r="UN107" i="1"/>
  <c r="UE107" i="1"/>
  <c r="UU106" i="1"/>
  <c r="UP106" i="1"/>
  <c r="UN106" i="1"/>
  <c r="UE106" i="1"/>
  <c r="UU105" i="1"/>
  <c r="UP105" i="1"/>
  <c r="UN105" i="1"/>
  <c r="UE105" i="1"/>
  <c r="UU104" i="1"/>
  <c r="UP104" i="1"/>
  <c r="UN104" i="1"/>
  <c r="UE104" i="1"/>
  <c r="UU103" i="1"/>
  <c r="UP103" i="1"/>
  <c r="UN103" i="1"/>
  <c r="UE103" i="1"/>
  <c r="UU102" i="1"/>
  <c r="UP102" i="1"/>
  <c r="UN102" i="1"/>
  <c r="UE102" i="1"/>
  <c r="UU101" i="1"/>
  <c r="UP101" i="1"/>
  <c r="UN101" i="1"/>
  <c r="UE101" i="1"/>
  <c r="UU100" i="1"/>
  <c r="UP100" i="1"/>
  <c r="UN100" i="1"/>
  <c r="UE100" i="1"/>
  <c r="UU99" i="1"/>
  <c r="UP99" i="1"/>
  <c r="UN99" i="1"/>
  <c r="UE99" i="1"/>
  <c r="UU98" i="1"/>
  <c r="UP98" i="1"/>
  <c r="UN98" i="1"/>
  <c r="UE98" i="1"/>
  <c r="UU97" i="1"/>
  <c r="UP97" i="1"/>
  <c r="UN97" i="1"/>
  <c r="UE97" i="1"/>
  <c r="UU96" i="1"/>
  <c r="UP96" i="1"/>
  <c r="UN96" i="1"/>
  <c r="UN95" i="1" s="1"/>
  <c r="UE96" i="1"/>
  <c r="UM95" i="1"/>
  <c r="UK95" i="1"/>
  <c r="UI95" i="1"/>
  <c r="UF95" i="1"/>
  <c r="VE94" i="1"/>
  <c r="VD94" i="1"/>
  <c r="VA94" i="1"/>
  <c r="UY94" i="1"/>
  <c r="UX94" i="1"/>
  <c r="UW94" i="1"/>
  <c r="UV94" i="1"/>
  <c r="UU94" i="1"/>
  <c r="UT94" i="1"/>
  <c r="US94" i="1"/>
  <c r="UR94" i="1"/>
  <c r="UN94" i="1"/>
  <c r="UM94" i="1"/>
  <c r="UK94" i="1"/>
  <c r="UI94" i="1"/>
  <c r="UF94" i="1"/>
  <c r="UE94" i="1"/>
  <c r="UU92" i="1"/>
  <c r="UO92" i="1"/>
  <c r="UN92" i="1"/>
  <c r="UL92" i="1"/>
  <c r="UQ92" i="1" s="1"/>
  <c r="UK92" i="1"/>
  <c r="UP92" i="1" s="1"/>
  <c r="UE92" i="1"/>
  <c r="UU91" i="1"/>
  <c r="UO91" i="1"/>
  <c r="UN91" i="1"/>
  <c r="UL91" i="1"/>
  <c r="UQ91" i="1" s="1"/>
  <c r="UK91" i="1"/>
  <c r="UP91" i="1" s="1"/>
  <c r="UE91" i="1"/>
  <c r="UU90" i="1"/>
  <c r="UO90" i="1"/>
  <c r="UN90" i="1"/>
  <c r="UL90" i="1"/>
  <c r="UQ90" i="1" s="1"/>
  <c r="UK90" i="1"/>
  <c r="UP90" i="1" s="1"/>
  <c r="UE90" i="1"/>
  <c r="UV89" i="1"/>
  <c r="UU89" i="1"/>
  <c r="UO89" i="1"/>
  <c r="UN89" i="1"/>
  <c r="UL89" i="1"/>
  <c r="UQ89" i="1" s="1"/>
  <c r="UK89" i="1"/>
  <c r="UP89" i="1" s="1"/>
  <c r="UE89" i="1"/>
  <c r="UU88" i="1"/>
  <c r="UO88" i="1"/>
  <c r="UN88" i="1"/>
  <c r="UL88" i="1"/>
  <c r="UQ88" i="1" s="1"/>
  <c r="UK88" i="1"/>
  <c r="UP88" i="1" s="1"/>
  <c r="UE88" i="1"/>
  <c r="UU87" i="1"/>
  <c r="UO87" i="1"/>
  <c r="UN87" i="1"/>
  <c r="UL87" i="1"/>
  <c r="UQ87" i="1" s="1"/>
  <c r="UK87" i="1"/>
  <c r="UP87" i="1" s="1"/>
  <c r="UE87" i="1"/>
  <c r="UU86" i="1"/>
  <c r="UO86" i="1"/>
  <c r="UN86" i="1"/>
  <c r="UL86" i="1"/>
  <c r="UQ86" i="1" s="1"/>
  <c r="UK86" i="1"/>
  <c r="UP86" i="1" s="1"/>
  <c r="UE86" i="1"/>
  <c r="UU85" i="1"/>
  <c r="UO85" i="1"/>
  <c r="UN85" i="1"/>
  <c r="UL85" i="1"/>
  <c r="UQ85" i="1" s="1"/>
  <c r="UK85" i="1"/>
  <c r="UP85" i="1" s="1"/>
  <c r="UE85" i="1"/>
  <c r="UU84" i="1"/>
  <c r="UO84" i="1"/>
  <c r="UN84" i="1"/>
  <c r="UL84" i="1"/>
  <c r="UQ84" i="1" s="1"/>
  <c r="UK84" i="1"/>
  <c r="UP84" i="1" s="1"/>
  <c r="UE84" i="1"/>
  <c r="UU83" i="1"/>
  <c r="UO83" i="1"/>
  <c r="UN83" i="1"/>
  <c r="UL83" i="1"/>
  <c r="UQ83" i="1" s="1"/>
  <c r="UK83" i="1"/>
  <c r="UP83" i="1" s="1"/>
  <c r="UE83" i="1"/>
  <c r="UU82" i="1"/>
  <c r="UO82" i="1"/>
  <c r="UN82" i="1"/>
  <c r="UL82" i="1"/>
  <c r="UQ82" i="1" s="1"/>
  <c r="UK82" i="1"/>
  <c r="UP82" i="1" s="1"/>
  <c r="UE82" i="1"/>
  <c r="UU81" i="1"/>
  <c r="UO81" i="1"/>
  <c r="UN81" i="1"/>
  <c r="UL81" i="1"/>
  <c r="UQ81" i="1" s="1"/>
  <c r="UK81" i="1"/>
  <c r="UP81" i="1" s="1"/>
  <c r="UE81" i="1"/>
  <c r="UU80" i="1"/>
  <c r="UO80" i="1"/>
  <c r="UN80" i="1"/>
  <c r="UL80" i="1"/>
  <c r="UQ80" i="1" s="1"/>
  <c r="UK80" i="1"/>
  <c r="UP80" i="1" s="1"/>
  <c r="UE80" i="1"/>
  <c r="UU79" i="1"/>
  <c r="UO79" i="1"/>
  <c r="UN79" i="1"/>
  <c r="UL79" i="1"/>
  <c r="UQ79" i="1" s="1"/>
  <c r="UK79" i="1"/>
  <c r="UP79" i="1" s="1"/>
  <c r="UE79" i="1"/>
  <c r="UU78" i="1"/>
  <c r="UO78" i="1"/>
  <c r="UN78" i="1"/>
  <c r="UL78" i="1"/>
  <c r="UQ78" i="1" s="1"/>
  <c r="UK78" i="1"/>
  <c r="UP78" i="1" s="1"/>
  <c r="UE78" i="1"/>
  <c r="UU77" i="1"/>
  <c r="UO77" i="1"/>
  <c r="UN77" i="1"/>
  <c r="UL77" i="1"/>
  <c r="UQ77" i="1" s="1"/>
  <c r="UK77" i="1"/>
  <c r="UP77" i="1" s="1"/>
  <c r="UE77" i="1"/>
  <c r="UU76" i="1"/>
  <c r="UO76" i="1"/>
  <c r="UN76" i="1"/>
  <c r="UL76" i="1"/>
  <c r="UQ76" i="1" s="1"/>
  <c r="UK76" i="1"/>
  <c r="UP76" i="1" s="1"/>
  <c r="UE76" i="1"/>
  <c r="UU75" i="1"/>
  <c r="UO75" i="1"/>
  <c r="UN75" i="1"/>
  <c r="UL75" i="1"/>
  <c r="UQ75" i="1" s="1"/>
  <c r="UK75" i="1"/>
  <c r="UP75" i="1" s="1"/>
  <c r="UE75" i="1"/>
  <c r="UU74" i="1"/>
  <c r="UO74" i="1"/>
  <c r="UN74" i="1"/>
  <c r="UL74" i="1"/>
  <c r="UQ74" i="1" s="1"/>
  <c r="UK74" i="1"/>
  <c r="UP74" i="1" s="1"/>
  <c r="UE74" i="1"/>
  <c r="UU73" i="1"/>
  <c r="UO73" i="1"/>
  <c r="UN73" i="1"/>
  <c r="UL73" i="1"/>
  <c r="UQ73" i="1" s="1"/>
  <c r="UK73" i="1"/>
  <c r="UP73" i="1" s="1"/>
  <c r="UE73" i="1"/>
  <c r="UU72" i="1"/>
  <c r="UO72" i="1"/>
  <c r="UN72" i="1"/>
  <c r="UL72" i="1"/>
  <c r="UQ72" i="1" s="1"/>
  <c r="UK72" i="1"/>
  <c r="UP72" i="1" s="1"/>
  <c r="UE72" i="1"/>
  <c r="UU71" i="1"/>
  <c r="UO71" i="1"/>
  <c r="UN71" i="1"/>
  <c r="UL71" i="1"/>
  <c r="UQ71" i="1" s="1"/>
  <c r="UK71" i="1"/>
  <c r="UP71" i="1" s="1"/>
  <c r="UE71" i="1"/>
  <c r="UU70" i="1"/>
  <c r="UO70" i="1"/>
  <c r="UN70" i="1"/>
  <c r="UL70" i="1"/>
  <c r="UQ70" i="1" s="1"/>
  <c r="UK70" i="1"/>
  <c r="UP70" i="1" s="1"/>
  <c r="UE70" i="1"/>
  <c r="UU69" i="1"/>
  <c r="UO69" i="1"/>
  <c r="UN69" i="1"/>
  <c r="UL69" i="1"/>
  <c r="UQ69" i="1" s="1"/>
  <c r="UK69" i="1"/>
  <c r="UP69" i="1" s="1"/>
  <c r="UE69" i="1"/>
  <c r="UU68" i="1"/>
  <c r="UO68" i="1"/>
  <c r="UN68" i="1"/>
  <c r="UL68" i="1"/>
  <c r="UQ68" i="1" s="1"/>
  <c r="UK68" i="1"/>
  <c r="UP68" i="1" s="1"/>
  <c r="UE68" i="1"/>
  <c r="UU67" i="1"/>
  <c r="UO67" i="1"/>
  <c r="UN67" i="1"/>
  <c r="UL67" i="1"/>
  <c r="UQ67" i="1" s="1"/>
  <c r="UK67" i="1"/>
  <c r="UP67" i="1" s="1"/>
  <c r="UE67" i="1"/>
  <c r="UU66" i="1"/>
  <c r="UO66" i="1"/>
  <c r="UN66" i="1"/>
  <c r="UL66" i="1"/>
  <c r="UQ66" i="1" s="1"/>
  <c r="UK66" i="1"/>
  <c r="UP66" i="1" s="1"/>
  <c r="UE66" i="1"/>
  <c r="UU65" i="1"/>
  <c r="UO65" i="1"/>
  <c r="UN65" i="1"/>
  <c r="UL65" i="1"/>
  <c r="UQ65" i="1" s="1"/>
  <c r="UK65" i="1"/>
  <c r="UP65" i="1" s="1"/>
  <c r="UE65" i="1"/>
  <c r="UU64" i="1"/>
  <c r="UO64" i="1"/>
  <c r="UN64" i="1"/>
  <c r="UL64" i="1"/>
  <c r="UQ64" i="1" s="1"/>
  <c r="UK64" i="1"/>
  <c r="UP64" i="1" s="1"/>
  <c r="UE64" i="1"/>
  <c r="UU63" i="1"/>
  <c r="UO63" i="1"/>
  <c r="UN63" i="1"/>
  <c r="UL63" i="1"/>
  <c r="UQ63" i="1" s="1"/>
  <c r="UK63" i="1"/>
  <c r="UP63" i="1" s="1"/>
  <c r="UE63" i="1"/>
  <c r="UU62" i="1"/>
  <c r="UO62" i="1"/>
  <c r="UN62" i="1"/>
  <c r="UL62" i="1"/>
  <c r="UQ62" i="1" s="1"/>
  <c r="UK62" i="1"/>
  <c r="UP62" i="1" s="1"/>
  <c r="UE62" i="1"/>
  <c r="UU61" i="1"/>
  <c r="UO61" i="1"/>
  <c r="UN61" i="1"/>
  <c r="UL61" i="1"/>
  <c r="UQ61" i="1" s="1"/>
  <c r="UK61" i="1"/>
  <c r="UP61" i="1" s="1"/>
  <c r="UE61" i="1"/>
  <c r="UU60" i="1"/>
  <c r="UO60" i="1"/>
  <c r="UN60" i="1"/>
  <c r="UL60" i="1"/>
  <c r="UQ60" i="1" s="1"/>
  <c r="UK60" i="1"/>
  <c r="UP60" i="1" s="1"/>
  <c r="UE60" i="1"/>
  <c r="UU59" i="1"/>
  <c r="UO59" i="1"/>
  <c r="UN59" i="1"/>
  <c r="UL59" i="1"/>
  <c r="UQ59" i="1" s="1"/>
  <c r="UK59" i="1"/>
  <c r="UP59" i="1" s="1"/>
  <c r="UE59" i="1"/>
  <c r="UU58" i="1"/>
  <c r="UO58" i="1"/>
  <c r="UN58" i="1"/>
  <c r="UL58" i="1"/>
  <c r="UQ58" i="1" s="1"/>
  <c r="UK58" i="1"/>
  <c r="UP58" i="1" s="1"/>
  <c r="UE58" i="1"/>
  <c r="UU57" i="1"/>
  <c r="UO57" i="1"/>
  <c r="UN57" i="1"/>
  <c r="UL57" i="1"/>
  <c r="UQ57" i="1" s="1"/>
  <c r="UK57" i="1"/>
  <c r="UP57" i="1" s="1"/>
  <c r="UE57" i="1"/>
  <c r="UU56" i="1"/>
  <c r="UO56" i="1"/>
  <c r="UN56" i="1"/>
  <c r="UL56" i="1"/>
  <c r="UQ56" i="1" s="1"/>
  <c r="UK56" i="1"/>
  <c r="UP56" i="1" s="1"/>
  <c r="UE56" i="1"/>
  <c r="UU55" i="1"/>
  <c r="UO55" i="1"/>
  <c r="UN55" i="1"/>
  <c r="UL55" i="1"/>
  <c r="UQ55" i="1" s="1"/>
  <c r="UK55" i="1"/>
  <c r="UP55" i="1" s="1"/>
  <c r="UE55" i="1"/>
  <c r="UU54" i="1"/>
  <c r="UO54" i="1"/>
  <c r="UN54" i="1"/>
  <c r="UL54" i="1"/>
  <c r="UQ54" i="1" s="1"/>
  <c r="UK54" i="1"/>
  <c r="UP54" i="1" s="1"/>
  <c r="UE54" i="1"/>
  <c r="UU53" i="1"/>
  <c r="UO53" i="1"/>
  <c r="UN53" i="1"/>
  <c r="UL53" i="1"/>
  <c r="UQ53" i="1" s="1"/>
  <c r="UK53" i="1"/>
  <c r="UP53" i="1" s="1"/>
  <c r="UE53" i="1"/>
  <c r="UU52" i="1"/>
  <c r="UO52" i="1"/>
  <c r="UN52" i="1"/>
  <c r="UL52" i="1"/>
  <c r="UQ52" i="1" s="1"/>
  <c r="UK52" i="1"/>
  <c r="UP52" i="1" s="1"/>
  <c r="UE52" i="1"/>
  <c r="UU51" i="1"/>
  <c r="UO51" i="1"/>
  <c r="UN51" i="1"/>
  <c r="UL51" i="1"/>
  <c r="UQ51" i="1" s="1"/>
  <c r="UK51" i="1"/>
  <c r="UP51" i="1" s="1"/>
  <c r="UE51" i="1"/>
  <c r="UU50" i="1"/>
  <c r="UO50" i="1"/>
  <c r="UN50" i="1"/>
  <c r="UL50" i="1"/>
  <c r="UQ50" i="1" s="1"/>
  <c r="UK50" i="1"/>
  <c r="UP50" i="1" s="1"/>
  <c r="UE50" i="1"/>
  <c r="UU49" i="1"/>
  <c r="UO49" i="1"/>
  <c r="UN49" i="1"/>
  <c r="UL49" i="1"/>
  <c r="UQ49" i="1" s="1"/>
  <c r="UK49" i="1"/>
  <c r="UP49" i="1" s="1"/>
  <c r="UE49" i="1"/>
  <c r="UU48" i="1"/>
  <c r="UO48" i="1"/>
  <c r="UN48" i="1"/>
  <c r="UL48" i="1"/>
  <c r="UQ48" i="1" s="1"/>
  <c r="UK48" i="1"/>
  <c r="UP48" i="1" s="1"/>
  <c r="UE48" i="1"/>
  <c r="UU47" i="1"/>
  <c r="UO47" i="1"/>
  <c r="UN47" i="1"/>
  <c r="UL47" i="1"/>
  <c r="UQ47" i="1" s="1"/>
  <c r="UK47" i="1"/>
  <c r="UP47" i="1" s="1"/>
  <c r="UE47" i="1"/>
  <c r="UU46" i="1"/>
  <c r="UO46" i="1"/>
  <c r="UN46" i="1"/>
  <c r="UL46" i="1"/>
  <c r="UQ46" i="1" s="1"/>
  <c r="UK46" i="1"/>
  <c r="UP46" i="1" s="1"/>
  <c r="UE46" i="1"/>
  <c r="UU45" i="1"/>
  <c r="UO45" i="1"/>
  <c r="UN45" i="1"/>
  <c r="UL45" i="1"/>
  <c r="UQ45" i="1" s="1"/>
  <c r="UK45" i="1"/>
  <c r="UP45" i="1" s="1"/>
  <c r="UE45" i="1"/>
  <c r="UU44" i="1"/>
  <c r="UO44" i="1"/>
  <c r="UN44" i="1"/>
  <c r="UL44" i="1"/>
  <c r="UQ44" i="1" s="1"/>
  <c r="UK44" i="1"/>
  <c r="UP44" i="1" s="1"/>
  <c r="UE44" i="1"/>
  <c r="UU43" i="1"/>
  <c r="UO43" i="1"/>
  <c r="UN43" i="1"/>
  <c r="UL43" i="1"/>
  <c r="UQ43" i="1" s="1"/>
  <c r="UK43" i="1"/>
  <c r="UP43" i="1" s="1"/>
  <c r="UE43" i="1"/>
  <c r="UU42" i="1"/>
  <c r="UO42" i="1"/>
  <c r="UN42" i="1"/>
  <c r="UL42" i="1"/>
  <c r="UQ42" i="1" s="1"/>
  <c r="UK42" i="1"/>
  <c r="UP42" i="1" s="1"/>
  <c r="UE42" i="1"/>
  <c r="UU41" i="1"/>
  <c r="UO41" i="1"/>
  <c r="UN41" i="1"/>
  <c r="UL41" i="1"/>
  <c r="UQ41" i="1" s="1"/>
  <c r="UK41" i="1"/>
  <c r="UP41" i="1" s="1"/>
  <c r="UE41" i="1"/>
  <c r="UU40" i="1"/>
  <c r="UO40" i="1"/>
  <c r="UN40" i="1"/>
  <c r="UL40" i="1"/>
  <c r="UQ40" i="1" s="1"/>
  <c r="UK40" i="1"/>
  <c r="UP40" i="1" s="1"/>
  <c r="UE40" i="1"/>
  <c r="UV39" i="1"/>
  <c r="UU39" i="1"/>
  <c r="UO39" i="1"/>
  <c r="UN39" i="1"/>
  <c r="UL39" i="1"/>
  <c r="UQ39" i="1" s="1"/>
  <c r="UK39" i="1"/>
  <c r="UP39" i="1" s="1"/>
  <c r="UE39" i="1"/>
  <c r="UU38" i="1"/>
  <c r="UO38" i="1"/>
  <c r="UN38" i="1"/>
  <c r="UL38" i="1"/>
  <c r="UQ38" i="1" s="1"/>
  <c r="UK38" i="1"/>
  <c r="UP38" i="1" s="1"/>
  <c r="UE38" i="1"/>
  <c r="UU37" i="1"/>
  <c r="UO37" i="1"/>
  <c r="UN37" i="1"/>
  <c r="UL37" i="1"/>
  <c r="UQ37" i="1" s="1"/>
  <c r="UK37" i="1"/>
  <c r="UP37" i="1" s="1"/>
  <c r="UE37" i="1"/>
  <c r="UV36" i="1"/>
  <c r="UU36" i="1"/>
  <c r="UO36" i="1"/>
  <c r="UN36" i="1"/>
  <c r="UL36" i="1"/>
  <c r="UQ36" i="1" s="1"/>
  <c r="UK36" i="1"/>
  <c r="UP36" i="1" s="1"/>
  <c r="UE36" i="1"/>
  <c r="UU35" i="1"/>
  <c r="UO35" i="1"/>
  <c r="UN35" i="1"/>
  <c r="UL35" i="1"/>
  <c r="UQ35" i="1" s="1"/>
  <c r="UK35" i="1"/>
  <c r="UP35" i="1" s="1"/>
  <c r="UE35" i="1"/>
  <c r="UU34" i="1"/>
  <c r="UO34" i="1"/>
  <c r="UN34" i="1"/>
  <c r="UL34" i="1"/>
  <c r="UQ34" i="1" s="1"/>
  <c r="UK34" i="1"/>
  <c r="UP34" i="1" s="1"/>
  <c r="UE34" i="1"/>
  <c r="UU33" i="1"/>
  <c r="UO33" i="1"/>
  <c r="UN33" i="1"/>
  <c r="UL33" i="1"/>
  <c r="UQ33" i="1" s="1"/>
  <c r="UK33" i="1"/>
  <c r="UP33" i="1" s="1"/>
  <c r="UE33" i="1"/>
  <c r="UU32" i="1"/>
  <c r="UO32" i="1"/>
  <c r="UN32" i="1"/>
  <c r="UL32" i="1"/>
  <c r="UQ32" i="1" s="1"/>
  <c r="UK32" i="1"/>
  <c r="UP32" i="1" s="1"/>
  <c r="UE32" i="1"/>
  <c r="UU31" i="1"/>
  <c r="UO31" i="1"/>
  <c r="UN31" i="1"/>
  <c r="UL31" i="1"/>
  <c r="UQ31" i="1" s="1"/>
  <c r="UK31" i="1"/>
  <c r="UP31" i="1" s="1"/>
  <c r="UE31" i="1"/>
  <c r="UV30" i="1"/>
  <c r="UU30" i="1"/>
  <c r="UO30" i="1"/>
  <c r="UN30" i="1"/>
  <c r="UL30" i="1"/>
  <c r="UQ30" i="1" s="1"/>
  <c r="UK30" i="1"/>
  <c r="UP30" i="1" s="1"/>
  <c r="UE30" i="1"/>
  <c r="UV29" i="1"/>
  <c r="UU29" i="1"/>
  <c r="UO29" i="1"/>
  <c r="UN29" i="1"/>
  <c r="UL29" i="1"/>
  <c r="UQ29" i="1" s="1"/>
  <c r="UK29" i="1"/>
  <c r="UP29" i="1" s="1"/>
  <c r="UE29" i="1"/>
  <c r="UU28" i="1"/>
  <c r="UO28" i="1"/>
  <c r="UN28" i="1"/>
  <c r="UL28" i="1"/>
  <c r="UQ28" i="1" s="1"/>
  <c r="UK28" i="1"/>
  <c r="UP28" i="1" s="1"/>
  <c r="UE28" i="1"/>
  <c r="UU27" i="1"/>
  <c r="UO27" i="1"/>
  <c r="UN27" i="1"/>
  <c r="UL27" i="1"/>
  <c r="UQ27" i="1" s="1"/>
  <c r="UK27" i="1"/>
  <c r="UP27" i="1" s="1"/>
  <c r="UE27" i="1"/>
  <c r="UU26" i="1"/>
  <c r="UO26" i="1"/>
  <c r="UN26" i="1"/>
  <c r="UL26" i="1"/>
  <c r="UQ26" i="1" s="1"/>
  <c r="UK26" i="1"/>
  <c r="UP26" i="1" s="1"/>
  <c r="UE26" i="1"/>
  <c r="UU25" i="1"/>
  <c r="UO25" i="1"/>
  <c r="UN25" i="1"/>
  <c r="UL25" i="1"/>
  <c r="UQ25" i="1" s="1"/>
  <c r="UK25" i="1"/>
  <c r="UP25" i="1" s="1"/>
  <c r="UE25" i="1"/>
  <c r="UU24" i="1"/>
  <c r="UO24" i="1"/>
  <c r="UN24" i="1"/>
  <c r="UL24" i="1"/>
  <c r="UQ24" i="1" s="1"/>
  <c r="UK24" i="1"/>
  <c r="UP24" i="1" s="1"/>
  <c r="UE24" i="1"/>
  <c r="UU23" i="1"/>
  <c r="UO23" i="1"/>
  <c r="UN23" i="1"/>
  <c r="UL23" i="1"/>
  <c r="UQ23" i="1" s="1"/>
  <c r="UK23" i="1"/>
  <c r="UP23" i="1" s="1"/>
  <c r="UE23" i="1"/>
  <c r="UV22" i="1"/>
  <c r="UU22" i="1"/>
  <c r="UO22" i="1"/>
  <c r="UN22" i="1"/>
  <c r="UL22" i="1"/>
  <c r="UQ22" i="1" s="1"/>
  <c r="UK22" i="1"/>
  <c r="UP22" i="1" s="1"/>
  <c r="UE22" i="1"/>
  <c r="UU21" i="1"/>
  <c r="UO21" i="1"/>
  <c r="UN21" i="1"/>
  <c r="UL21" i="1"/>
  <c r="UQ21" i="1" s="1"/>
  <c r="UK21" i="1"/>
  <c r="UP21" i="1" s="1"/>
  <c r="UE21" i="1"/>
  <c r="UU20" i="1"/>
  <c r="UO20" i="1"/>
  <c r="UN20" i="1"/>
  <c r="UL20" i="1"/>
  <c r="UQ20" i="1" s="1"/>
  <c r="UK20" i="1"/>
  <c r="UP20" i="1" s="1"/>
  <c r="UE20" i="1"/>
  <c r="UU19" i="1"/>
  <c r="UO19" i="1"/>
  <c r="UN19" i="1"/>
  <c r="UL19" i="1"/>
  <c r="UQ19" i="1" s="1"/>
  <c r="UK19" i="1"/>
  <c r="UP19" i="1" s="1"/>
  <c r="UE19" i="1"/>
  <c r="UU18" i="1"/>
  <c r="UO18" i="1"/>
  <c r="UN18" i="1"/>
  <c r="UL18" i="1"/>
  <c r="UQ18" i="1" s="1"/>
  <c r="UK18" i="1"/>
  <c r="UP18" i="1" s="1"/>
  <c r="UE18" i="1"/>
  <c r="UU17" i="1"/>
  <c r="UO17" i="1"/>
  <c r="UN17" i="1"/>
  <c r="UL17" i="1"/>
  <c r="UQ17" i="1" s="1"/>
  <c r="UK17" i="1"/>
  <c r="UP17" i="1" s="1"/>
  <c r="UE17" i="1"/>
  <c r="UU16" i="1"/>
  <c r="UO16" i="1"/>
  <c r="UN16" i="1"/>
  <c r="UL16" i="1"/>
  <c r="UQ16" i="1" s="1"/>
  <c r="UK16" i="1"/>
  <c r="UP16" i="1" s="1"/>
  <c r="UE16" i="1"/>
  <c r="UU15" i="1"/>
  <c r="UO15" i="1"/>
  <c r="UN15" i="1"/>
  <c r="UL15" i="1"/>
  <c r="UQ15" i="1" s="1"/>
  <c r="UK15" i="1"/>
  <c r="UP15" i="1" s="1"/>
  <c r="UE15" i="1"/>
  <c r="UU14" i="1"/>
  <c r="UO14" i="1"/>
  <c r="UN14" i="1"/>
  <c r="UL14" i="1"/>
  <c r="UQ14" i="1" s="1"/>
  <c r="UK14" i="1"/>
  <c r="UP14" i="1" s="1"/>
  <c r="UE14" i="1"/>
  <c r="UM13" i="1"/>
  <c r="V6" i="11" s="1"/>
  <c r="UI13" i="1"/>
  <c r="UH13" i="1"/>
  <c r="UG13" i="1"/>
  <c r="UF13" i="1"/>
  <c r="VG12" i="1"/>
  <c r="VF12" i="1"/>
  <c r="UQ12" i="1"/>
  <c r="UP12" i="1"/>
  <c r="UP94" i="1" s="1"/>
  <c r="VG11" i="1"/>
  <c r="VF11" i="1"/>
  <c r="UY9" i="1"/>
  <c r="UU9" i="1"/>
  <c r="UT9" i="1"/>
  <c r="VN9" i="1" s="1"/>
  <c r="UY8" i="1"/>
  <c r="UU8" i="1"/>
  <c r="UT8" i="1"/>
  <c r="VN8" i="1" s="1"/>
  <c r="UY7" i="1"/>
  <c r="UU7" i="1"/>
  <c r="UT7" i="1"/>
  <c r="VN7" i="1" s="1"/>
  <c r="UY6" i="1"/>
  <c r="UU6" i="1"/>
  <c r="UT6" i="1"/>
  <c r="VN6" i="1" s="1"/>
  <c r="UY5" i="1"/>
  <c r="UU5" i="1"/>
  <c r="UT5" i="1"/>
  <c r="VN5" i="1" s="1"/>
  <c r="UY4" i="1"/>
  <c r="UU4" i="1"/>
  <c r="UT4" i="1"/>
  <c r="VN4" i="1" s="1"/>
  <c r="UY3" i="1"/>
  <c r="UU3" i="1"/>
  <c r="UT3" i="1"/>
  <c r="VN3" i="1" s="1"/>
  <c r="UY2" i="1"/>
  <c r="UU2" i="1"/>
  <c r="UT2" i="1"/>
  <c r="VN2" i="1" s="1"/>
  <c r="UP1" i="1"/>
  <c r="UK1" i="1"/>
  <c r="UP95" i="1" l="1"/>
  <c r="UN13" i="1"/>
  <c r="UX22" i="1"/>
  <c r="UX29" i="1"/>
  <c r="UO13" i="1"/>
  <c r="UE13" i="1"/>
  <c r="VC6" i="1"/>
  <c r="UZ6" i="1" s="1"/>
  <c r="VC4" i="1"/>
  <c r="UV4" i="1" s="1"/>
  <c r="UY10" i="1"/>
  <c r="VC5" i="1"/>
  <c r="UV5" i="1" s="1"/>
  <c r="UU10" i="1"/>
  <c r="UX30" i="1"/>
  <c r="VC3" i="1"/>
  <c r="UV3" i="1" s="1"/>
  <c r="VC9" i="1"/>
  <c r="UV9" i="1" s="1"/>
  <c r="UP13" i="1"/>
  <c r="UQ13" i="1"/>
  <c r="VC7" i="1"/>
  <c r="VC2" i="1"/>
  <c r="VC8" i="1"/>
  <c r="UV8" i="1" s="1"/>
  <c r="UK13" i="1"/>
  <c r="UL13" i="1"/>
  <c r="UX36" i="1"/>
  <c r="UX39" i="1"/>
  <c r="UX89" i="1"/>
  <c r="V3" i="1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V5" i="11"/>
  <c r="UF9" i="1"/>
  <c r="UF8" i="1"/>
  <c r="UF7" i="1"/>
  <c r="UF6" i="1"/>
  <c r="UF5" i="1"/>
  <c r="UF4" i="1"/>
  <c r="UF3" i="1"/>
  <c r="UF2" i="1"/>
  <c r="UV6" i="1" l="1"/>
  <c r="VC10" i="1"/>
  <c r="UZ10" i="1" s="1"/>
  <c r="UZ5" i="1"/>
  <c r="UZ4" i="1"/>
  <c r="UZ3" i="1"/>
  <c r="UZ9" i="1"/>
  <c r="UZ2" i="1"/>
  <c r="UV2" i="1"/>
  <c r="UV7" i="1"/>
  <c r="UZ7" i="1"/>
  <c r="UZ8" i="1"/>
  <c r="R89" i="1"/>
  <c r="K13" i="1"/>
  <c r="J95" i="1"/>
  <c r="R30" i="1"/>
  <c r="W13" i="1"/>
  <c r="K95" i="1"/>
  <c r="J13" i="1"/>
  <c r="R39" i="1"/>
  <c r="R29" i="1"/>
  <c r="R22" i="1"/>
  <c r="UV10" i="1" l="1"/>
  <c r="V4" i="1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2" i="5"/>
  <c r="G12" i="5"/>
  <c r="A2" i="11" s="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XA5" i="1" l="1"/>
  <c r="XA4" i="1"/>
  <c r="XF2" i="1"/>
  <c r="XA2" i="1"/>
  <c r="XF9" i="1"/>
  <c r="XF8" i="1"/>
  <c r="XF7" i="1"/>
  <c r="XA3" i="1"/>
  <c r="XB3" i="1" s="1"/>
  <c r="XA6" i="1"/>
  <c r="XA9" i="1"/>
  <c r="XA8" i="1"/>
  <c r="XF4" i="1"/>
  <c r="XA7" i="1"/>
  <c r="XF3" i="1"/>
  <c r="XF6" i="1"/>
  <c r="XF5" i="1"/>
  <c r="VA9" i="1"/>
  <c r="VA6" i="1"/>
  <c r="VA2" i="1"/>
  <c r="VA7" i="1"/>
  <c r="VA3" i="1"/>
  <c r="VA4" i="1"/>
  <c r="VA8" i="1"/>
  <c r="VA5" i="1"/>
  <c r="VX9" i="1"/>
  <c r="VS8" i="1"/>
  <c r="VS3" i="1"/>
  <c r="VS9" i="1"/>
  <c r="VX6" i="1"/>
  <c r="VX7" i="1"/>
  <c r="VS6" i="1"/>
  <c r="VX5" i="1"/>
  <c r="VX4" i="1"/>
  <c r="VX2" i="1"/>
  <c r="VS4" i="1"/>
  <c r="VX8" i="1"/>
  <c r="VS7" i="1"/>
  <c r="VS2" i="1"/>
  <c r="VX3" i="1"/>
  <c r="VS5" i="1"/>
  <c r="UW9" i="1"/>
  <c r="UX9" i="1" s="1"/>
  <c r="UW5" i="1"/>
  <c r="UX5" i="1" s="1"/>
  <c r="UW6" i="1"/>
  <c r="UX6" i="1" s="1"/>
  <c r="UW2" i="1"/>
  <c r="UW8" i="1"/>
  <c r="UX8" i="1" s="1"/>
  <c r="UW4" i="1"/>
  <c r="UX4" i="1" s="1"/>
  <c r="UW7" i="1"/>
  <c r="UX7" i="1" s="1"/>
  <c r="UW3" i="1"/>
  <c r="UX3" i="1" s="1"/>
  <c r="UK7" i="1"/>
  <c r="UP6" i="1"/>
  <c r="UK5" i="1"/>
  <c r="UP4" i="1"/>
  <c r="UK6" i="1"/>
  <c r="UP9" i="1"/>
  <c r="UK4" i="1"/>
  <c r="UP3" i="1"/>
  <c r="UK9" i="1"/>
  <c r="UP7" i="1"/>
  <c r="UP5" i="1"/>
  <c r="UK8" i="1"/>
  <c r="UP2" i="1"/>
  <c r="UK3" i="1"/>
  <c r="UK2" i="1"/>
  <c r="UP8"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XG5" i="1" l="1"/>
  <c r="XG6" i="1"/>
  <c r="XG3" i="1"/>
  <c r="XG8" i="1"/>
  <c r="XG7" i="1"/>
  <c r="XB7" i="1"/>
  <c r="XG9" i="1"/>
  <c r="XG4" i="1"/>
  <c r="XB2" i="1"/>
  <c r="XA10" i="1"/>
  <c r="XB8" i="1"/>
  <c r="XF10" i="1"/>
  <c r="XG2" i="1"/>
  <c r="XB9" i="1"/>
  <c r="XB4" i="1"/>
  <c r="XB6" i="1"/>
  <c r="XB5" i="1"/>
  <c r="VT5" i="1"/>
  <c r="VY5" i="1"/>
  <c r="VT7" i="1"/>
  <c r="VY6" i="1"/>
  <c r="VY3" i="1"/>
  <c r="VT6" i="1"/>
  <c r="VD8" i="1"/>
  <c r="VB8" i="1"/>
  <c r="VD5" i="1"/>
  <c r="VB5" i="1"/>
  <c r="VT2" i="1"/>
  <c r="VS10" i="1"/>
  <c r="VY7" i="1"/>
  <c r="VD4" i="1"/>
  <c r="VB4" i="1"/>
  <c r="UW10" i="1"/>
  <c r="UX10" i="1" s="1"/>
  <c r="UX2" i="1"/>
  <c r="VY8" i="1"/>
  <c r="VT9" i="1"/>
  <c r="VD7" i="1"/>
  <c r="VB7" i="1"/>
  <c r="VD3" i="1"/>
  <c r="VB3" i="1"/>
  <c r="VT4" i="1"/>
  <c r="VT3" i="1"/>
  <c r="VA10" i="1"/>
  <c r="VB10" i="1" s="1"/>
  <c r="VD2" i="1"/>
  <c r="VB2" i="1"/>
  <c r="VY2" i="1"/>
  <c r="VX10" i="1"/>
  <c r="VT8" i="1"/>
  <c r="VD6" i="1"/>
  <c r="VB6" i="1"/>
  <c r="VY4" i="1"/>
  <c r="VY9" i="1"/>
  <c r="VD9" i="1"/>
  <c r="VB9" i="1"/>
  <c r="UL3" i="1"/>
  <c r="UQ2" i="1"/>
  <c r="UP10" i="1"/>
  <c r="UL4" i="1"/>
  <c r="UL8" i="1"/>
  <c r="UQ9" i="1"/>
  <c r="UQ5" i="1"/>
  <c r="UL6" i="1"/>
  <c r="UQ7" i="1"/>
  <c r="UQ4" i="1"/>
  <c r="UL5" i="1"/>
  <c r="UQ8" i="1"/>
  <c r="UL9" i="1"/>
  <c r="UQ6" i="1"/>
  <c r="UK10" i="1"/>
  <c r="UL2" i="1"/>
  <c r="UQ3" i="1"/>
  <c r="UL7" i="1"/>
  <c r="C10" i="1"/>
  <c r="XG10" i="1" l="1"/>
  <c r="XB10" i="1"/>
  <c r="VD10" i="1"/>
  <c r="VT10" i="1"/>
  <c r="VY10" i="1"/>
  <c r="UL10" i="1"/>
  <c r="UQ10" i="1"/>
  <c r="R1" i="9" l="1"/>
  <c r="A1" i="11"/>
  <c r="D17" i="5" l="1"/>
  <c r="G14" i="5"/>
  <c r="N28" i="5" s="1"/>
  <c r="H14" i="5"/>
  <c r="G15" i="5"/>
  <c r="H15" i="5"/>
  <c r="G16" i="5"/>
  <c r="H16" i="5"/>
  <c r="G17" i="5"/>
  <c r="N17" i="5" s="1"/>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F7" i="5" l="1"/>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F1"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WD96" i="1" l="1"/>
  <c r="K13" i="5"/>
  <c r="UV96" i="1"/>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WF96" i="1" l="1"/>
  <c r="WG96" i="1" s="1"/>
  <c r="WE96" i="1"/>
  <c r="Q96" i="1"/>
  <c r="R96" i="1"/>
  <c r="S96" i="1" s="1"/>
  <c r="UX96" i="1"/>
  <c r="UY96" i="1" s="1"/>
  <c r="UW96" i="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WL96" i="1" l="1"/>
  <c r="WI96" i="1"/>
  <c r="VD96" i="1"/>
  <c r="VA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XO30" i="1" l="1"/>
  <c r="XP30" i="1"/>
  <c r="XR30" i="1" s="1"/>
  <c r="S3" i="9"/>
  <c r="T3" i="9"/>
  <c r="XO14" i="1"/>
  <c r="XP14" i="1"/>
  <c r="XR14" i="1" s="1"/>
  <c r="UY30" i="1"/>
  <c r="UZ30" i="1"/>
  <c r="VB30" i="1" s="1"/>
  <c r="WM96" i="1"/>
  <c r="WG30" i="1"/>
  <c r="WH30" i="1"/>
  <c r="WJ30" i="1" s="1"/>
  <c r="WG14" i="1"/>
  <c r="WH14" i="1"/>
  <c r="S30" i="1"/>
  <c r="VE96" i="1"/>
  <c r="BA19" i="1"/>
  <c r="BA30" i="1"/>
  <c r="AJ30" i="1"/>
  <c r="XS14" i="1" l="1"/>
  <c r="XZ14" i="1"/>
  <c r="XY14" i="1"/>
  <c r="XX14" i="1"/>
  <c r="XW14" i="1"/>
  <c r="XV14" i="1"/>
  <c r="XT14" i="1"/>
  <c r="YA14" i="1"/>
  <c r="XQ14" i="1"/>
  <c r="XU14" i="1"/>
  <c r="YA30" i="1"/>
  <c r="XS30" i="1"/>
  <c r="XV30" i="1"/>
  <c r="XZ30" i="1"/>
  <c r="XY30" i="1"/>
  <c r="XX30" i="1"/>
  <c r="XT30" i="1"/>
  <c r="XU30" i="1"/>
  <c r="XW30" i="1"/>
  <c r="XQ30" i="1"/>
  <c r="WJ14" i="1"/>
  <c r="WP14" i="1"/>
  <c r="WK14" i="1"/>
  <c r="WO14" i="1"/>
  <c r="WN14" i="1"/>
  <c r="WI14" i="1"/>
  <c r="WQ14" i="1"/>
  <c r="WL14" i="1"/>
  <c r="WM14" i="1"/>
  <c r="WS14" i="1"/>
  <c r="WR14" i="1"/>
  <c r="WN30" i="1"/>
  <c r="WI30" i="1"/>
  <c r="WQ30" i="1"/>
  <c r="WL30" i="1"/>
  <c r="WP30" i="1"/>
  <c r="WO30" i="1"/>
  <c r="WM30" i="1"/>
  <c r="WR30" i="1"/>
  <c r="WS30" i="1"/>
  <c r="WK30" i="1"/>
  <c r="T30" i="1"/>
  <c r="U30" i="1"/>
  <c r="VC30" i="1"/>
  <c r="VD30" i="1"/>
  <c r="VF30" i="1"/>
  <c r="VK30" i="1"/>
  <c r="VE30" i="1"/>
  <c r="VJ30" i="1"/>
  <c r="VI30" i="1"/>
  <c r="VA30" i="1"/>
  <c r="VH30" i="1"/>
  <c r="VG30" i="1"/>
  <c r="AL30" i="1"/>
  <c r="AK30" i="1"/>
  <c r="BC19" i="1"/>
  <c r="BB19" i="1"/>
  <c r="BC30" i="1"/>
  <c r="BB30" i="1"/>
  <c r="N123" i="5"/>
  <c r="O123" i="5" s="1"/>
  <c r="C16" i="5"/>
  <c r="J16" i="5" s="1"/>
  <c r="C15" i="5"/>
  <c r="C17" i="5"/>
  <c r="J17" i="5" s="1"/>
  <c r="C20" i="5"/>
  <c r="C34" i="5"/>
  <c r="C36" i="5"/>
  <c r="C28" i="5"/>
  <c r="C29" i="5"/>
  <c r="C31" i="5"/>
  <c r="C32" i="5"/>
  <c r="D32" i="5" s="1"/>
  <c r="J32" i="5" s="1"/>
  <c r="C30" i="5"/>
  <c r="C27" i="5"/>
  <c r="C33" i="5"/>
  <c r="D33" i="5" s="1"/>
  <c r="J33" i="5" s="1"/>
  <c r="C14" i="5"/>
  <c r="C26" i="5"/>
  <c r="C23" i="5"/>
  <c r="C25" i="5"/>
  <c r="C22" i="5"/>
  <c r="C24" i="5"/>
  <c r="D24" i="5" s="1"/>
  <c r="J24" i="5" s="1"/>
  <c r="C19" i="5"/>
  <c r="C21" i="5"/>
  <c r="C35" i="5"/>
  <c r="C37" i="5"/>
  <c r="D37" i="5" s="1"/>
  <c r="J37" i="5"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WD116" i="1" l="1"/>
  <c r="K33" i="5"/>
  <c r="WD115" i="1"/>
  <c r="K32" i="5"/>
  <c r="WD107" i="1"/>
  <c r="K24" i="5"/>
  <c r="WD99" i="1"/>
  <c r="K16" i="5"/>
  <c r="WD100" i="1"/>
  <c r="K17" i="5"/>
  <c r="WD120" i="1"/>
  <c r="K37" i="5"/>
  <c r="UV120" i="1"/>
  <c r="P120" i="1"/>
  <c r="UV116" i="1"/>
  <c r="P116" i="1"/>
  <c r="UV107" i="1"/>
  <c r="P107" i="1"/>
  <c r="UV100" i="1"/>
  <c r="P100" i="1"/>
  <c r="UV115" i="1"/>
  <c r="P115" i="1"/>
  <c r="UV99" i="1"/>
  <c r="P99" i="1"/>
  <c r="AG107" i="1"/>
  <c r="AX107" i="1"/>
  <c r="AX99" i="1"/>
  <c r="AG99" i="1"/>
  <c r="AG100" i="1"/>
  <c r="AX100" i="1"/>
  <c r="AG120" i="1"/>
  <c r="AX120" i="1"/>
  <c r="AG115" i="1"/>
  <c r="AX115" i="1"/>
  <c r="AG116" i="1"/>
  <c r="AX116" i="1"/>
  <c r="I16" i="5"/>
  <c r="I37" i="5"/>
  <c r="I33" i="5"/>
  <c r="I24" i="5"/>
  <c r="I17" i="5"/>
  <c r="I32" i="5"/>
  <c r="P150" i="5"/>
  <c r="D40" i="5"/>
  <c r="J40" i="5"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H23" i="9"/>
  <c r="H22" i="9"/>
  <c r="H45" i="9"/>
  <c r="H4" i="9"/>
  <c r="H24" i="9"/>
  <c r="H16" i="9"/>
  <c r="H17" i="9"/>
  <c r="H15" i="9"/>
  <c r="D19" i="5"/>
  <c r="J19" i="5" s="1"/>
  <c r="N164" i="5"/>
  <c r="O164" i="5" s="1"/>
  <c r="P164" i="5" s="1"/>
  <c r="H27" i="9"/>
  <c r="H25" i="9"/>
  <c r="H26" i="9"/>
  <c r="N124" i="5"/>
  <c r="O124" i="5" s="1"/>
  <c r="P124" i="5" s="1"/>
  <c r="H50" i="9"/>
  <c r="O50" i="9" s="1"/>
  <c r="H64" i="9"/>
  <c r="H66" i="9"/>
  <c r="N94" i="5"/>
  <c r="O94" i="5" s="1"/>
  <c r="P94" i="5" s="1"/>
  <c r="D35" i="5"/>
  <c r="J35" i="5" s="1"/>
  <c r="D36" i="5"/>
  <c r="J36" i="5" s="1"/>
  <c r="N118" i="5"/>
  <c r="O118" i="5" s="1"/>
  <c r="P118" i="5" s="1"/>
  <c r="O77" i="9"/>
  <c r="N173" i="5"/>
  <c r="O173" i="5" s="1"/>
  <c r="P173" i="5" s="1"/>
  <c r="J14" i="5"/>
  <c r="N137" i="5"/>
  <c r="O137" i="5" s="1"/>
  <c r="P137" i="5" s="1"/>
  <c r="N136" i="5"/>
  <c r="O136" i="5" s="1"/>
  <c r="P136" i="5" s="1"/>
  <c r="N133" i="5"/>
  <c r="O133" i="5" s="1"/>
  <c r="P133" i="5" s="1"/>
  <c r="D28" i="5"/>
  <c r="J28" i="5" s="1"/>
  <c r="D21" i="5"/>
  <c r="J21" i="5" s="1"/>
  <c r="D20" i="5"/>
  <c r="J20" i="5" s="1"/>
  <c r="N146" i="5"/>
  <c r="O146" i="5" s="1"/>
  <c r="P146" i="5" s="1"/>
  <c r="D38" i="5"/>
  <c r="J38" i="5" s="1"/>
  <c r="D31" i="5"/>
  <c r="J31" i="5" s="1"/>
  <c r="N167" i="5"/>
  <c r="O167" i="5" s="1"/>
  <c r="P167" i="5" s="1"/>
  <c r="D39" i="5"/>
  <c r="J39" i="5" s="1"/>
  <c r="D23" i="5"/>
  <c r="J23" i="5" s="1"/>
  <c r="D29" i="5"/>
  <c r="J29" i="5" s="1"/>
  <c r="D26" i="5"/>
  <c r="J26" i="5" s="1"/>
  <c r="D34" i="5"/>
  <c r="J34" i="5" s="1"/>
  <c r="D27" i="5"/>
  <c r="J27" i="5" s="1"/>
  <c r="D30" i="5"/>
  <c r="J30" i="5" s="1"/>
  <c r="D22" i="5"/>
  <c r="J22" i="5" s="1"/>
  <c r="D25" i="5"/>
  <c r="J25" i="5" s="1"/>
  <c r="J15"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XO89" i="1" l="1"/>
  <c r="XP89" i="1"/>
  <c r="XR89" i="1" s="1"/>
  <c r="UY89" i="1"/>
  <c r="UZ89" i="1"/>
  <c r="VB89" i="1" s="1"/>
  <c r="WD114" i="1"/>
  <c r="K31" i="5"/>
  <c r="WD119" i="1"/>
  <c r="K36" i="5"/>
  <c r="WE99" i="1"/>
  <c r="WF99" i="1"/>
  <c r="WG99" i="1" s="1"/>
  <c r="WD113" i="1"/>
  <c r="K30" i="5"/>
  <c r="WD110" i="1"/>
  <c r="K27" i="5"/>
  <c r="WD121" i="1"/>
  <c r="K38" i="5"/>
  <c r="WD97" i="1"/>
  <c r="K14" i="5"/>
  <c r="WD118" i="1"/>
  <c r="K35" i="5"/>
  <c r="WD105" i="1"/>
  <c r="K22" i="5"/>
  <c r="WD103" i="1"/>
  <c r="K20" i="5"/>
  <c r="WD102" i="1"/>
  <c r="K19" i="5"/>
  <c r="WD117" i="1"/>
  <c r="K34" i="5"/>
  <c r="WE107" i="1"/>
  <c r="WF107" i="1"/>
  <c r="WG107" i="1" s="1"/>
  <c r="WD112" i="1"/>
  <c r="K29" i="5"/>
  <c r="WD104" i="1"/>
  <c r="K21" i="5"/>
  <c r="WF120" i="1"/>
  <c r="WG120" i="1" s="1"/>
  <c r="WE120" i="1"/>
  <c r="WE115" i="1"/>
  <c r="WF115" i="1"/>
  <c r="WG115" i="1" s="1"/>
  <c r="WD106" i="1"/>
  <c r="K23" i="5"/>
  <c r="WD111" i="1"/>
  <c r="K28" i="5"/>
  <c r="WD101" i="1"/>
  <c r="K18" i="5"/>
  <c r="WD123" i="1"/>
  <c r="K40" i="5"/>
  <c r="WD109" i="1"/>
  <c r="K26" i="5"/>
  <c r="WD98" i="1"/>
  <c r="K15" i="5"/>
  <c r="WD108" i="1"/>
  <c r="K25" i="5"/>
  <c r="WD122" i="1"/>
  <c r="K39" i="5"/>
  <c r="WF100" i="1"/>
  <c r="WG100" i="1" s="1"/>
  <c r="WE100" i="1"/>
  <c r="WE116" i="1"/>
  <c r="WF116" i="1"/>
  <c r="WG116" i="1" s="1"/>
  <c r="WG89" i="1"/>
  <c r="WH89" i="1"/>
  <c r="WJ89" i="1" s="1"/>
  <c r="Q115" i="1"/>
  <c r="R115" i="1"/>
  <c r="S115" i="1" s="1"/>
  <c r="UX107" i="1"/>
  <c r="UY107" i="1" s="1"/>
  <c r="UW107" i="1"/>
  <c r="UV118" i="1"/>
  <c r="P118" i="1"/>
  <c r="UV109" i="1"/>
  <c r="P109" i="1"/>
  <c r="UV103" i="1"/>
  <c r="P103" i="1"/>
  <c r="S89" i="1"/>
  <c r="UV102" i="1"/>
  <c r="P102" i="1"/>
  <c r="Q116" i="1"/>
  <c r="R116" i="1"/>
  <c r="S116" i="1" s="1"/>
  <c r="UX99" i="1"/>
  <c r="UY99" i="1" s="1"/>
  <c r="UW99" i="1"/>
  <c r="UV112" i="1"/>
  <c r="P112" i="1"/>
  <c r="UV104" i="1"/>
  <c r="P104" i="1"/>
  <c r="UX115" i="1"/>
  <c r="UY115" i="1" s="1"/>
  <c r="UW115" i="1"/>
  <c r="UV110" i="1"/>
  <c r="P110" i="1"/>
  <c r="UV117" i="1"/>
  <c r="P117" i="1"/>
  <c r="UV98" i="1"/>
  <c r="P98" i="1"/>
  <c r="UV106" i="1"/>
  <c r="P106" i="1"/>
  <c r="UV111" i="1"/>
  <c r="P111" i="1"/>
  <c r="UV101" i="1"/>
  <c r="P101" i="1"/>
  <c r="UV123" i="1"/>
  <c r="P123" i="1"/>
  <c r="Q100" i="1"/>
  <c r="R100" i="1"/>
  <c r="S100" i="1" s="1"/>
  <c r="UW116" i="1"/>
  <c r="UX116" i="1"/>
  <c r="UY116" i="1" s="1"/>
  <c r="UV121" i="1"/>
  <c r="P121" i="1"/>
  <c r="UV108" i="1"/>
  <c r="P108" i="1"/>
  <c r="UV122" i="1"/>
  <c r="P122" i="1"/>
  <c r="Q120" i="1"/>
  <c r="R120" i="1"/>
  <c r="S120" i="1" s="1"/>
  <c r="UV105" i="1"/>
  <c r="P105" i="1"/>
  <c r="R99" i="1"/>
  <c r="S99" i="1" s="1"/>
  <c r="Q99" i="1"/>
  <c r="UX100" i="1"/>
  <c r="UY100" i="1" s="1"/>
  <c r="UW100" i="1"/>
  <c r="UV97" i="1"/>
  <c r="P97" i="1"/>
  <c r="UV113" i="1"/>
  <c r="P113" i="1"/>
  <c r="UV114" i="1"/>
  <c r="P114" i="1"/>
  <c r="UV119" i="1"/>
  <c r="P119" i="1"/>
  <c r="R107" i="1"/>
  <c r="S107" i="1" s="1"/>
  <c r="Q107" i="1"/>
  <c r="UX120" i="1"/>
  <c r="UY120" i="1" s="1"/>
  <c r="UW120"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XO22" i="1" l="1"/>
  <c r="XP22" i="1"/>
  <c r="XR22" i="1" s="1"/>
  <c r="XO29" i="1"/>
  <c r="XP29" i="1"/>
  <c r="XR29" i="1" s="1"/>
  <c r="XO39" i="1"/>
  <c r="XP39" i="1"/>
  <c r="XR39" i="1" s="1"/>
  <c r="XO36" i="1"/>
  <c r="XP36" i="1"/>
  <c r="XR36" i="1" s="1"/>
  <c r="XY89" i="1"/>
  <c r="XT89" i="1"/>
  <c r="XX89" i="1"/>
  <c r="XS89" i="1"/>
  <c r="XV89" i="1"/>
  <c r="XU89" i="1"/>
  <c r="XZ89" i="1"/>
  <c r="YA89" i="1"/>
  <c r="XQ89" i="1"/>
  <c r="XW89" i="1"/>
  <c r="UY22" i="1"/>
  <c r="UZ22" i="1"/>
  <c r="VB22" i="1" s="1"/>
  <c r="UY39" i="1"/>
  <c r="UZ39" i="1"/>
  <c r="VB39" i="1" s="1"/>
  <c r="UY36" i="1"/>
  <c r="UZ36" i="1"/>
  <c r="VB36" i="1" s="1"/>
  <c r="UY29" i="1"/>
  <c r="UZ29" i="1"/>
  <c r="VB29" i="1" s="1"/>
  <c r="WL120" i="1"/>
  <c r="WI120" i="1"/>
  <c r="WM120" i="1" s="1"/>
  <c r="WL116" i="1"/>
  <c r="WI116" i="1"/>
  <c r="WM116" i="1" s="1"/>
  <c r="WL99" i="1"/>
  <c r="WI99" i="1"/>
  <c r="WM99" i="1" s="1"/>
  <c r="WF108" i="1"/>
  <c r="WG108" i="1" s="1"/>
  <c r="WE108" i="1"/>
  <c r="WF98" i="1"/>
  <c r="WG98" i="1" s="1"/>
  <c r="WE98" i="1"/>
  <c r="WE111" i="1"/>
  <c r="WF111" i="1"/>
  <c r="WG111" i="1" s="1"/>
  <c r="WF104" i="1"/>
  <c r="WG104" i="1" s="1"/>
  <c r="WE104" i="1"/>
  <c r="WF102" i="1"/>
  <c r="WG102" i="1" s="1"/>
  <c r="WE102" i="1"/>
  <c r="WF97" i="1"/>
  <c r="WG97" i="1" s="1"/>
  <c r="WE97" i="1"/>
  <c r="WF101" i="1"/>
  <c r="WG101" i="1" s="1"/>
  <c r="WE101" i="1"/>
  <c r="WF118" i="1"/>
  <c r="WG118" i="1" s="1"/>
  <c r="WE118" i="1"/>
  <c r="WL100" i="1"/>
  <c r="WI100" i="1"/>
  <c r="WM100" i="1" s="1"/>
  <c r="WF109" i="1"/>
  <c r="WG109" i="1" s="1"/>
  <c r="WE109" i="1"/>
  <c r="WF106" i="1"/>
  <c r="WG106" i="1" s="1"/>
  <c r="WE106" i="1"/>
  <c r="WF112" i="1"/>
  <c r="WG112" i="1" s="1"/>
  <c r="WE112" i="1"/>
  <c r="WE103" i="1"/>
  <c r="WF103" i="1"/>
  <c r="WG103" i="1" s="1"/>
  <c r="WF121" i="1"/>
  <c r="WG121" i="1" s="1"/>
  <c r="WE121" i="1"/>
  <c r="WE119" i="1"/>
  <c r="WF119" i="1"/>
  <c r="WG119" i="1" s="1"/>
  <c r="WF113" i="1"/>
  <c r="WG113" i="1" s="1"/>
  <c r="WE113" i="1"/>
  <c r="WI115" i="1"/>
  <c r="WM115" i="1" s="1"/>
  <c r="WL115" i="1"/>
  <c r="WI107" i="1"/>
  <c r="WM107" i="1" s="1"/>
  <c r="WL107" i="1"/>
  <c r="WF117" i="1"/>
  <c r="WG117" i="1" s="1"/>
  <c r="WE117" i="1"/>
  <c r="WF122" i="1"/>
  <c r="WG122" i="1" s="1"/>
  <c r="WE122" i="1"/>
  <c r="WE123" i="1"/>
  <c r="WF123" i="1"/>
  <c r="WG123" i="1" s="1"/>
  <c r="WF105" i="1"/>
  <c r="WG105" i="1" s="1"/>
  <c r="WE105" i="1"/>
  <c r="WF110" i="1"/>
  <c r="WG110" i="1" s="1"/>
  <c r="WE110" i="1"/>
  <c r="WF114" i="1"/>
  <c r="WG114" i="1" s="1"/>
  <c r="WE114" i="1"/>
  <c r="WG39" i="1"/>
  <c r="WH39" i="1"/>
  <c r="WJ39" i="1" s="1"/>
  <c r="WH36" i="1"/>
  <c r="WJ36" i="1" s="1"/>
  <c r="WG36" i="1"/>
  <c r="WG29" i="1"/>
  <c r="WH29" i="1"/>
  <c r="WJ29" i="1" s="1"/>
  <c r="WG22" i="1"/>
  <c r="WH22" i="1"/>
  <c r="WJ22" i="1" s="1"/>
  <c r="WK89" i="1"/>
  <c r="WL89" i="1"/>
  <c r="WR89" i="1"/>
  <c r="WM89" i="1"/>
  <c r="WQ89" i="1"/>
  <c r="WI89" i="1"/>
  <c r="WP89" i="1"/>
  <c r="WO89" i="1"/>
  <c r="WN89" i="1"/>
  <c r="WS89" i="1"/>
  <c r="S39" i="1"/>
  <c r="Q114" i="1"/>
  <c r="R114" i="1"/>
  <c r="S114" i="1" s="1"/>
  <c r="UW105" i="1"/>
  <c r="UX105" i="1"/>
  <c r="UY105" i="1" s="1"/>
  <c r="Q122" i="1"/>
  <c r="R122" i="1"/>
  <c r="S122" i="1" s="1"/>
  <c r="VD116" i="1"/>
  <c r="VA116" i="1"/>
  <c r="VE116" i="1" s="1"/>
  <c r="R101" i="1"/>
  <c r="S101" i="1" s="1"/>
  <c r="Q101" i="1"/>
  <c r="Q106" i="1"/>
  <c r="R106" i="1"/>
  <c r="S106" i="1" s="1"/>
  <c r="UX109" i="1"/>
  <c r="UY109" i="1" s="1"/>
  <c r="UW109" i="1"/>
  <c r="T107" i="1"/>
  <c r="U107" i="1"/>
  <c r="UW114" i="1"/>
  <c r="UX114" i="1"/>
  <c r="UY114" i="1" s="1"/>
  <c r="UW122" i="1"/>
  <c r="UX122" i="1"/>
  <c r="UY122" i="1" s="1"/>
  <c r="UX101" i="1"/>
  <c r="UY101" i="1" s="1"/>
  <c r="UW101" i="1"/>
  <c r="UW106" i="1"/>
  <c r="UX106" i="1"/>
  <c r="UY106" i="1" s="1"/>
  <c r="Q110" i="1"/>
  <c r="R110" i="1"/>
  <c r="S110" i="1" s="1"/>
  <c r="UW104" i="1"/>
  <c r="UX104" i="1"/>
  <c r="UY104" i="1" s="1"/>
  <c r="S29" i="1"/>
  <c r="Q108" i="1"/>
  <c r="R108" i="1"/>
  <c r="S108" i="1" s="1"/>
  <c r="T100" i="1"/>
  <c r="U100" i="1"/>
  <c r="UX110" i="1"/>
  <c r="UY110" i="1" s="1"/>
  <c r="UW110" i="1"/>
  <c r="Q112" i="1"/>
  <c r="R112" i="1"/>
  <c r="S112" i="1" s="1"/>
  <c r="VI89" i="1"/>
  <c r="VH89" i="1"/>
  <c r="VG89" i="1"/>
  <c r="VE89" i="1"/>
  <c r="VF89" i="1"/>
  <c r="VD89" i="1"/>
  <c r="VK89" i="1"/>
  <c r="VC89" i="1"/>
  <c r="VA89" i="1"/>
  <c r="VJ89" i="1"/>
  <c r="Q118" i="1"/>
  <c r="R118" i="1"/>
  <c r="S118" i="1" s="1"/>
  <c r="S36" i="1"/>
  <c r="R113" i="1"/>
  <c r="S113" i="1" s="1"/>
  <c r="Q113" i="1"/>
  <c r="VD100" i="1"/>
  <c r="VA100" i="1"/>
  <c r="VE100" i="1" s="1"/>
  <c r="T120" i="1"/>
  <c r="U120" i="1"/>
  <c r="Q98" i="1"/>
  <c r="R98" i="1"/>
  <c r="S98" i="1" s="1"/>
  <c r="R103" i="1"/>
  <c r="S103" i="1" s="1"/>
  <c r="Q103" i="1"/>
  <c r="UX118" i="1"/>
  <c r="UY118" i="1" s="1"/>
  <c r="UW118" i="1"/>
  <c r="S22" i="1"/>
  <c r="R119" i="1"/>
  <c r="S119" i="1" s="1"/>
  <c r="Q119" i="1"/>
  <c r="UW113" i="1"/>
  <c r="UX113" i="1"/>
  <c r="UY113" i="1" s="1"/>
  <c r="UX108" i="1"/>
  <c r="UY108" i="1" s="1"/>
  <c r="UW108" i="1"/>
  <c r="R123" i="1"/>
  <c r="S123" i="1" s="1"/>
  <c r="Q123" i="1"/>
  <c r="R111" i="1"/>
  <c r="S111" i="1" s="1"/>
  <c r="Q111" i="1"/>
  <c r="UW98" i="1"/>
  <c r="UX98" i="1"/>
  <c r="UY98" i="1" s="1"/>
  <c r="UX112" i="1"/>
  <c r="UY112" i="1" s="1"/>
  <c r="UW112" i="1"/>
  <c r="Q102" i="1"/>
  <c r="R102" i="1"/>
  <c r="S102" i="1" s="1"/>
  <c r="U99" i="1"/>
  <c r="T99" i="1"/>
  <c r="UX102" i="1"/>
  <c r="UY102" i="1" s="1"/>
  <c r="UW102" i="1"/>
  <c r="UX103" i="1"/>
  <c r="UY103" i="1" s="1"/>
  <c r="UW103" i="1"/>
  <c r="VA107" i="1"/>
  <c r="VE107" i="1" s="1"/>
  <c r="VD107" i="1"/>
  <c r="UX119" i="1"/>
  <c r="UY119" i="1" s="1"/>
  <c r="UW119" i="1"/>
  <c r="Q97" i="1"/>
  <c r="R97" i="1"/>
  <c r="S97" i="1" s="1"/>
  <c r="R121" i="1"/>
  <c r="S121" i="1" s="1"/>
  <c r="Q121" i="1"/>
  <c r="UX123" i="1"/>
  <c r="UY123" i="1" s="1"/>
  <c r="UW123" i="1"/>
  <c r="UX111" i="1"/>
  <c r="UY111" i="1" s="1"/>
  <c r="UW111" i="1"/>
  <c r="R117" i="1"/>
  <c r="S117" i="1" s="1"/>
  <c r="Q117" i="1"/>
  <c r="VD115" i="1"/>
  <c r="VA115" i="1"/>
  <c r="VE115" i="1" s="1"/>
  <c r="VA99" i="1"/>
  <c r="VE99" i="1" s="1"/>
  <c r="VD99" i="1"/>
  <c r="U115" i="1"/>
  <c r="T115" i="1"/>
  <c r="VA120" i="1"/>
  <c r="VE120" i="1" s="1"/>
  <c r="VD120" i="1"/>
  <c r="UW97" i="1"/>
  <c r="UX97" i="1"/>
  <c r="UY97" i="1" s="1"/>
  <c r="R105" i="1"/>
  <c r="S105" i="1" s="1"/>
  <c r="Q105" i="1"/>
  <c r="UX121" i="1"/>
  <c r="UY121" i="1" s="1"/>
  <c r="UW121" i="1"/>
  <c r="UX117" i="1"/>
  <c r="UY117" i="1" s="1"/>
  <c r="UW117"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YA39" i="1" l="1"/>
  <c r="XW39" i="1"/>
  <c r="XU39" i="1"/>
  <c r="XQ39" i="1"/>
  <c r="XX39" i="1"/>
  <c r="XY39" i="1"/>
  <c r="XZ39" i="1"/>
  <c r="XS39" i="1"/>
  <c r="XT39" i="1"/>
  <c r="XV39" i="1"/>
  <c r="XQ29" i="1"/>
  <c r="XV29" i="1"/>
  <c r="XX29" i="1"/>
  <c r="XT29" i="1"/>
  <c r="XU29" i="1"/>
  <c r="XY29" i="1"/>
  <c r="YA29" i="1"/>
  <c r="XS29" i="1"/>
  <c r="XZ29" i="1"/>
  <c r="XW29" i="1"/>
  <c r="XY36" i="1"/>
  <c r="XZ36" i="1"/>
  <c r="XQ36" i="1"/>
  <c r="XU36" i="1"/>
  <c r="XX36" i="1"/>
  <c r="XV36" i="1"/>
  <c r="XT36" i="1"/>
  <c r="YA36" i="1"/>
  <c r="XW36" i="1"/>
  <c r="XS36" i="1"/>
  <c r="XS22" i="1"/>
  <c r="XZ22" i="1"/>
  <c r="XU22" i="1"/>
  <c r="XY22" i="1"/>
  <c r="XQ22" i="1"/>
  <c r="XX22" i="1"/>
  <c r="XT22" i="1"/>
  <c r="XW22" i="1"/>
  <c r="XV22" i="1"/>
  <c r="YA22" i="1"/>
  <c r="WL123" i="1"/>
  <c r="WI123" i="1"/>
  <c r="WM123" i="1" s="1"/>
  <c r="WI103" i="1"/>
  <c r="WM103" i="1" s="1"/>
  <c r="WL103" i="1"/>
  <c r="WL114" i="1"/>
  <c r="WI114" i="1"/>
  <c r="WM114" i="1" s="1"/>
  <c r="WL122" i="1"/>
  <c r="WI122" i="1"/>
  <c r="WM122" i="1" s="1"/>
  <c r="WI113" i="1"/>
  <c r="WM113" i="1" s="1"/>
  <c r="WL113" i="1"/>
  <c r="WL112" i="1"/>
  <c r="WI112" i="1"/>
  <c r="WM112" i="1" s="1"/>
  <c r="WL118" i="1"/>
  <c r="WI118" i="1"/>
  <c r="WM118" i="1" s="1"/>
  <c r="WL104" i="1"/>
  <c r="WI104" i="1"/>
  <c r="WM104" i="1" s="1"/>
  <c r="WI119" i="1"/>
  <c r="WM119" i="1" s="1"/>
  <c r="WL119" i="1"/>
  <c r="WI111" i="1"/>
  <c r="WM111" i="1" s="1"/>
  <c r="WL111" i="1"/>
  <c r="WL110" i="1"/>
  <c r="WI110" i="1"/>
  <c r="WM110" i="1" s="1"/>
  <c r="WI117" i="1"/>
  <c r="WM117" i="1" s="1"/>
  <c r="WL117" i="1"/>
  <c r="WL106" i="1"/>
  <c r="WI106" i="1"/>
  <c r="WM106" i="1" s="1"/>
  <c r="WI101" i="1"/>
  <c r="WM101" i="1" s="1"/>
  <c r="WL101" i="1"/>
  <c r="WL102" i="1"/>
  <c r="WI102" i="1"/>
  <c r="WM102" i="1" s="1"/>
  <c r="WL108" i="1"/>
  <c r="WI108" i="1"/>
  <c r="WM108" i="1" s="1"/>
  <c r="WI105" i="1"/>
  <c r="WM105" i="1" s="1"/>
  <c r="WL105" i="1"/>
  <c r="WI121" i="1"/>
  <c r="WM121" i="1" s="1"/>
  <c r="WL121" i="1"/>
  <c r="WI109" i="1"/>
  <c r="WM109" i="1" s="1"/>
  <c r="WL109" i="1"/>
  <c r="WI97" i="1"/>
  <c r="WL97" i="1"/>
  <c r="WG95" i="1"/>
  <c r="WL98" i="1"/>
  <c r="WI98" i="1"/>
  <c r="WM98" i="1" s="1"/>
  <c r="WI22" i="1"/>
  <c r="WS22" i="1"/>
  <c r="WQ22" i="1"/>
  <c r="WR22" i="1"/>
  <c r="WP22" i="1"/>
  <c r="WO22" i="1"/>
  <c r="WK22" i="1"/>
  <c r="WN22" i="1"/>
  <c r="WM22" i="1"/>
  <c r="WL22" i="1"/>
  <c r="WM29" i="1"/>
  <c r="WI29" i="1"/>
  <c r="WK29" i="1"/>
  <c r="WR29" i="1"/>
  <c r="WP29" i="1"/>
  <c r="WL29" i="1"/>
  <c r="WO29" i="1"/>
  <c r="WQ29" i="1"/>
  <c r="WS29" i="1"/>
  <c r="WN29" i="1"/>
  <c r="WL36" i="1"/>
  <c r="WO36" i="1"/>
  <c r="WQ36" i="1"/>
  <c r="WP36" i="1"/>
  <c r="WI36" i="1"/>
  <c r="WK36" i="1"/>
  <c r="WN36" i="1"/>
  <c r="WR36" i="1"/>
  <c r="WM36" i="1"/>
  <c r="WS36" i="1"/>
  <c r="WK39" i="1"/>
  <c r="WR39" i="1"/>
  <c r="WS39" i="1"/>
  <c r="WQ39" i="1"/>
  <c r="WI39" i="1"/>
  <c r="WL39" i="1"/>
  <c r="WP39" i="1"/>
  <c r="WN39" i="1"/>
  <c r="WO39" i="1"/>
  <c r="WM39" i="1"/>
  <c r="U105" i="1"/>
  <c r="T105" i="1"/>
  <c r="U117" i="1"/>
  <c r="T117" i="1"/>
  <c r="U22" i="1"/>
  <c r="T22" i="1"/>
  <c r="U103" i="1"/>
  <c r="T103" i="1"/>
  <c r="T113" i="1"/>
  <c r="U113" i="1"/>
  <c r="T118" i="1"/>
  <c r="U118" i="1"/>
  <c r="U29" i="1"/>
  <c r="T29" i="1"/>
  <c r="T110" i="1"/>
  <c r="U110" i="1"/>
  <c r="T114" i="1"/>
  <c r="U114" i="1"/>
  <c r="T123" i="1"/>
  <c r="U123" i="1"/>
  <c r="VA97" i="1"/>
  <c r="VD97" i="1"/>
  <c r="UY95" i="1"/>
  <c r="VD112" i="1"/>
  <c r="VA112" i="1"/>
  <c r="VE112" i="1" s="1"/>
  <c r="VD108" i="1"/>
  <c r="VA108" i="1"/>
  <c r="VE108" i="1" s="1"/>
  <c r="VA110" i="1"/>
  <c r="VE110" i="1" s="1"/>
  <c r="VD110" i="1"/>
  <c r="U101" i="1"/>
  <c r="T101" i="1"/>
  <c r="VD36" i="1"/>
  <c r="VC36" i="1"/>
  <c r="VH36" i="1"/>
  <c r="VF36" i="1"/>
  <c r="VK36" i="1"/>
  <c r="VG36" i="1"/>
  <c r="VA36" i="1"/>
  <c r="VJ36" i="1"/>
  <c r="VE36" i="1"/>
  <c r="VI36" i="1"/>
  <c r="VA109" i="1"/>
  <c r="VE109" i="1" s="1"/>
  <c r="VD109" i="1"/>
  <c r="VD111" i="1"/>
  <c r="VA111" i="1"/>
  <c r="VE111" i="1" s="1"/>
  <c r="VD103" i="1"/>
  <c r="VA103" i="1"/>
  <c r="VE103" i="1" s="1"/>
  <c r="VD98" i="1"/>
  <c r="VA98" i="1"/>
  <c r="VE98" i="1" s="1"/>
  <c r="VD113" i="1"/>
  <c r="VA113" i="1"/>
  <c r="VE113" i="1" s="1"/>
  <c r="VF22" i="1"/>
  <c r="VE22" i="1"/>
  <c r="VK22" i="1"/>
  <c r="VJ22" i="1"/>
  <c r="VI22" i="1"/>
  <c r="VC22" i="1"/>
  <c r="VD22" i="1"/>
  <c r="VH22" i="1"/>
  <c r="VA22" i="1"/>
  <c r="VG22" i="1"/>
  <c r="VD106" i="1"/>
  <c r="VA106" i="1"/>
  <c r="VE106" i="1" s="1"/>
  <c r="VD114" i="1"/>
  <c r="VA114" i="1"/>
  <c r="VE114" i="1" s="1"/>
  <c r="T104" i="1"/>
  <c r="U104" i="1"/>
  <c r="U97" i="1"/>
  <c r="T97" i="1"/>
  <c r="S95" i="1"/>
  <c r="VK29" i="1"/>
  <c r="VD29" i="1"/>
  <c r="VJ29" i="1"/>
  <c r="VE29" i="1"/>
  <c r="VA29" i="1"/>
  <c r="VC29" i="1"/>
  <c r="VF29" i="1"/>
  <c r="VH29" i="1"/>
  <c r="VI29" i="1"/>
  <c r="VG29" i="1"/>
  <c r="T98" i="1"/>
  <c r="U98" i="1"/>
  <c r="VA121" i="1"/>
  <c r="VE121" i="1" s="1"/>
  <c r="VD121" i="1"/>
  <c r="VD123" i="1"/>
  <c r="VA123" i="1"/>
  <c r="VE123" i="1" s="1"/>
  <c r="VD102" i="1"/>
  <c r="VA102" i="1"/>
  <c r="VE102" i="1" s="1"/>
  <c r="T122" i="1"/>
  <c r="U122" i="1"/>
  <c r="U39" i="1"/>
  <c r="T39" i="1"/>
  <c r="U111" i="1"/>
  <c r="T111" i="1"/>
  <c r="U119" i="1"/>
  <c r="T119" i="1"/>
  <c r="U36" i="1"/>
  <c r="T36" i="1"/>
  <c r="VA101" i="1"/>
  <c r="VE101" i="1" s="1"/>
  <c r="VD101" i="1"/>
  <c r="U109" i="1"/>
  <c r="T109" i="1"/>
  <c r="VA117" i="1"/>
  <c r="VE117" i="1" s="1"/>
  <c r="VD117" i="1"/>
  <c r="U121" i="1"/>
  <c r="T121" i="1"/>
  <c r="VA119" i="1"/>
  <c r="VE119" i="1" s="1"/>
  <c r="VD119" i="1"/>
  <c r="T102" i="1"/>
  <c r="U102" i="1"/>
  <c r="VA118" i="1"/>
  <c r="VE118" i="1" s="1"/>
  <c r="VD118" i="1"/>
  <c r="T112" i="1"/>
  <c r="U112" i="1"/>
  <c r="T108" i="1"/>
  <c r="U108" i="1"/>
  <c r="VD104" i="1"/>
  <c r="VA104" i="1"/>
  <c r="VE104" i="1" s="1"/>
  <c r="VA122" i="1"/>
  <c r="VE122" i="1" s="1"/>
  <c r="VD122" i="1"/>
  <c r="T106" i="1"/>
  <c r="U106" i="1"/>
  <c r="VD105" i="1"/>
  <c r="VA105" i="1"/>
  <c r="VE105" i="1" s="1"/>
  <c r="VA39" i="1"/>
  <c r="VD39" i="1"/>
  <c r="VI39" i="1"/>
  <c r="VC39" i="1"/>
  <c r="VG39" i="1"/>
  <c r="VF39" i="1"/>
  <c r="VJ39" i="1"/>
  <c r="VK39" i="1"/>
  <c r="VH39" i="1"/>
  <c r="VE39"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WD37" i="1" l="1"/>
  <c r="XL37" i="1"/>
  <c r="WD77" i="1"/>
  <c r="XL77" i="1"/>
  <c r="WD33" i="1"/>
  <c r="XL33" i="1"/>
  <c r="WD47" i="1"/>
  <c r="WG47" i="1" s="1"/>
  <c r="XL47" i="1"/>
  <c r="WD59" i="1"/>
  <c r="XL59" i="1"/>
  <c r="WD63" i="1"/>
  <c r="XL63" i="1"/>
  <c r="WD70" i="1"/>
  <c r="XL70" i="1"/>
  <c r="WD38" i="1"/>
  <c r="WG38" i="1" s="1"/>
  <c r="XL38" i="1"/>
  <c r="WD68" i="1"/>
  <c r="XL68" i="1"/>
  <c r="WD20" i="1"/>
  <c r="XL20" i="1"/>
  <c r="WD40" i="1"/>
  <c r="XL40" i="1"/>
  <c r="WD62" i="1"/>
  <c r="WG62" i="1" s="1"/>
  <c r="XL62" i="1"/>
  <c r="WD58" i="1"/>
  <c r="XL58" i="1"/>
  <c r="WD46" i="1"/>
  <c r="XL46" i="1"/>
  <c r="WD75" i="1"/>
  <c r="XL75" i="1"/>
  <c r="WD91" i="1"/>
  <c r="WG91" i="1" s="1"/>
  <c r="XL91" i="1"/>
  <c r="WD17" i="1"/>
  <c r="XL17" i="1"/>
  <c r="WD25" i="1"/>
  <c r="XL25" i="1"/>
  <c r="WD56" i="1"/>
  <c r="XL56" i="1"/>
  <c r="WD18" i="1"/>
  <c r="WG18" i="1" s="1"/>
  <c r="XL18" i="1"/>
  <c r="WD19" i="1"/>
  <c r="XL19" i="1"/>
  <c r="WD83" i="1"/>
  <c r="XL83" i="1"/>
  <c r="WD53" i="1"/>
  <c r="XL53" i="1"/>
  <c r="WD85" i="1"/>
  <c r="WG85" i="1" s="1"/>
  <c r="XL85" i="1"/>
  <c r="WD90" i="1"/>
  <c r="XL90" i="1"/>
  <c r="WD61" i="1"/>
  <c r="XL61" i="1"/>
  <c r="WD80" i="1"/>
  <c r="XL80" i="1"/>
  <c r="WD76" i="1"/>
  <c r="WG76" i="1" s="1"/>
  <c r="XL76" i="1"/>
  <c r="WD49" i="1"/>
  <c r="XL49" i="1"/>
  <c r="WD69" i="1"/>
  <c r="XL69" i="1"/>
  <c r="WD87" i="1"/>
  <c r="XL87" i="1"/>
  <c r="WD64" i="1"/>
  <c r="WG64" i="1" s="1"/>
  <c r="XL64" i="1"/>
  <c r="WD52" i="1"/>
  <c r="XL52" i="1"/>
  <c r="WD45" i="1"/>
  <c r="XL45" i="1"/>
  <c r="WD66" i="1"/>
  <c r="XL66" i="1"/>
  <c r="WD35" i="1"/>
  <c r="WF35" i="1" s="1"/>
  <c r="WH35" i="1" s="1"/>
  <c r="WJ35" i="1" s="1"/>
  <c r="XL35" i="1"/>
  <c r="WD32" i="1"/>
  <c r="XL32" i="1"/>
  <c r="WD43" i="1"/>
  <c r="XL43" i="1"/>
  <c r="WD54" i="1"/>
  <c r="XL54" i="1"/>
  <c r="WD16" i="1"/>
  <c r="WG16" i="1" s="1"/>
  <c r="XL16" i="1"/>
  <c r="WD79" i="1"/>
  <c r="XL79" i="1"/>
  <c r="WD67" i="1"/>
  <c r="XL67" i="1"/>
  <c r="WD81" i="1"/>
  <c r="XL81" i="1"/>
  <c r="WD50" i="1"/>
  <c r="WG50" i="1" s="1"/>
  <c r="XL50" i="1"/>
  <c r="WD60" i="1"/>
  <c r="XL60" i="1"/>
  <c r="WD23" i="1"/>
  <c r="XL23" i="1"/>
  <c r="WD28" i="1"/>
  <c r="XL28" i="1"/>
  <c r="WD78" i="1"/>
  <c r="WG78" i="1" s="1"/>
  <c r="XL78" i="1"/>
  <c r="WD44" i="1"/>
  <c r="XL44" i="1"/>
  <c r="WD57" i="1"/>
  <c r="XL57" i="1"/>
  <c r="WD24" i="1"/>
  <c r="XL24" i="1"/>
  <c r="WD21" i="1"/>
  <c r="WF21" i="1" s="1"/>
  <c r="WH21" i="1" s="1"/>
  <c r="WJ21" i="1" s="1"/>
  <c r="XL21" i="1"/>
  <c r="WD34" i="1"/>
  <c r="XL34" i="1"/>
  <c r="WD65" i="1"/>
  <c r="XL65" i="1"/>
  <c r="WD71" i="1"/>
  <c r="XL71" i="1"/>
  <c r="WD31" i="1"/>
  <c r="WF31" i="1" s="1"/>
  <c r="WH31" i="1" s="1"/>
  <c r="WJ31" i="1" s="1"/>
  <c r="XL31" i="1"/>
  <c r="WD72" i="1"/>
  <c r="XL72" i="1"/>
  <c r="WD55" i="1"/>
  <c r="XL55" i="1"/>
  <c r="WD74" i="1"/>
  <c r="XL74" i="1"/>
  <c r="WD84" i="1"/>
  <c r="WG84" i="1" s="1"/>
  <c r="XL84" i="1"/>
  <c r="WD51" i="1"/>
  <c r="XL51" i="1"/>
  <c r="WD41" i="1"/>
  <c r="XL41" i="1"/>
  <c r="WD27" i="1"/>
  <c r="XL27" i="1"/>
  <c r="WD92" i="1"/>
  <c r="WG92" i="1" s="1"/>
  <c r="XL92" i="1"/>
  <c r="WD73" i="1"/>
  <c r="XL73" i="1"/>
  <c r="WD42" i="1"/>
  <c r="XL42" i="1"/>
  <c r="WD26" i="1"/>
  <c r="XL26" i="1"/>
  <c r="WD82" i="1"/>
  <c r="WG82" i="1" s="1"/>
  <c r="XL82" i="1"/>
  <c r="WD88" i="1"/>
  <c r="XL88" i="1"/>
  <c r="WD86" i="1"/>
  <c r="XL86" i="1"/>
  <c r="WD48" i="1"/>
  <c r="XL48" i="1"/>
  <c r="WD15" i="1"/>
  <c r="WG15" i="1" s="1"/>
  <c r="XL15" i="1"/>
  <c r="WL95" i="1"/>
  <c r="WM97" i="1"/>
  <c r="WM95" i="1" s="1"/>
  <c r="WI95" i="1"/>
  <c r="WG63" i="1"/>
  <c r="WF63" i="1"/>
  <c r="WH63" i="1" s="1"/>
  <c r="WJ63" i="1" s="1"/>
  <c r="WG40" i="1"/>
  <c r="WF40" i="1"/>
  <c r="WH40" i="1" s="1"/>
  <c r="WJ40" i="1" s="1"/>
  <c r="WG75" i="1"/>
  <c r="WF75" i="1"/>
  <c r="WH75" i="1" s="1"/>
  <c r="WJ75" i="1" s="1"/>
  <c r="WF17" i="1"/>
  <c r="WH17" i="1" s="1"/>
  <c r="WJ17" i="1" s="1"/>
  <c r="WG17" i="1"/>
  <c r="WF25" i="1"/>
  <c r="WH25" i="1" s="1"/>
  <c r="WJ25" i="1" s="1"/>
  <c r="WG25" i="1"/>
  <c r="WF56" i="1"/>
  <c r="WH56" i="1" s="1"/>
  <c r="WJ56" i="1" s="1"/>
  <c r="WG56" i="1"/>
  <c r="WG77" i="1"/>
  <c r="WF77" i="1"/>
  <c r="WH77" i="1" s="1"/>
  <c r="WJ77" i="1" s="1"/>
  <c r="WG20" i="1"/>
  <c r="WF20" i="1"/>
  <c r="WH20" i="1" s="1"/>
  <c r="WJ20" i="1" s="1"/>
  <c r="WF18" i="1"/>
  <c r="WH18" i="1" s="1"/>
  <c r="WJ18" i="1" s="1"/>
  <c r="WG35" i="1"/>
  <c r="WF32" i="1"/>
  <c r="WH32" i="1" s="1"/>
  <c r="WJ32" i="1" s="1"/>
  <c r="WG32" i="1"/>
  <c r="WG24" i="1"/>
  <c r="WF24" i="1"/>
  <c r="WH24" i="1" s="1"/>
  <c r="WJ24" i="1" s="1"/>
  <c r="WG83" i="1"/>
  <c r="WF83" i="1"/>
  <c r="WH83" i="1" s="1"/>
  <c r="WJ83" i="1" s="1"/>
  <c r="WG49" i="1"/>
  <c r="WF49" i="1"/>
  <c r="WH49" i="1" s="1"/>
  <c r="WJ49" i="1" s="1"/>
  <c r="WG53" i="1"/>
  <c r="WF53" i="1"/>
  <c r="WH53" i="1" s="1"/>
  <c r="WJ53" i="1" s="1"/>
  <c r="WG90" i="1"/>
  <c r="WF90" i="1"/>
  <c r="WH90" i="1" s="1"/>
  <c r="WJ90" i="1" s="1"/>
  <c r="WG61" i="1"/>
  <c r="WF61" i="1"/>
  <c r="WH61" i="1" s="1"/>
  <c r="WJ61" i="1" s="1"/>
  <c r="WF80" i="1"/>
  <c r="WH80" i="1" s="1"/>
  <c r="WJ80" i="1" s="1"/>
  <c r="WG80" i="1"/>
  <c r="WG59" i="1"/>
  <c r="WF59" i="1"/>
  <c r="WH59" i="1" s="1"/>
  <c r="WJ59" i="1" s="1"/>
  <c r="WF62" i="1"/>
  <c r="WH62" i="1" s="1"/>
  <c r="WJ62" i="1" s="1"/>
  <c r="WG19" i="1"/>
  <c r="WF19" i="1"/>
  <c r="WH19" i="1" s="1"/>
  <c r="WJ19" i="1" s="1"/>
  <c r="WF69" i="1"/>
  <c r="WH69" i="1" s="1"/>
  <c r="WJ69" i="1" s="1"/>
  <c r="WG69" i="1"/>
  <c r="WG87" i="1"/>
  <c r="WF87" i="1"/>
  <c r="WH87" i="1" s="1"/>
  <c r="WJ87" i="1" s="1"/>
  <c r="WF64" i="1"/>
  <c r="WH64" i="1" s="1"/>
  <c r="WJ64" i="1" s="1"/>
  <c r="WF52" i="1"/>
  <c r="WH52" i="1" s="1"/>
  <c r="WJ52" i="1" s="1"/>
  <c r="WG52" i="1"/>
  <c r="WG45" i="1"/>
  <c r="WF45" i="1"/>
  <c r="WH45" i="1" s="1"/>
  <c r="WJ45" i="1" s="1"/>
  <c r="WF47" i="1"/>
  <c r="WH47" i="1" s="1"/>
  <c r="WJ47" i="1" s="1"/>
  <c r="WF58" i="1"/>
  <c r="WH58" i="1" s="1"/>
  <c r="WJ58" i="1" s="1"/>
  <c r="WG58" i="1"/>
  <c r="WG54" i="1"/>
  <c r="WF54" i="1"/>
  <c r="WH54" i="1" s="1"/>
  <c r="WJ54" i="1" s="1"/>
  <c r="WG79" i="1"/>
  <c r="WF79" i="1"/>
  <c r="WH79" i="1" s="1"/>
  <c r="WJ79" i="1" s="1"/>
  <c r="WG81" i="1"/>
  <c r="WF81" i="1"/>
  <c r="WH81" i="1" s="1"/>
  <c r="WJ81" i="1" s="1"/>
  <c r="WF50" i="1"/>
  <c r="WH50" i="1" s="1"/>
  <c r="WJ50" i="1" s="1"/>
  <c r="WF60" i="1"/>
  <c r="WH60" i="1" s="1"/>
  <c r="WJ60" i="1" s="1"/>
  <c r="WG60" i="1"/>
  <c r="WG23" i="1"/>
  <c r="WF23" i="1"/>
  <c r="WH23" i="1" s="1"/>
  <c r="WJ23" i="1" s="1"/>
  <c r="WG28" i="1"/>
  <c r="WF28" i="1"/>
  <c r="WH28" i="1" s="1"/>
  <c r="WJ28" i="1" s="1"/>
  <c r="WF78" i="1"/>
  <c r="WH78" i="1" s="1"/>
  <c r="WJ78" i="1" s="1"/>
  <c r="WF44" i="1"/>
  <c r="WH44" i="1" s="1"/>
  <c r="WJ44" i="1" s="1"/>
  <c r="WG44" i="1"/>
  <c r="WG57" i="1"/>
  <c r="WF57" i="1"/>
  <c r="WH57" i="1" s="1"/>
  <c r="WJ57" i="1" s="1"/>
  <c r="WF70" i="1"/>
  <c r="WH70" i="1" s="1"/>
  <c r="WJ70" i="1" s="1"/>
  <c r="WG70" i="1"/>
  <c r="WG43" i="1"/>
  <c r="WF43" i="1"/>
  <c r="WH43" i="1" s="1"/>
  <c r="WJ43" i="1" s="1"/>
  <c r="WG67" i="1"/>
  <c r="WF67" i="1"/>
  <c r="WH67" i="1" s="1"/>
  <c r="WJ67" i="1" s="1"/>
  <c r="WG34" i="1"/>
  <c r="WF34" i="1"/>
  <c r="WH34" i="1" s="1"/>
  <c r="WJ34" i="1" s="1"/>
  <c r="WG65" i="1"/>
  <c r="WF65" i="1"/>
  <c r="WH65" i="1" s="1"/>
  <c r="WJ65" i="1" s="1"/>
  <c r="WG71" i="1"/>
  <c r="WF71" i="1"/>
  <c r="WH71" i="1" s="1"/>
  <c r="WJ71" i="1" s="1"/>
  <c r="WF72" i="1"/>
  <c r="WH72" i="1" s="1"/>
  <c r="WJ72" i="1" s="1"/>
  <c r="WG72" i="1"/>
  <c r="WG33" i="1"/>
  <c r="WF33" i="1"/>
  <c r="WH33" i="1" s="1"/>
  <c r="WJ33" i="1" s="1"/>
  <c r="WG68" i="1"/>
  <c r="WF68" i="1"/>
  <c r="WH68" i="1" s="1"/>
  <c r="WJ68" i="1" s="1"/>
  <c r="WG74" i="1"/>
  <c r="WF74" i="1"/>
  <c r="WH74" i="1" s="1"/>
  <c r="WJ74" i="1" s="1"/>
  <c r="WG51" i="1"/>
  <c r="WF51" i="1"/>
  <c r="WH51" i="1" s="1"/>
  <c r="WJ51" i="1" s="1"/>
  <c r="WG27" i="1"/>
  <c r="WF27" i="1"/>
  <c r="WH27" i="1" s="1"/>
  <c r="WJ27" i="1" s="1"/>
  <c r="WG73" i="1"/>
  <c r="WF73" i="1"/>
  <c r="WH73" i="1" s="1"/>
  <c r="WJ73" i="1" s="1"/>
  <c r="WF42" i="1"/>
  <c r="WH42" i="1" s="1"/>
  <c r="WJ42" i="1" s="1"/>
  <c r="WG42" i="1"/>
  <c r="WG26" i="1"/>
  <c r="WF26" i="1"/>
  <c r="WH26" i="1" s="1"/>
  <c r="WJ26" i="1" s="1"/>
  <c r="WF88" i="1"/>
  <c r="WH88" i="1" s="1"/>
  <c r="WJ88" i="1" s="1"/>
  <c r="WG88" i="1"/>
  <c r="WF86" i="1"/>
  <c r="WH86" i="1" s="1"/>
  <c r="WJ86" i="1" s="1"/>
  <c r="WG86" i="1"/>
  <c r="WG48" i="1"/>
  <c r="WF48" i="1"/>
  <c r="WH48" i="1" s="1"/>
  <c r="WJ48" i="1" s="1"/>
  <c r="WF38" i="1"/>
  <c r="WH38" i="1" s="1"/>
  <c r="WJ38" i="1" s="1"/>
  <c r="WG41" i="1"/>
  <c r="WF41" i="1"/>
  <c r="WH41" i="1" s="1"/>
  <c r="WJ41" i="1" s="1"/>
  <c r="WG66" i="1"/>
  <c r="WF66" i="1"/>
  <c r="WH66" i="1" s="1"/>
  <c r="WJ66" i="1" s="1"/>
  <c r="WF37" i="1"/>
  <c r="WH37" i="1" s="1"/>
  <c r="WJ37" i="1" s="1"/>
  <c r="WG37" i="1"/>
  <c r="WG46" i="1"/>
  <c r="WF46" i="1"/>
  <c r="WH46" i="1" s="1"/>
  <c r="WJ46" i="1" s="1"/>
  <c r="WF55" i="1"/>
  <c r="WH55" i="1" s="1"/>
  <c r="WJ55" i="1" s="1"/>
  <c r="WG55" i="1"/>
  <c r="UV79" i="1"/>
  <c r="UY79" i="1" s="1"/>
  <c r="P79" i="1"/>
  <c r="Q79" i="1" s="1"/>
  <c r="UV43" i="1"/>
  <c r="UY43" i="1" s="1"/>
  <c r="P43" i="1"/>
  <c r="Q43" i="1" s="1"/>
  <c r="UV54" i="1"/>
  <c r="UY54" i="1" s="1"/>
  <c r="P54" i="1"/>
  <c r="Q54" i="1" s="1"/>
  <c r="UV16" i="1"/>
  <c r="UY16" i="1" s="1"/>
  <c r="P16" i="1"/>
  <c r="Q16" i="1" s="1"/>
  <c r="UV67" i="1"/>
  <c r="UY67" i="1" s="1"/>
  <c r="P67" i="1"/>
  <c r="Q67" i="1" s="1"/>
  <c r="UV81" i="1"/>
  <c r="UY81" i="1" s="1"/>
  <c r="P81" i="1"/>
  <c r="Q81" i="1" s="1"/>
  <c r="UV50" i="1"/>
  <c r="UY50" i="1" s="1"/>
  <c r="P50" i="1"/>
  <c r="Q50" i="1" s="1"/>
  <c r="UV14" i="1"/>
  <c r="UY14" i="1" s="1"/>
  <c r="P14" i="1"/>
  <c r="Q14" i="1" s="1"/>
  <c r="UV64" i="1"/>
  <c r="UY64" i="1" s="1"/>
  <c r="P64" i="1"/>
  <c r="Q64" i="1" s="1"/>
  <c r="UV52" i="1"/>
  <c r="UY52" i="1" s="1"/>
  <c r="P52" i="1"/>
  <c r="Q52" i="1" s="1"/>
  <c r="UV45" i="1"/>
  <c r="UY45" i="1" s="1"/>
  <c r="P45" i="1"/>
  <c r="Q45" i="1" s="1"/>
  <c r="UV21" i="1"/>
  <c r="UY21" i="1" s="1"/>
  <c r="P21" i="1"/>
  <c r="Q21" i="1" s="1"/>
  <c r="UV60" i="1"/>
  <c r="UY60" i="1" s="1"/>
  <c r="P60" i="1"/>
  <c r="Q60" i="1" s="1"/>
  <c r="UV23" i="1"/>
  <c r="UY23" i="1" s="1"/>
  <c r="P23" i="1"/>
  <c r="Q23" i="1" s="1"/>
  <c r="UV28" i="1"/>
  <c r="UY28" i="1" s="1"/>
  <c r="P28" i="1"/>
  <c r="Q28" i="1" s="1"/>
  <c r="UV78" i="1"/>
  <c r="UY78" i="1" s="1"/>
  <c r="P78" i="1"/>
  <c r="Q78" i="1" s="1"/>
  <c r="UV44" i="1"/>
  <c r="UY44" i="1" s="1"/>
  <c r="P44" i="1"/>
  <c r="Q44" i="1" s="1"/>
  <c r="UV57" i="1"/>
  <c r="UY57" i="1" s="1"/>
  <c r="P57" i="1"/>
  <c r="Q57" i="1" s="1"/>
  <c r="UV74" i="1"/>
  <c r="UY74" i="1" s="1"/>
  <c r="P74" i="1"/>
  <c r="Q74" i="1" s="1"/>
  <c r="UV84" i="1"/>
  <c r="UY84" i="1" s="1"/>
  <c r="P84" i="1"/>
  <c r="Q84" i="1" s="1"/>
  <c r="UV51" i="1"/>
  <c r="UY51" i="1" s="1"/>
  <c r="P51" i="1"/>
  <c r="Q51" i="1" s="1"/>
  <c r="UV41" i="1"/>
  <c r="UY41" i="1" s="1"/>
  <c r="P41" i="1"/>
  <c r="Q41" i="1" s="1"/>
  <c r="UV27" i="1"/>
  <c r="UY27" i="1" s="1"/>
  <c r="P27" i="1"/>
  <c r="Q27" i="1" s="1"/>
  <c r="UV92" i="1"/>
  <c r="UY92" i="1" s="1"/>
  <c r="P92" i="1"/>
  <c r="Q92" i="1" s="1"/>
  <c r="UV73" i="1"/>
  <c r="UY73" i="1" s="1"/>
  <c r="P73" i="1"/>
  <c r="Q73" i="1" s="1"/>
  <c r="UV42" i="1"/>
  <c r="UY42" i="1" s="1"/>
  <c r="P42" i="1"/>
  <c r="Q42" i="1" s="1"/>
  <c r="UV34" i="1"/>
  <c r="UY34" i="1" s="1"/>
  <c r="P34" i="1"/>
  <c r="Q34" i="1" s="1"/>
  <c r="UV65" i="1"/>
  <c r="UY65" i="1" s="1"/>
  <c r="P65" i="1"/>
  <c r="Q65" i="1" s="1"/>
  <c r="UV71" i="1"/>
  <c r="UY71" i="1" s="1"/>
  <c r="P71" i="1"/>
  <c r="Q71" i="1" s="1"/>
  <c r="UV31" i="1"/>
  <c r="UY31" i="1" s="1"/>
  <c r="P31" i="1"/>
  <c r="Q31" i="1" s="1"/>
  <c r="UV72" i="1"/>
  <c r="UY72" i="1" s="1"/>
  <c r="P72" i="1"/>
  <c r="Q72" i="1" s="1"/>
  <c r="UV66" i="1"/>
  <c r="UY66" i="1" s="1"/>
  <c r="P66" i="1"/>
  <c r="Q66" i="1" s="1"/>
  <c r="UV26" i="1"/>
  <c r="UY26" i="1" s="1"/>
  <c r="P26" i="1"/>
  <c r="Q26" i="1" s="1"/>
  <c r="UV82" i="1"/>
  <c r="UY82" i="1" s="1"/>
  <c r="P82" i="1"/>
  <c r="Q82" i="1" s="1"/>
  <c r="UV88" i="1"/>
  <c r="UY88" i="1" s="1"/>
  <c r="P88" i="1"/>
  <c r="Q88" i="1" s="1"/>
  <c r="UV86" i="1"/>
  <c r="UY86" i="1" s="1"/>
  <c r="P86" i="1"/>
  <c r="Q86" i="1" s="1"/>
  <c r="UV48" i="1"/>
  <c r="UY48" i="1" s="1"/>
  <c r="P48" i="1"/>
  <c r="Q48" i="1" s="1"/>
  <c r="VD95" i="1"/>
  <c r="UV77" i="1"/>
  <c r="UY77" i="1" s="1"/>
  <c r="P77" i="1"/>
  <c r="Q77" i="1" s="1"/>
  <c r="UV33" i="1"/>
  <c r="UY33" i="1" s="1"/>
  <c r="P33" i="1"/>
  <c r="Q33" i="1" s="1"/>
  <c r="UV47" i="1"/>
  <c r="UY47" i="1" s="1"/>
  <c r="P47" i="1"/>
  <c r="Q47" i="1" s="1"/>
  <c r="UV15" i="1"/>
  <c r="UY15" i="1" s="1"/>
  <c r="P15" i="1"/>
  <c r="Q15" i="1" s="1"/>
  <c r="UV59" i="1"/>
  <c r="UY59" i="1" s="1"/>
  <c r="P59" i="1"/>
  <c r="Q59" i="1" s="1"/>
  <c r="UV63" i="1"/>
  <c r="UY63" i="1" s="1"/>
  <c r="P63" i="1"/>
  <c r="Q63" i="1" s="1"/>
  <c r="UV70" i="1"/>
  <c r="UY70" i="1" s="1"/>
  <c r="P70" i="1"/>
  <c r="Q70" i="1" s="1"/>
  <c r="UV37" i="1"/>
  <c r="UY37" i="1" s="1"/>
  <c r="P37" i="1"/>
  <c r="Q37" i="1" s="1"/>
  <c r="UV46" i="1"/>
  <c r="UY46" i="1" s="1"/>
  <c r="P46" i="1"/>
  <c r="Q46" i="1" s="1"/>
  <c r="UV55" i="1"/>
  <c r="UY55" i="1" s="1"/>
  <c r="P55" i="1"/>
  <c r="Q55" i="1" s="1"/>
  <c r="T95" i="1"/>
  <c r="UV75" i="1"/>
  <c r="UY75" i="1" s="1"/>
  <c r="P75" i="1"/>
  <c r="Q75" i="1" s="1"/>
  <c r="UV91" i="1"/>
  <c r="UY91" i="1" s="1"/>
  <c r="P91" i="1"/>
  <c r="Q91" i="1" s="1"/>
  <c r="UV38" i="1"/>
  <c r="UY38" i="1" s="1"/>
  <c r="P38" i="1"/>
  <c r="Q38" i="1" s="1"/>
  <c r="UV68" i="1"/>
  <c r="UY68" i="1" s="1"/>
  <c r="P68" i="1"/>
  <c r="Q68" i="1" s="1"/>
  <c r="UV20" i="1"/>
  <c r="UY20" i="1" s="1"/>
  <c r="P20" i="1"/>
  <c r="Q20" i="1" s="1"/>
  <c r="UV40" i="1"/>
  <c r="UY40" i="1" s="1"/>
  <c r="P40" i="1"/>
  <c r="Q40" i="1" s="1"/>
  <c r="UV62" i="1"/>
  <c r="UY62" i="1" s="1"/>
  <c r="P62" i="1"/>
  <c r="Q62" i="1" s="1"/>
  <c r="UV58" i="1"/>
  <c r="UY58" i="1" s="1"/>
  <c r="P58" i="1"/>
  <c r="Q58" i="1" s="1"/>
  <c r="U95" i="1"/>
  <c r="UV18" i="1"/>
  <c r="UY18" i="1" s="1"/>
  <c r="P18" i="1"/>
  <c r="Q18" i="1" s="1"/>
  <c r="UV35" i="1"/>
  <c r="UY35" i="1" s="1"/>
  <c r="P35" i="1"/>
  <c r="Q35" i="1" s="1"/>
  <c r="UV19" i="1"/>
  <c r="UY19" i="1" s="1"/>
  <c r="P19" i="1"/>
  <c r="Q19" i="1" s="1"/>
  <c r="UV32" i="1"/>
  <c r="UY32" i="1" s="1"/>
  <c r="P32" i="1"/>
  <c r="Q32" i="1" s="1"/>
  <c r="UV24" i="1"/>
  <c r="UY24" i="1" s="1"/>
  <c r="P24" i="1"/>
  <c r="Q24" i="1" s="1"/>
  <c r="UV83" i="1"/>
  <c r="UY83" i="1" s="1"/>
  <c r="P83" i="1"/>
  <c r="Q83" i="1" s="1"/>
  <c r="UV49" i="1"/>
  <c r="UY49" i="1" s="1"/>
  <c r="P49" i="1"/>
  <c r="Q49" i="1" s="1"/>
  <c r="UV53" i="1"/>
  <c r="UY53" i="1" s="1"/>
  <c r="P53" i="1"/>
  <c r="Q53" i="1" s="1"/>
  <c r="UV17" i="1"/>
  <c r="UY17" i="1" s="1"/>
  <c r="P17" i="1"/>
  <c r="Q17" i="1" s="1"/>
  <c r="UV25" i="1"/>
  <c r="UY25" i="1" s="1"/>
  <c r="P25" i="1"/>
  <c r="Q25" i="1" s="1"/>
  <c r="UV56" i="1"/>
  <c r="UY56" i="1" s="1"/>
  <c r="P56" i="1"/>
  <c r="Q56" i="1" s="1"/>
  <c r="VE97" i="1"/>
  <c r="VE95" i="1" s="1"/>
  <c r="VA95" i="1"/>
  <c r="UV69" i="1"/>
  <c r="UY69" i="1" s="1"/>
  <c r="P69" i="1"/>
  <c r="Q69" i="1" s="1"/>
  <c r="UV87" i="1"/>
  <c r="UY87" i="1" s="1"/>
  <c r="P87" i="1"/>
  <c r="Q87" i="1" s="1"/>
  <c r="UV85" i="1"/>
  <c r="UY85" i="1" s="1"/>
  <c r="P85" i="1"/>
  <c r="Q85" i="1" s="1"/>
  <c r="UV90" i="1"/>
  <c r="UY90" i="1" s="1"/>
  <c r="P90" i="1"/>
  <c r="Q90" i="1" s="1"/>
  <c r="UV61" i="1"/>
  <c r="UY61" i="1" s="1"/>
  <c r="P61" i="1"/>
  <c r="Q61" i="1" s="1"/>
  <c r="UV80" i="1"/>
  <c r="UY80" i="1" s="1"/>
  <c r="P80" i="1"/>
  <c r="Q80" i="1" s="1"/>
  <c r="UV76" i="1"/>
  <c r="UY76"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WG21" i="1" l="1"/>
  <c r="WG31" i="1"/>
  <c r="WF76" i="1"/>
  <c r="WH76" i="1" s="1"/>
  <c r="WJ76" i="1" s="1"/>
  <c r="WF85" i="1"/>
  <c r="WH85" i="1" s="1"/>
  <c r="WJ85" i="1" s="1"/>
  <c r="WF16" i="1"/>
  <c r="WH16" i="1" s="1"/>
  <c r="WJ16" i="1" s="1"/>
  <c r="VU5" i="1" s="1"/>
  <c r="WF91" i="1"/>
  <c r="WH91" i="1" s="1"/>
  <c r="WJ91" i="1" s="1"/>
  <c r="XO76" i="1"/>
  <c r="XN76" i="1"/>
  <c r="XP76" i="1" s="1"/>
  <c r="XR76" i="1" s="1"/>
  <c r="XN47" i="1"/>
  <c r="XP47" i="1" s="1"/>
  <c r="XR47" i="1" s="1"/>
  <c r="XO47" i="1"/>
  <c r="XN48" i="1"/>
  <c r="XP48" i="1" s="1"/>
  <c r="XR48" i="1" s="1"/>
  <c r="XO48" i="1"/>
  <c r="XN26" i="1"/>
  <c r="XP26" i="1" s="1"/>
  <c r="XR26" i="1" s="1"/>
  <c r="XO26" i="1"/>
  <c r="XO27" i="1"/>
  <c r="XN27" i="1"/>
  <c r="XP27" i="1" s="1"/>
  <c r="XR27" i="1" s="1"/>
  <c r="XO74" i="1"/>
  <c r="XN74" i="1"/>
  <c r="XP74" i="1" s="1"/>
  <c r="XR74" i="1" s="1"/>
  <c r="XN71" i="1"/>
  <c r="XP71" i="1" s="1"/>
  <c r="XR71" i="1" s="1"/>
  <c r="XO71" i="1"/>
  <c r="XO24" i="1"/>
  <c r="XN24" i="1"/>
  <c r="XP24" i="1" s="1"/>
  <c r="XR24" i="1" s="1"/>
  <c r="XO16" i="1"/>
  <c r="XN16" i="1"/>
  <c r="XP16" i="1" s="1"/>
  <c r="XR16" i="1" s="1"/>
  <c r="XO62" i="1"/>
  <c r="XN62" i="1"/>
  <c r="XP62" i="1" s="1"/>
  <c r="XR62" i="1" s="1"/>
  <c r="WF15" i="1"/>
  <c r="WH15" i="1" s="1"/>
  <c r="WF82" i="1"/>
  <c r="WH82" i="1" s="1"/>
  <c r="WJ82" i="1" s="1"/>
  <c r="WF92" i="1"/>
  <c r="WH92" i="1" s="1"/>
  <c r="WJ92" i="1" s="1"/>
  <c r="XN28" i="1"/>
  <c r="XP28" i="1" s="1"/>
  <c r="XR28" i="1" s="1"/>
  <c r="XO28" i="1"/>
  <c r="XO81" i="1"/>
  <c r="XN81" i="1"/>
  <c r="XP81" i="1" s="1"/>
  <c r="XR81" i="1" s="1"/>
  <c r="XO54" i="1"/>
  <c r="XN54" i="1"/>
  <c r="XP54" i="1" s="1"/>
  <c r="XR54" i="1" s="1"/>
  <c r="XO66" i="1"/>
  <c r="XN66" i="1"/>
  <c r="XP66" i="1" s="1"/>
  <c r="XR66" i="1" s="1"/>
  <c r="XN87" i="1"/>
  <c r="XP87" i="1" s="1"/>
  <c r="XR87" i="1" s="1"/>
  <c r="XO87" i="1"/>
  <c r="XO80" i="1"/>
  <c r="XN80" i="1"/>
  <c r="XP80" i="1" s="1"/>
  <c r="XR80" i="1" s="1"/>
  <c r="XO53" i="1"/>
  <c r="XN53" i="1"/>
  <c r="XP53" i="1" s="1"/>
  <c r="XR53" i="1" s="1"/>
  <c r="XN56" i="1"/>
  <c r="XP56" i="1" s="1"/>
  <c r="XR56" i="1" s="1"/>
  <c r="XO56" i="1"/>
  <c r="XO75" i="1"/>
  <c r="XN75" i="1"/>
  <c r="XP75" i="1" s="1"/>
  <c r="XR75" i="1" s="1"/>
  <c r="XN40" i="1"/>
  <c r="XP40" i="1" s="1"/>
  <c r="XR40" i="1" s="1"/>
  <c r="XO40" i="1"/>
  <c r="XN70" i="1"/>
  <c r="XP70" i="1" s="1"/>
  <c r="XR70" i="1" s="1"/>
  <c r="XO70" i="1"/>
  <c r="XN33" i="1"/>
  <c r="XP33" i="1" s="1"/>
  <c r="XR33" i="1" s="1"/>
  <c r="XO33" i="1"/>
  <c r="XO78" i="1"/>
  <c r="XN78" i="1"/>
  <c r="XP78" i="1" s="1"/>
  <c r="XR78" i="1" s="1"/>
  <c r="XO38" i="1"/>
  <c r="XN38" i="1"/>
  <c r="XP38" i="1" s="1"/>
  <c r="XR38" i="1" s="1"/>
  <c r="XN86" i="1"/>
  <c r="XP86" i="1" s="1"/>
  <c r="XR86" i="1" s="1"/>
  <c r="XO86" i="1"/>
  <c r="XN42" i="1"/>
  <c r="XP42" i="1" s="1"/>
  <c r="XR42" i="1" s="1"/>
  <c r="XO42" i="1"/>
  <c r="XO41" i="1"/>
  <c r="XN41" i="1"/>
  <c r="XP41" i="1" s="1"/>
  <c r="XR41" i="1" s="1"/>
  <c r="XN55" i="1"/>
  <c r="XP55" i="1" s="1"/>
  <c r="XR55" i="1" s="1"/>
  <c r="XO55" i="1"/>
  <c r="XN65" i="1"/>
  <c r="XP65" i="1" s="1"/>
  <c r="XR65" i="1" s="1"/>
  <c r="XO65" i="1"/>
  <c r="XN85" i="1"/>
  <c r="XP85" i="1" s="1"/>
  <c r="XR85" i="1" s="1"/>
  <c r="XO85" i="1"/>
  <c r="XO57" i="1"/>
  <c r="XN57" i="1"/>
  <c r="XP57" i="1" s="1"/>
  <c r="XR57" i="1" s="1"/>
  <c r="XO23" i="1"/>
  <c r="XN23" i="1"/>
  <c r="XP23" i="1" s="1"/>
  <c r="XR23" i="1" s="1"/>
  <c r="XO67" i="1"/>
  <c r="XN67" i="1"/>
  <c r="XP67" i="1" s="1"/>
  <c r="XR67" i="1" s="1"/>
  <c r="XO43" i="1"/>
  <c r="XN43" i="1"/>
  <c r="XP43" i="1" s="1"/>
  <c r="XR43" i="1" s="1"/>
  <c r="XO45" i="1"/>
  <c r="XN45" i="1"/>
  <c r="XP45" i="1" s="1"/>
  <c r="XR45" i="1" s="1"/>
  <c r="XN69" i="1"/>
  <c r="XP69" i="1" s="1"/>
  <c r="XR69" i="1" s="1"/>
  <c r="XO69" i="1"/>
  <c r="XO61" i="1"/>
  <c r="XN61" i="1"/>
  <c r="XP61" i="1" s="1"/>
  <c r="XR61" i="1" s="1"/>
  <c r="XO83" i="1"/>
  <c r="XN83" i="1"/>
  <c r="XP83" i="1" s="1"/>
  <c r="XR83" i="1" s="1"/>
  <c r="XO25" i="1"/>
  <c r="XN25" i="1"/>
  <c r="XP25" i="1" s="1"/>
  <c r="XR25" i="1" s="1"/>
  <c r="XO46" i="1"/>
  <c r="XN46" i="1"/>
  <c r="XP46" i="1" s="1"/>
  <c r="XR46" i="1" s="1"/>
  <c r="XO20" i="1"/>
  <c r="XN20" i="1"/>
  <c r="XP20" i="1" s="1"/>
  <c r="XR20" i="1" s="1"/>
  <c r="XN63" i="1"/>
  <c r="XP63" i="1" s="1"/>
  <c r="XR63" i="1" s="1"/>
  <c r="XO63" i="1"/>
  <c r="XN77" i="1"/>
  <c r="XP77" i="1" s="1"/>
  <c r="XR77" i="1" s="1"/>
  <c r="XO77" i="1"/>
  <c r="XO35" i="1"/>
  <c r="XN35" i="1"/>
  <c r="XP35" i="1" s="1"/>
  <c r="XR35" i="1" s="1"/>
  <c r="XN18" i="1"/>
  <c r="XP18" i="1" s="1"/>
  <c r="XR18" i="1" s="1"/>
  <c r="XO18" i="1"/>
  <c r="XO88" i="1"/>
  <c r="XN88" i="1"/>
  <c r="XP88" i="1" s="1"/>
  <c r="XR88" i="1" s="1"/>
  <c r="XN73" i="1"/>
  <c r="XP73" i="1" s="1"/>
  <c r="XR73" i="1" s="1"/>
  <c r="XO73" i="1"/>
  <c r="XO51" i="1"/>
  <c r="XN51" i="1"/>
  <c r="XP51" i="1" s="1"/>
  <c r="XR51" i="1" s="1"/>
  <c r="XO72" i="1"/>
  <c r="XN72" i="1"/>
  <c r="XP72" i="1" s="1"/>
  <c r="XR72" i="1" s="1"/>
  <c r="XN34" i="1"/>
  <c r="XP34" i="1" s="1"/>
  <c r="XR34" i="1" s="1"/>
  <c r="XO34" i="1"/>
  <c r="XN50" i="1"/>
  <c r="XP50" i="1" s="1"/>
  <c r="XR50" i="1" s="1"/>
  <c r="XO50" i="1"/>
  <c r="XO91" i="1"/>
  <c r="XN91" i="1"/>
  <c r="XP91" i="1" s="1"/>
  <c r="XR91" i="1" s="1"/>
  <c r="WF84" i="1"/>
  <c r="WH84" i="1" s="1"/>
  <c r="WJ84" i="1" s="1"/>
  <c r="XN44" i="1"/>
  <c r="XP44" i="1" s="1"/>
  <c r="XR44" i="1" s="1"/>
  <c r="XO44" i="1"/>
  <c r="XN60" i="1"/>
  <c r="XP60" i="1" s="1"/>
  <c r="XR60" i="1" s="1"/>
  <c r="XO60" i="1"/>
  <c r="XN79" i="1"/>
  <c r="XP79" i="1" s="1"/>
  <c r="XR79" i="1" s="1"/>
  <c r="XO79" i="1"/>
  <c r="XN32" i="1"/>
  <c r="XP32" i="1" s="1"/>
  <c r="XR32" i="1" s="1"/>
  <c r="XO32" i="1"/>
  <c r="XN52" i="1"/>
  <c r="XP52" i="1" s="1"/>
  <c r="XR52" i="1" s="1"/>
  <c r="XO52" i="1"/>
  <c r="XO49" i="1"/>
  <c r="XN49" i="1"/>
  <c r="XP49" i="1" s="1"/>
  <c r="XR49" i="1" s="1"/>
  <c r="XO90" i="1"/>
  <c r="XN90" i="1"/>
  <c r="XP90" i="1" s="1"/>
  <c r="XR90" i="1" s="1"/>
  <c r="XO19" i="1"/>
  <c r="XN19" i="1"/>
  <c r="XP19" i="1" s="1"/>
  <c r="XR19" i="1" s="1"/>
  <c r="XO17" i="1"/>
  <c r="XN17" i="1"/>
  <c r="XP17" i="1" s="1"/>
  <c r="XR17" i="1" s="1"/>
  <c r="XN58" i="1"/>
  <c r="XP58" i="1" s="1"/>
  <c r="XR58" i="1" s="1"/>
  <c r="XO58" i="1"/>
  <c r="XO68" i="1"/>
  <c r="XN68" i="1"/>
  <c r="XP68" i="1" s="1"/>
  <c r="XR68" i="1" s="1"/>
  <c r="XO59" i="1"/>
  <c r="XN59" i="1"/>
  <c r="XP59" i="1" s="1"/>
  <c r="XR59" i="1" s="1"/>
  <c r="XO37" i="1"/>
  <c r="XN37" i="1"/>
  <c r="XP37" i="1" s="1"/>
  <c r="XR37" i="1" s="1"/>
  <c r="XO64" i="1"/>
  <c r="XN64" i="1"/>
  <c r="XP64" i="1" s="1"/>
  <c r="XR64" i="1" s="1"/>
  <c r="V1" i="11"/>
  <c r="XO82" i="1"/>
  <c r="XN82" i="1"/>
  <c r="XP82" i="1" s="1"/>
  <c r="XR82" i="1" s="1"/>
  <c r="XO92" i="1"/>
  <c r="XN92" i="1"/>
  <c r="XP92" i="1" s="1"/>
  <c r="XR92" i="1" s="1"/>
  <c r="XO84" i="1"/>
  <c r="XN84" i="1"/>
  <c r="XP84" i="1" s="1"/>
  <c r="XR84" i="1" s="1"/>
  <c r="XO31" i="1"/>
  <c r="XN31" i="1"/>
  <c r="XP31" i="1" s="1"/>
  <c r="XR31" i="1" s="1"/>
  <c r="XO21" i="1"/>
  <c r="XN21" i="1"/>
  <c r="XP21" i="1" s="1"/>
  <c r="XR21" i="1" s="1"/>
  <c r="XO15" i="1"/>
  <c r="XN15" i="1"/>
  <c r="XP15" i="1" s="1"/>
  <c r="WM50" i="1"/>
  <c r="WN50" i="1"/>
  <c r="WS50" i="1"/>
  <c r="WR50" i="1"/>
  <c r="WQ50" i="1"/>
  <c r="WI50" i="1"/>
  <c r="WO50" i="1"/>
  <c r="WK50" i="1"/>
  <c r="WL50" i="1"/>
  <c r="WP50" i="1"/>
  <c r="WO58" i="1"/>
  <c r="WI58" i="1"/>
  <c r="WK58" i="1"/>
  <c r="WP58" i="1"/>
  <c r="WM58" i="1"/>
  <c r="WN58" i="1"/>
  <c r="WL58" i="1"/>
  <c r="WS58" i="1"/>
  <c r="WR58" i="1"/>
  <c r="WQ58" i="1"/>
  <c r="WS77" i="1"/>
  <c r="WN77" i="1"/>
  <c r="WM77" i="1"/>
  <c r="WL77" i="1"/>
  <c r="WK77" i="1"/>
  <c r="WI77" i="1"/>
  <c r="WR77" i="1"/>
  <c r="WO77" i="1"/>
  <c r="WP77" i="1"/>
  <c r="WQ77" i="1"/>
  <c r="WI37" i="1"/>
  <c r="WN37" i="1"/>
  <c r="WS37" i="1"/>
  <c r="WR37" i="1"/>
  <c r="WL37" i="1"/>
  <c r="WO37" i="1"/>
  <c r="WK37" i="1"/>
  <c r="WQ37" i="1"/>
  <c r="WP37" i="1"/>
  <c r="WM37" i="1"/>
  <c r="WO88" i="1"/>
  <c r="WQ88" i="1"/>
  <c r="WI88" i="1"/>
  <c r="WM88" i="1"/>
  <c r="WP88" i="1"/>
  <c r="WK88" i="1"/>
  <c r="WR88" i="1"/>
  <c r="WL88" i="1"/>
  <c r="WN88" i="1"/>
  <c r="WS88" i="1"/>
  <c r="WM34" i="1"/>
  <c r="WO34" i="1"/>
  <c r="WN34" i="1"/>
  <c r="WR34" i="1"/>
  <c r="WK34" i="1"/>
  <c r="WI34" i="1"/>
  <c r="WS34" i="1"/>
  <c r="WL34" i="1"/>
  <c r="WP34" i="1"/>
  <c r="WQ34" i="1"/>
  <c r="WO43" i="1"/>
  <c r="WN43" i="1"/>
  <c r="WK43" i="1"/>
  <c r="WP43" i="1"/>
  <c r="WS43" i="1"/>
  <c r="WR43" i="1"/>
  <c r="WQ43" i="1"/>
  <c r="WL43" i="1"/>
  <c r="WM43" i="1"/>
  <c r="WI43" i="1"/>
  <c r="VU9" i="1"/>
  <c r="WN56" i="1"/>
  <c r="WL56" i="1"/>
  <c r="WM56" i="1"/>
  <c r="WS56" i="1"/>
  <c r="WP56" i="1"/>
  <c r="WK56" i="1"/>
  <c r="WR56" i="1"/>
  <c r="WQ56" i="1"/>
  <c r="WI56" i="1"/>
  <c r="WO56" i="1"/>
  <c r="WQ38" i="1"/>
  <c r="WN38" i="1"/>
  <c r="WI38" i="1"/>
  <c r="WM38" i="1"/>
  <c r="WP38" i="1"/>
  <c r="WO38" i="1"/>
  <c r="WK38" i="1"/>
  <c r="WR38" i="1"/>
  <c r="WS38" i="1"/>
  <c r="WL38" i="1"/>
  <c r="WI73" i="1"/>
  <c r="WN73" i="1"/>
  <c r="WS73" i="1"/>
  <c r="WK73" i="1"/>
  <c r="WR73" i="1"/>
  <c r="WQ73" i="1"/>
  <c r="WM73" i="1"/>
  <c r="WP73" i="1"/>
  <c r="WO73" i="1"/>
  <c r="WL73" i="1"/>
  <c r="WL74" i="1"/>
  <c r="WO74" i="1"/>
  <c r="WN74" i="1"/>
  <c r="WS74" i="1"/>
  <c r="WK74" i="1"/>
  <c r="WR74" i="1"/>
  <c r="WQ74" i="1"/>
  <c r="WM74" i="1"/>
  <c r="WI74" i="1"/>
  <c r="WP74" i="1"/>
  <c r="WS31" i="1"/>
  <c r="WR31" i="1"/>
  <c r="WK31" i="1"/>
  <c r="WP31" i="1"/>
  <c r="WI31" i="1"/>
  <c r="WL31" i="1"/>
  <c r="WM31" i="1"/>
  <c r="WN31" i="1"/>
  <c r="WQ31" i="1"/>
  <c r="WO31" i="1"/>
  <c r="WO21" i="1"/>
  <c r="WP21" i="1"/>
  <c r="WL21" i="1"/>
  <c r="WI21" i="1"/>
  <c r="WN21" i="1"/>
  <c r="WQ21" i="1"/>
  <c r="WK21" i="1"/>
  <c r="WR21" i="1"/>
  <c r="WS21" i="1"/>
  <c r="WM21" i="1"/>
  <c r="WS70" i="1"/>
  <c r="WL70" i="1"/>
  <c r="WM70" i="1"/>
  <c r="WP70" i="1"/>
  <c r="WN70" i="1"/>
  <c r="WI70" i="1"/>
  <c r="WQ70" i="1"/>
  <c r="WR70" i="1"/>
  <c r="WO70" i="1"/>
  <c r="WK70" i="1"/>
  <c r="WL61" i="1"/>
  <c r="WK61" i="1"/>
  <c r="WQ61" i="1"/>
  <c r="WI61" i="1"/>
  <c r="WS61" i="1"/>
  <c r="WR61" i="1"/>
  <c r="WP61" i="1"/>
  <c r="WO61" i="1"/>
  <c r="WN61" i="1"/>
  <c r="WM61" i="1"/>
  <c r="WN49" i="1"/>
  <c r="WL49" i="1"/>
  <c r="WK49" i="1"/>
  <c r="WS49" i="1"/>
  <c r="WR49" i="1"/>
  <c r="WQ49" i="1"/>
  <c r="WI49" i="1"/>
  <c r="WM49" i="1"/>
  <c r="WP49" i="1"/>
  <c r="WO49" i="1"/>
  <c r="WQ35" i="1"/>
  <c r="WO35" i="1"/>
  <c r="WS35" i="1"/>
  <c r="WK35" i="1"/>
  <c r="WM35" i="1"/>
  <c r="WP35" i="1"/>
  <c r="WR35" i="1"/>
  <c r="WI35" i="1"/>
  <c r="WN35" i="1"/>
  <c r="WL35" i="1"/>
  <c r="WO75" i="1"/>
  <c r="WM75" i="1"/>
  <c r="WN75" i="1"/>
  <c r="WI75" i="1"/>
  <c r="WL75" i="1"/>
  <c r="WS75" i="1"/>
  <c r="WK75" i="1"/>
  <c r="WR75" i="1"/>
  <c r="WQ75" i="1"/>
  <c r="WP75" i="1"/>
  <c r="WK46" i="1"/>
  <c r="WP46" i="1"/>
  <c r="WO46" i="1"/>
  <c r="WM46" i="1"/>
  <c r="WN46" i="1"/>
  <c r="WL46" i="1"/>
  <c r="WS46" i="1"/>
  <c r="WR46" i="1"/>
  <c r="WQ46" i="1"/>
  <c r="WI46" i="1"/>
  <c r="WO51" i="1"/>
  <c r="WN51" i="1"/>
  <c r="WK51" i="1"/>
  <c r="WP51" i="1"/>
  <c r="WS51" i="1"/>
  <c r="WR51" i="1"/>
  <c r="WI51" i="1"/>
  <c r="WQ51" i="1"/>
  <c r="WL51" i="1"/>
  <c r="WM51" i="1"/>
  <c r="WS78" i="1"/>
  <c r="WK78" i="1"/>
  <c r="WL78" i="1"/>
  <c r="WN78" i="1"/>
  <c r="WO78" i="1"/>
  <c r="WM78" i="1"/>
  <c r="WP78" i="1"/>
  <c r="WQ78" i="1"/>
  <c r="WI78" i="1"/>
  <c r="WR78" i="1"/>
  <c r="WS91" i="1"/>
  <c r="WR91" i="1"/>
  <c r="WQ91" i="1"/>
  <c r="WI91" i="1"/>
  <c r="WK91" i="1"/>
  <c r="WM91" i="1"/>
  <c r="WP91" i="1"/>
  <c r="WO91" i="1"/>
  <c r="WN91" i="1"/>
  <c r="WL91" i="1"/>
  <c r="WJ15" i="1"/>
  <c r="WN28" i="1"/>
  <c r="WI28" i="1"/>
  <c r="WO28" i="1"/>
  <c r="WL28" i="1"/>
  <c r="WP28" i="1"/>
  <c r="WS28" i="1"/>
  <c r="WM28" i="1"/>
  <c r="WR28" i="1"/>
  <c r="WK28" i="1"/>
  <c r="WQ28" i="1"/>
  <c r="WL81" i="1"/>
  <c r="WO81" i="1"/>
  <c r="WI81" i="1"/>
  <c r="WN81" i="1"/>
  <c r="WM81" i="1"/>
  <c r="WS81" i="1"/>
  <c r="WK81" i="1"/>
  <c r="WR81" i="1"/>
  <c r="WQ81" i="1"/>
  <c r="WP81" i="1"/>
  <c r="WS47" i="1"/>
  <c r="WL47" i="1"/>
  <c r="WR47" i="1"/>
  <c r="WQ47" i="1"/>
  <c r="WI47" i="1"/>
  <c r="WN47" i="1"/>
  <c r="WK47" i="1"/>
  <c r="WP47" i="1"/>
  <c r="WM47" i="1"/>
  <c r="WO47" i="1"/>
  <c r="WK87" i="1"/>
  <c r="WR87" i="1"/>
  <c r="WQ87" i="1"/>
  <c r="WP87" i="1"/>
  <c r="WM87" i="1"/>
  <c r="WO87" i="1"/>
  <c r="WL87" i="1"/>
  <c r="WN87" i="1"/>
  <c r="WI87" i="1"/>
  <c r="WS87" i="1"/>
  <c r="WO59" i="1"/>
  <c r="WK59" i="1"/>
  <c r="WS59" i="1"/>
  <c r="WR59" i="1"/>
  <c r="WP59" i="1"/>
  <c r="WN59" i="1"/>
  <c r="WQ59" i="1"/>
  <c r="WL59" i="1"/>
  <c r="WM59" i="1"/>
  <c r="WI59" i="1"/>
  <c r="WS25" i="1"/>
  <c r="WK25" i="1"/>
  <c r="WI25" i="1"/>
  <c r="WQ25" i="1"/>
  <c r="WL25" i="1"/>
  <c r="WP25" i="1"/>
  <c r="WR25" i="1"/>
  <c r="WM25" i="1"/>
  <c r="WO25" i="1"/>
  <c r="WN25" i="1"/>
  <c r="WP84" i="1"/>
  <c r="WO84" i="1"/>
  <c r="WM84" i="1"/>
  <c r="WN84" i="1"/>
  <c r="WS84" i="1"/>
  <c r="WK84" i="1"/>
  <c r="WR84" i="1"/>
  <c r="WL84" i="1"/>
  <c r="WQ84" i="1"/>
  <c r="WI84" i="1"/>
  <c r="WQ64" i="1"/>
  <c r="WO64" i="1"/>
  <c r="WK64" i="1"/>
  <c r="WN64" i="1"/>
  <c r="WS64" i="1"/>
  <c r="WR64" i="1"/>
  <c r="WL64" i="1"/>
  <c r="WP64" i="1"/>
  <c r="WI64" i="1"/>
  <c r="WM64" i="1"/>
  <c r="WS66" i="1"/>
  <c r="WP66" i="1"/>
  <c r="WK66" i="1"/>
  <c r="WO66" i="1"/>
  <c r="WM66" i="1"/>
  <c r="WN66" i="1"/>
  <c r="WR66" i="1"/>
  <c r="WL66" i="1"/>
  <c r="WQ66" i="1"/>
  <c r="WI66" i="1"/>
  <c r="WK15" i="1"/>
  <c r="WR15" i="1"/>
  <c r="WP15" i="1"/>
  <c r="WO15" i="1"/>
  <c r="WN15" i="1"/>
  <c r="WM15" i="1"/>
  <c r="WL15" i="1"/>
  <c r="WS15" i="1"/>
  <c r="WQ15" i="1"/>
  <c r="WI15" i="1"/>
  <c r="WG13" i="1"/>
  <c r="WL82" i="1"/>
  <c r="WP82" i="1"/>
  <c r="WO82" i="1"/>
  <c r="WN82" i="1"/>
  <c r="WM82" i="1"/>
  <c r="WS82" i="1"/>
  <c r="WK82" i="1"/>
  <c r="WR82" i="1"/>
  <c r="WQ82" i="1"/>
  <c r="WI82" i="1"/>
  <c r="WP92" i="1"/>
  <c r="WO92" i="1"/>
  <c r="WN92" i="1"/>
  <c r="WS92" i="1"/>
  <c r="WK92" i="1"/>
  <c r="WR92" i="1"/>
  <c r="WL92" i="1"/>
  <c r="WQ92" i="1"/>
  <c r="WI92" i="1"/>
  <c r="WM92" i="1"/>
  <c r="WR68" i="1"/>
  <c r="WQ68" i="1"/>
  <c r="WI68" i="1"/>
  <c r="WP68" i="1"/>
  <c r="WO68" i="1"/>
  <c r="WN68" i="1"/>
  <c r="WS68" i="1"/>
  <c r="WM68" i="1"/>
  <c r="WL68" i="1"/>
  <c r="WK68" i="1"/>
  <c r="VU3" i="1"/>
  <c r="WS69" i="1"/>
  <c r="WN69" i="1"/>
  <c r="WL69" i="1"/>
  <c r="WM69" i="1"/>
  <c r="WO69" i="1"/>
  <c r="WP69" i="1"/>
  <c r="WI69" i="1"/>
  <c r="WQ69" i="1"/>
  <c r="WR69" i="1"/>
  <c r="WK69" i="1"/>
  <c r="WL90" i="1"/>
  <c r="WS90" i="1"/>
  <c r="WK90" i="1"/>
  <c r="WR90" i="1"/>
  <c r="WM90" i="1"/>
  <c r="WQ90" i="1"/>
  <c r="WI90" i="1"/>
  <c r="WP90" i="1"/>
  <c r="WO90" i="1"/>
  <c r="WN90" i="1"/>
  <c r="WI83" i="1"/>
  <c r="WO83" i="1"/>
  <c r="WL83" i="1"/>
  <c r="WK83" i="1"/>
  <c r="WN83" i="1"/>
  <c r="WM83" i="1"/>
  <c r="WS83" i="1"/>
  <c r="WR83" i="1"/>
  <c r="WQ83" i="1"/>
  <c r="WP83" i="1"/>
  <c r="WI18" i="1"/>
  <c r="WS18" i="1"/>
  <c r="WR18" i="1"/>
  <c r="WM18" i="1"/>
  <c r="WQ18" i="1"/>
  <c r="WK18" i="1"/>
  <c r="WP18" i="1"/>
  <c r="WO18" i="1"/>
  <c r="WL18" i="1"/>
  <c r="WN18" i="1"/>
  <c r="WR53" i="1"/>
  <c r="WM53" i="1"/>
  <c r="WQ53" i="1"/>
  <c r="WP53" i="1"/>
  <c r="WK53" i="1"/>
  <c r="WO53" i="1"/>
  <c r="WN53" i="1"/>
  <c r="WS53" i="1"/>
  <c r="WL53" i="1"/>
  <c r="WI53" i="1"/>
  <c r="WS55" i="1"/>
  <c r="WR55" i="1"/>
  <c r="WL55" i="1"/>
  <c r="WQ55" i="1"/>
  <c r="WK55" i="1"/>
  <c r="WM55" i="1"/>
  <c r="WI55" i="1"/>
  <c r="WN55" i="1"/>
  <c r="WP55" i="1"/>
  <c r="WO55" i="1"/>
  <c r="VU7" i="1"/>
  <c r="VU6" i="1"/>
  <c r="WN71" i="1"/>
  <c r="WS71" i="1"/>
  <c r="WR71" i="1"/>
  <c r="WQ71" i="1"/>
  <c r="WP71" i="1"/>
  <c r="WM71" i="1"/>
  <c r="WO71" i="1"/>
  <c r="WK71" i="1"/>
  <c r="WL71" i="1"/>
  <c r="WI71" i="1"/>
  <c r="WQ67" i="1"/>
  <c r="WI67" i="1"/>
  <c r="WP67" i="1"/>
  <c r="WO67" i="1"/>
  <c r="WN67" i="1"/>
  <c r="WS67" i="1"/>
  <c r="WK67" i="1"/>
  <c r="WL67" i="1"/>
  <c r="WM67" i="1"/>
  <c r="WR67" i="1"/>
  <c r="WN57" i="1"/>
  <c r="WI57" i="1"/>
  <c r="WM57" i="1"/>
  <c r="WK57" i="1"/>
  <c r="WS57" i="1"/>
  <c r="WR57" i="1"/>
  <c r="WL57" i="1"/>
  <c r="WQ57" i="1"/>
  <c r="WP57" i="1"/>
  <c r="WO57" i="1"/>
  <c r="WS23" i="1"/>
  <c r="WR23" i="1"/>
  <c r="WQ23" i="1"/>
  <c r="WK23" i="1"/>
  <c r="WL23" i="1"/>
  <c r="WI23" i="1"/>
  <c r="WP23" i="1"/>
  <c r="WO23" i="1"/>
  <c r="WN23" i="1"/>
  <c r="WM23" i="1"/>
  <c r="WK79" i="1"/>
  <c r="WN79" i="1"/>
  <c r="WS79" i="1"/>
  <c r="WI79" i="1"/>
  <c r="WL79" i="1"/>
  <c r="WM79" i="1"/>
  <c r="WR79" i="1"/>
  <c r="WQ79" i="1"/>
  <c r="WP79" i="1"/>
  <c r="WO79" i="1"/>
  <c r="WR45" i="1"/>
  <c r="WQ45" i="1"/>
  <c r="WP45" i="1"/>
  <c r="WK45" i="1"/>
  <c r="WO45" i="1"/>
  <c r="WN45" i="1"/>
  <c r="WS45" i="1"/>
  <c r="WI45" i="1"/>
  <c r="WM45" i="1"/>
  <c r="WL45" i="1"/>
  <c r="WS17" i="1"/>
  <c r="WK17" i="1"/>
  <c r="WN17" i="1"/>
  <c r="WO17" i="1"/>
  <c r="WR17" i="1"/>
  <c r="WL17" i="1"/>
  <c r="WM17" i="1"/>
  <c r="WI17" i="1"/>
  <c r="WQ17" i="1"/>
  <c r="WP17" i="1"/>
  <c r="WM40" i="1"/>
  <c r="WI40" i="1"/>
  <c r="WL40" i="1"/>
  <c r="WR40" i="1"/>
  <c r="WQ40" i="1"/>
  <c r="WO40" i="1"/>
  <c r="WN40" i="1"/>
  <c r="WS40" i="1"/>
  <c r="WP40" i="1"/>
  <c r="WK40" i="1"/>
  <c r="WQ41" i="1"/>
  <c r="WN41" i="1"/>
  <c r="WK41" i="1"/>
  <c r="WS41" i="1"/>
  <c r="WL41" i="1"/>
  <c r="WR41" i="1"/>
  <c r="WP41" i="1"/>
  <c r="WI41" i="1"/>
  <c r="WO41" i="1"/>
  <c r="WM41" i="1"/>
  <c r="WI48" i="1"/>
  <c r="WL48" i="1"/>
  <c r="WO48" i="1"/>
  <c r="WN48" i="1"/>
  <c r="WM48" i="1"/>
  <c r="WS48" i="1"/>
  <c r="WP48" i="1"/>
  <c r="WK48" i="1"/>
  <c r="WR48" i="1"/>
  <c r="WQ48" i="1"/>
  <c r="WN26" i="1"/>
  <c r="WM26" i="1"/>
  <c r="WK26" i="1"/>
  <c r="WS26" i="1"/>
  <c r="WR26" i="1"/>
  <c r="WI26" i="1"/>
  <c r="WQ26" i="1"/>
  <c r="WP26" i="1"/>
  <c r="WO26" i="1"/>
  <c r="WL26" i="1"/>
  <c r="WN27" i="1"/>
  <c r="WQ27" i="1"/>
  <c r="WI27" i="1"/>
  <c r="WP27" i="1"/>
  <c r="WK27" i="1"/>
  <c r="WO27" i="1"/>
  <c r="WL27" i="1"/>
  <c r="WM27" i="1"/>
  <c r="WS27" i="1"/>
  <c r="WR27" i="1"/>
  <c r="WP33" i="1"/>
  <c r="WI33" i="1"/>
  <c r="WS33" i="1"/>
  <c r="WR33" i="1"/>
  <c r="WO33" i="1"/>
  <c r="WQ33" i="1"/>
  <c r="WK33" i="1"/>
  <c r="WM33" i="1"/>
  <c r="WN33" i="1"/>
  <c r="WL33" i="1"/>
  <c r="WQ44" i="1"/>
  <c r="WN44" i="1"/>
  <c r="WO44" i="1"/>
  <c r="WS44" i="1"/>
  <c r="WR44" i="1"/>
  <c r="WM44" i="1"/>
  <c r="WK44" i="1"/>
  <c r="WI44" i="1"/>
  <c r="WP44" i="1"/>
  <c r="WL44" i="1"/>
  <c r="WP60" i="1"/>
  <c r="WQ60" i="1"/>
  <c r="WI60" i="1"/>
  <c r="WO60" i="1"/>
  <c r="WM60" i="1"/>
  <c r="WR60" i="1"/>
  <c r="WN60" i="1"/>
  <c r="WK60" i="1"/>
  <c r="WL60" i="1"/>
  <c r="WS60" i="1"/>
  <c r="WP52" i="1"/>
  <c r="WQ52" i="1"/>
  <c r="WI52" i="1"/>
  <c r="WK52" i="1"/>
  <c r="WO52" i="1"/>
  <c r="WR52" i="1"/>
  <c r="WN52" i="1"/>
  <c r="WS52" i="1"/>
  <c r="WM52" i="1"/>
  <c r="WL52" i="1"/>
  <c r="WQ76" i="1"/>
  <c r="WL76" i="1"/>
  <c r="WP76" i="1"/>
  <c r="WO76" i="1"/>
  <c r="WN76" i="1"/>
  <c r="WM76" i="1"/>
  <c r="WS76" i="1"/>
  <c r="WK76" i="1"/>
  <c r="WR76" i="1"/>
  <c r="WI76" i="1"/>
  <c r="WS85" i="1"/>
  <c r="WN85" i="1"/>
  <c r="WM85" i="1"/>
  <c r="WK85" i="1"/>
  <c r="WL85" i="1"/>
  <c r="WO85" i="1"/>
  <c r="WR85" i="1"/>
  <c r="WI85" i="1"/>
  <c r="WQ85" i="1"/>
  <c r="WP85" i="1"/>
  <c r="WK24" i="1"/>
  <c r="WM24" i="1"/>
  <c r="WR24" i="1"/>
  <c r="WL24" i="1"/>
  <c r="WQ24" i="1"/>
  <c r="WI24" i="1"/>
  <c r="WP24" i="1"/>
  <c r="WS24" i="1"/>
  <c r="WO24" i="1"/>
  <c r="WN24" i="1"/>
  <c r="WN20" i="1"/>
  <c r="WM20" i="1"/>
  <c r="WP20" i="1"/>
  <c r="WO20" i="1"/>
  <c r="WS20" i="1"/>
  <c r="WL20" i="1"/>
  <c r="WQ20" i="1"/>
  <c r="WR20" i="1"/>
  <c r="WK20" i="1"/>
  <c r="WI20" i="1"/>
  <c r="VU4" i="1"/>
  <c r="WO72" i="1"/>
  <c r="WQ72" i="1"/>
  <c r="WI72" i="1"/>
  <c r="WP72" i="1"/>
  <c r="WL72" i="1"/>
  <c r="WK72" i="1"/>
  <c r="WN72" i="1"/>
  <c r="WM72" i="1"/>
  <c r="WR72" i="1"/>
  <c r="WS72" i="1"/>
  <c r="WK62" i="1"/>
  <c r="WR62" i="1"/>
  <c r="WQ62" i="1"/>
  <c r="WI62" i="1"/>
  <c r="WP62" i="1"/>
  <c r="WM62" i="1"/>
  <c r="WN62" i="1"/>
  <c r="WS62" i="1"/>
  <c r="WO62" i="1"/>
  <c r="WL62" i="1"/>
  <c r="WS86" i="1"/>
  <c r="WL86" i="1"/>
  <c r="WO86" i="1"/>
  <c r="WN86" i="1"/>
  <c r="WM86" i="1"/>
  <c r="WK86" i="1"/>
  <c r="WR86" i="1"/>
  <c r="WP86" i="1"/>
  <c r="WI86" i="1"/>
  <c r="WQ86" i="1"/>
  <c r="WL42" i="1"/>
  <c r="WK42" i="1"/>
  <c r="WR42" i="1"/>
  <c r="WQ42" i="1"/>
  <c r="WI42" i="1"/>
  <c r="WP42" i="1"/>
  <c r="WO42" i="1"/>
  <c r="WM42" i="1"/>
  <c r="WN42" i="1"/>
  <c r="WS42" i="1"/>
  <c r="WR65" i="1"/>
  <c r="WP65" i="1"/>
  <c r="WO65" i="1"/>
  <c r="WN65" i="1"/>
  <c r="WI65" i="1"/>
  <c r="WS65" i="1"/>
  <c r="WK65" i="1"/>
  <c r="WM65" i="1"/>
  <c r="WQ65" i="1"/>
  <c r="WL65" i="1"/>
  <c r="WP16" i="1"/>
  <c r="WI16" i="1"/>
  <c r="WK16" i="1"/>
  <c r="WL16" i="1"/>
  <c r="WO16" i="1"/>
  <c r="WM16" i="1"/>
  <c r="WN16" i="1"/>
  <c r="WS16" i="1"/>
  <c r="WR16" i="1"/>
  <c r="WQ16" i="1"/>
  <c r="WS54" i="1"/>
  <c r="WL54" i="1"/>
  <c r="WR54" i="1"/>
  <c r="WK54" i="1"/>
  <c r="WQ54" i="1"/>
  <c r="WI54" i="1"/>
  <c r="WP54" i="1"/>
  <c r="WO54" i="1"/>
  <c r="WM54" i="1"/>
  <c r="WN54" i="1"/>
  <c r="WK19" i="1"/>
  <c r="WP19" i="1"/>
  <c r="WN19" i="1"/>
  <c r="WO19" i="1"/>
  <c r="WL19" i="1"/>
  <c r="WS19" i="1"/>
  <c r="WR19" i="1"/>
  <c r="WQ19" i="1"/>
  <c r="WM19" i="1"/>
  <c r="WI19" i="1"/>
  <c r="WO80" i="1"/>
  <c r="WQ80" i="1"/>
  <c r="WI80" i="1"/>
  <c r="WK80" i="1"/>
  <c r="WL80" i="1"/>
  <c r="WM80" i="1"/>
  <c r="WP80" i="1"/>
  <c r="WR80" i="1"/>
  <c r="WS80" i="1"/>
  <c r="WN80" i="1"/>
  <c r="WK32" i="1"/>
  <c r="WR32" i="1"/>
  <c r="WI32" i="1"/>
  <c r="WM32" i="1"/>
  <c r="WS32" i="1"/>
  <c r="WQ32" i="1"/>
  <c r="WN32" i="1"/>
  <c r="WL32" i="1"/>
  <c r="WP32" i="1"/>
  <c r="WO32" i="1"/>
  <c r="WP63" i="1"/>
  <c r="WL63" i="1"/>
  <c r="WN63" i="1"/>
  <c r="WK63" i="1"/>
  <c r="WS63" i="1"/>
  <c r="WI63" i="1"/>
  <c r="WR63" i="1"/>
  <c r="WQ63" i="1"/>
  <c r="WO63" i="1"/>
  <c r="WM63" i="1"/>
  <c r="R79" i="1"/>
  <c r="S79" i="1"/>
  <c r="UX79" i="1"/>
  <c r="S83" i="1"/>
  <c r="R83" i="1"/>
  <c r="R87" i="1"/>
  <c r="S87" i="1"/>
  <c r="UX17" i="1"/>
  <c r="S19" i="1"/>
  <c r="R19" i="1"/>
  <c r="UX18" i="1"/>
  <c r="R40" i="1"/>
  <c r="S40" i="1"/>
  <c r="UX68" i="1"/>
  <c r="UX46" i="1"/>
  <c r="S47" i="1"/>
  <c r="R47" i="1"/>
  <c r="UX77" i="1"/>
  <c r="R86" i="1"/>
  <c r="S86" i="1"/>
  <c r="R72" i="1"/>
  <c r="S72" i="1"/>
  <c r="R65" i="1"/>
  <c r="S65" i="1"/>
  <c r="UX42" i="1"/>
  <c r="R78" i="1"/>
  <c r="S78" i="1"/>
  <c r="R64" i="1"/>
  <c r="S64" i="1"/>
  <c r="R81" i="1"/>
  <c r="S81" i="1"/>
  <c r="UX16" i="1"/>
  <c r="R75" i="1"/>
  <c r="S75" i="1"/>
  <c r="UX82" i="1"/>
  <c r="R27" i="1"/>
  <c r="S27" i="1"/>
  <c r="UX61" i="1"/>
  <c r="R56" i="1"/>
  <c r="S56" i="1"/>
  <c r="R53" i="1"/>
  <c r="S53" i="1"/>
  <c r="UX83" i="1"/>
  <c r="UX75" i="1"/>
  <c r="UX63" i="1"/>
  <c r="UX86" i="1"/>
  <c r="R26" i="1"/>
  <c r="S26" i="1"/>
  <c r="UX72" i="1"/>
  <c r="S73" i="1"/>
  <c r="R73" i="1"/>
  <c r="UX27" i="1"/>
  <c r="R84" i="1"/>
  <c r="S84" i="1"/>
  <c r="S57" i="1"/>
  <c r="R57" i="1"/>
  <c r="UX78" i="1"/>
  <c r="R60" i="1"/>
  <c r="S60" i="1"/>
  <c r="R45" i="1"/>
  <c r="S45" i="1"/>
  <c r="UX64" i="1"/>
  <c r="UX85" i="1"/>
  <c r="R68" i="1"/>
  <c r="S68" i="1"/>
  <c r="UX71" i="1"/>
  <c r="UX50" i="1"/>
  <c r="S76" i="1"/>
  <c r="R76" i="1"/>
  <c r="UX87" i="1"/>
  <c r="UX56" i="1"/>
  <c r="R24" i="1"/>
  <c r="S24" i="1"/>
  <c r="UX19" i="1"/>
  <c r="UX40" i="1"/>
  <c r="R38" i="1"/>
  <c r="S38" i="1"/>
  <c r="R37" i="1"/>
  <c r="S37" i="1"/>
  <c r="R59" i="1"/>
  <c r="S59" i="1"/>
  <c r="UX47" i="1"/>
  <c r="UX26" i="1"/>
  <c r="R31" i="1"/>
  <c r="S31" i="1"/>
  <c r="UX65" i="1"/>
  <c r="UX84" i="1"/>
  <c r="S28" i="1"/>
  <c r="R28" i="1"/>
  <c r="UX60" i="1"/>
  <c r="UX81" i="1"/>
  <c r="R54" i="1"/>
  <c r="S54" i="1"/>
  <c r="R61" i="1"/>
  <c r="S61" i="1"/>
  <c r="UX62" i="1"/>
  <c r="R63" i="1"/>
  <c r="S63" i="1"/>
  <c r="R42" i="1"/>
  <c r="S42" i="1"/>
  <c r="UX76" i="1"/>
  <c r="R90" i="1"/>
  <c r="S90" i="1"/>
  <c r="R69" i="1"/>
  <c r="S69" i="1"/>
  <c r="R25" i="1"/>
  <c r="S25" i="1"/>
  <c r="UX53" i="1"/>
  <c r="R35" i="1"/>
  <c r="S35" i="1"/>
  <c r="R58" i="1"/>
  <c r="S58" i="1"/>
  <c r="UX38" i="1"/>
  <c r="S55" i="1"/>
  <c r="R55" i="1"/>
  <c r="UX37" i="1"/>
  <c r="R33" i="1"/>
  <c r="S33" i="1"/>
  <c r="R88" i="1"/>
  <c r="S88" i="1"/>
  <c r="UX73" i="1"/>
  <c r="R41" i="1"/>
  <c r="S41" i="1"/>
  <c r="UX57" i="1"/>
  <c r="R21" i="1"/>
  <c r="S21" i="1"/>
  <c r="UX45" i="1"/>
  <c r="R14" i="1"/>
  <c r="S14" i="1"/>
  <c r="R67" i="1"/>
  <c r="S67" i="1"/>
  <c r="UX54" i="1"/>
  <c r="UX32" i="1"/>
  <c r="UX15" i="1"/>
  <c r="S16" i="1"/>
  <c r="R16" i="1"/>
  <c r="UX90" i="1"/>
  <c r="R49" i="1"/>
  <c r="S49" i="1"/>
  <c r="UX24" i="1"/>
  <c r="UX58" i="1"/>
  <c r="R20" i="1"/>
  <c r="S20" i="1"/>
  <c r="R91" i="1"/>
  <c r="S91" i="1"/>
  <c r="UX59" i="1"/>
  <c r="UX88" i="1"/>
  <c r="S66" i="1"/>
  <c r="R66" i="1"/>
  <c r="UX31" i="1"/>
  <c r="R34" i="1"/>
  <c r="S34" i="1"/>
  <c r="UX41" i="1"/>
  <c r="R74" i="1"/>
  <c r="S74" i="1"/>
  <c r="S44" i="1"/>
  <c r="R44" i="1"/>
  <c r="UX28" i="1"/>
  <c r="UX14" i="1"/>
  <c r="UZ14" i="1" s="1"/>
  <c r="S18" i="1"/>
  <c r="R18" i="1"/>
  <c r="R46" i="1"/>
  <c r="S46" i="1"/>
  <c r="UX51" i="1"/>
  <c r="UX23" i="1"/>
  <c r="R80" i="1"/>
  <c r="S80" i="1"/>
  <c r="R85" i="1"/>
  <c r="S85" i="1"/>
  <c r="UX69" i="1"/>
  <c r="UX25" i="1"/>
  <c r="R32" i="1"/>
  <c r="S32" i="1"/>
  <c r="UX35" i="1"/>
  <c r="UX20" i="1"/>
  <c r="UX55" i="1"/>
  <c r="R70" i="1"/>
  <c r="S70" i="1"/>
  <c r="R15" i="1"/>
  <c r="S15" i="1"/>
  <c r="UX33" i="1"/>
  <c r="R48" i="1"/>
  <c r="S48" i="1"/>
  <c r="UX66" i="1"/>
  <c r="S71" i="1"/>
  <c r="R71" i="1"/>
  <c r="UX34" i="1"/>
  <c r="R92" i="1"/>
  <c r="S92" i="1"/>
  <c r="S51" i="1"/>
  <c r="R51" i="1"/>
  <c r="UX74" i="1"/>
  <c r="R23" i="1"/>
  <c r="S23" i="1"/>
  <c r="UX21" i="1"/>
  <c r="R52" i="1"/>
  <c r="S52" i="1"/>
  <c r="UX67" i="1"/>
  <c r="S43" i="1"/>
  <c r="R43" i="1"/>
  <c r="UX80" i="1"/>
  <c r="R17" i="1"/>
  <c r="S17" i="1"/>
  <c r="UX49" i="1"/>
  <c r="S62" i="1"/>
  <c r="R62" i="1"/>
  <c r="UX91" i="1"/>
  <c r="UX70" i="1"/>
  <c r="R77" i="1"/>
  <c r="S77" i="1"/>
  <c r="UX48" i="1"/>
  <c r="R82" i="1"/>
  <c r="S82" i="1"/>
  <c r="UX92" i="1"/>
  <c r="UX44" i="1"/>
  <c r="UX52" i="1"/>
  <c r="R50" i="1"/>
  <c r="S50" i="1"/>
  <c r="UX43"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VU8" i="1" l="1"/>
  <c r="WH13" i="1"/>
  <c r="XZ31" i="1"/>
  <c r="XQ31" i="1"/>
  <c r="YA31" i="1"/>
  <c r="XT31" i="1"/>
  <c r="XW31" i="1"/>
  <c r="XY31" i="1"/>
  <c r="XX31" i="1"/>
  <c r="XS31" i="1"/>
  <c r="XV31" i="1"/>
  <c r="XU31" i="1"/>
  <c r="XW58" i="1"/>
  <c r="XT58" i="1"/>
  <c r="XV58" i="1"/>
  <c r="XX58" i="1"/>
  <c r="XZ58" i="1"/>
  <c r="XU58" i="1"/>
  <c r="XQ58" i="1"/>
  <c r="XY58" i="1"/>
  <c r="YA58" i="1"/>
  <c r="XS58" i="1"/>
  <c r="XW25" i="1"/>
  <c r="XU25" i="1"/>
  <c r="YA25" i="1"/>
  <c r="XS25" i="1"/>
  <c r="XZ25" i="1"/>
  <c r="XV25" i="1"/>
  <c r="XQ25" i="1"/>
  <c r="XY25" i="1"/>
  <c r="XT25" i="1"/>
  <c r="XX25" i="1"/>
  <c r="XZ45" i="1"/>
  <c r="XY45" i="1"/>
  <c r="XX45" i="1"/>
  <c r="XW45" i="1"/>
  <c r="XQ45" i="1"/>
  <c r="XV45" i="1"/>
  <c r="XU45" i="1"/>
  <c r="XT45" i="1"/>
  <c r="YA45" i="1"/>
  <c r="XS45" i="1"/>
  <c r="YA57" i="1"/>
  <c r="XQ57" i="1"/>
  <c r="XX57" i="1"/>
  <c r="XV57" i="1"/>
  <c r="XY57" i="1"/>
  <c r="XZ57" i="1"/>
  <c r="XS57" i="1"/>
  <c r="XU57" i="1"/>
  <c r="XW57" i="1"/>
  <c r="XT57" i="1"/>
  <c r="XV41" i="1"/>
  <c r="XX41" i="1"/>
  <c r="XQ41" i="1"/>
  <c r="XT41" i="1"/>
  <c r="XW41" i="1"/>
  <c r="XZ41" i="1"/>
  <c r="XU41" i="1"/>
  <c r="XS41" i="1"/>
  <c r="YA41" i="1"/>
  <c r="XY41" i="1"/>
  <c r="YA78" i="1"/>
  <c r="XV78" i="1"/>
  <c r="XS78" i="1"/>
  <c r="XU78" i="1"/>
  <c r="XW78" i="1"/>
  <c r="XQ78" i="1"/>
  <c r="XT78" i="1"/>
  <c r="XY78" i="1"/>
  <c r="XX78" i="1"/>
  <c r="XZ78" i="1"/>
  <c r="YA75" i="1"/>
  <c r="XQ75" i="1"/>
  <c r="XX75" i="1"/>
  <c r="XW75" i="1"/>
  <c r="XV75" i="1"/>
  <c r="XU75" i="1"/>
  <c r="XT75" i="1"/>
  <c r="XZ75" i="1"/>
  <c r="XS75" i="1"/>
  <c r="XY75" i="1"/>
  <c r="XY26" i="1"/>
  <c r="XV26" i="1"/>
  <c r="XS26" i="1"/>
  <c r="YA26" i="1"/>
  <c r="XZ26" i="1"/>
  <c r="XU26" i="1"/>
  <c r="XQ26" i="1"/>
  <c r="XW26" i="1"/>
  <c r="XX26" i="1"/>
  <c r="XT26" i="1"/>
  <c r="XX60" i="1"/>
  <c r="XQ60" i="1"/>
  <c r="XU60" i="1"/>
  <c r="XT60" i="1"/>
  <c r="YA60" i="1"/>
  <c r="XW60" i="1"/>
  <c r="XV60" i="1"/>
  <c r="XZ60" i="1"/>
  <c r="XS60" i="1"/>
  <c r="XY60" i="1"/>
  <c r="XY64" i="1"/>
  <c r="XX64" i="1"/>
  <c r="XW64" i="1"/>
  <c r="XS64" i="1"/>
  <c r="YA64" i="1"/>
  <c r="XQ64" i="1"/>
  <c r="XT64" i="1"/>
  <c r="XU64" i="1"/>
  <c r="XV64" i="1"/>
  <c r="XZ64" i="1"/>
  <c r="XT49" i="1"/>
  <c r="XS49" i="1"/>
  <c r="YA49" i="1"/>
  <c r="XW49" i="1"/>
  <c r="XQ49" i="1"/>
  <c r="XY49" i="1"/>
  <c r="XU49" i="1"/>
  <c r="XX49" i="1"/>
  <c r="XV49" i="1"/>
  <c r="XZ49" i="1"/>
  <c r="XU34" i="1"/>
  <c r="XT34" i="1"/>
  <c r="XS34" i="1"/>
  <c r="XY34" i="1"/>
  <c r="XQ34" i="1"/>
  <c r="XX34" i="1"/>
  <c r="XW34" i="1"/>
  <c r="XV34" i="1"/>
  <c r="YA34" i="1"/>
  <c r="XZ34" i="1"/>
  <c r="XW63" i="1"/>
  <c r="XZ63" i="1"/>
  <c r="XX63" i="1"/>
  <c r="XY63" i="1"/>
  <c r="XQ63" i="1"/>
  <c r="XS63" i="1"/>
  <c r="XV63" i="1"/>
  <c r="XU63" i="1"/>
  <c r="YA63" i="1"/>
  <c r="XT63" i="1"/>
  <c r="XT85" i="1"/>
  <c r="XS85" i="1"/>
  <c r="XZ85" i="1"/>
  <c r="XY85" i="1"/>
  <c r="XX85" i="1"/>
  <c r="XW85" i="1"/>
  <c r="XQ85" i="1"/>
  <c r="XU85" i="1"/>
  <c r="YA85" i="1"/>
  <c r="XV85" i="1"/>
  <c r="XS42" i="1"/>
  <c r="XV42" i="1"/>
  <c r="XT42" i="1"/>
  <c r="YA42" i="1"/>
  <c r="XU42" i="1"/>
  <c r="XZ42" i="1"/>
  <c r="XY42" i="1"/>
  <c r="XQ42" i="1"/>
  <c r="XX42" i="1"/>
  <c r="XW42" i="1"/>
  <c r="YA33" i="1"/>
  <c r="XS33" i="1"/>
  <c r="XZ33" i="1"/>
  <c r="XY33" i="1"/>
  <c r="XX33" i="1"/>
  <c r="XW33" i="1"/>
  <c r="XQ33" i="1"/>
  <c r="XU33" i="1"/>
  <c r="XT33" i="1"/>
  <c r="XV33" i="1"/>
  <c r="XQ56" i="1"/>
  <c r="XT56" i="1"/>
  <c r="XZ56" i="1"/>
  <c r="XY56" i="1"/>
  <c r="XU56" i="1"/>
  <c r="XX56" i="1"/>
  <c r="XW56" i="1"/>
  <c r="XV56" i="1"/>
  <c r="YA56" i="1"/>
  <c r="XS56" i="1"/>
  <c r="XS24" i="1"/>
  <c r="XX24" i="1"/>
  <c r="XW24" i="1"/>
  <c r="XV24" i="1"/>
  <c r="YA24" i="1"/>
  <c r="XZ24" i="1"/>
  <c r="XU24" i="1"/>
  <c r="XY24" i="1"/>
  <c r="XQ24" i="1"/>
  <c r="XT24" i="1"/>
  <c r="XT84" i="1"/>
  <c r="XV84" i="1"/>
  <c r="XU84" i="1"/>
  <c r="XZ84" i="1"/>
  <c r="XY84" i="1"/>
  <c r="XX84" i="1"/>
  <c r="XS84" i="1"/>
  <c r="XW84" i="1"/>
  <c r="XQ84" i="1"/>
  <c r="YA84" i="1"/>
  <c r="XC4" i="1"/>
  <c r="XX52" i="1"/>
  <c r="YA52" i="1"/>
  <c r="XV52" i="1"/>
  <c r="XW52" i="1"/>
  <c r="XS52" i="1"/>
  <c r="XZ52" i="1"/>
  <c r="XT52" i="1"/>
  <c r="XU52" i="1"/>
  <c r="XY52" i="1"/>
  <c r="XQ52" i="1"/>
  <c r="XX44" i="1"/>
  <c r="XT44" i="1"/>
  <c r="XW44" i="1"/>
  <c r="YA44" i="1"/>
  <c r="XV44" i="1"/>
  <c r="XQ44" i="1"/>
  <c r="XZ44" i="1"/>
  <c r="XU44" i="1"/>
  <c r="XY44" i="1"/>
  <c r="XS44" i="1"/>
  <c r="XU88" i="1"/>
  <c r="XW88" i="1"/>
  <c r="XV88" i="1"/>
  <c r="XT88" i="1"/>
  <c r="XX88" i="1"/>
  <c r="YA88" i="1"/>
  <c r="XZ88" i="1"/>
  <c r="XQ88" i="1"/>
  <c r="XY88" i="1"/>
  <c r="XS88" i="1"/>
  <c r="YA83" i="1"/>
  <c r="XQ83" i="1"/>
  <c r="XU83" i="1"/>
  <c r="XX83" i="1"/>
  <c r="XW83" i="1"/>
  <c r="XS83" i="1"/>
  <c r="XT83" i="1"/>
  <c r="XV83" i="1"/>
  <c r="XZ83" i="1"/>
  <c r="XY83" i="1"/>
  <c r="XX43" i="1"/>
  <c r="XW43" i="1"/>
  <c r="XV43" i="1"/>
  <c r="XU43" i="1"/>
  <c r="YA43" i="1"/>
  <c r="XS43" i="1"/>
  <c r="XQ43" i="1"/>
  <c r="XZ43" i="1"/>
  <c r="XT43" i="1"/>
  <c r="XY43" i="1"/>
  <c r="XC6" i="1"/>
  <c r="XX66" i="1"/>
  <c r="XT66" i="1"/>
  <c r="XW66" i="1"/>
  <c r="XV66" i="1"/>
  <c r="YA66" i="1"/>
  <c r="XQ66" i="1"/>
  <c r="XS66" i="1"/>
  <c r="XU66" i="1"/>
  <c r="XZ66" i="1"/>
  <c r="XY66" i="1"/>
  <c r="XW71" i="1"/>
  <c r="YA71" i="1"/>
  <c r="XZ71" i="1"/>
  <c r="XY71" i="1"/>
  <c r="XX71" i="1"/>
  <c r="XU71" i="1"/>
  <c r="XS71" i="1"/>
  <c r="XV71" i="1"/>
  <c r="XT71" i="1"/>
  <c r="XQ71" i="1"/>
  <c r="XT48" i="1"/>
  <c r="XQ48" i="1"/>
  <c r="XY48" i="1"/>
  <c r="XU48" i="1"/>
  <c r="XX48" i="1"/>
  <c r="XW48" i="1"/>
  <c r="XV48" i="1"/>
  <c r="YA48" i="1"/>
  <c r="XS48" i="1"/>
  <c r="XZ48" i="1"/>
  <c r="YA37" i="1"/>
  <c r="XQ37" i="1"/>
  <c r="XS37" i="1"/>
  <c r="XZ37" i="1"/>
  <c r="XT37" i="1"/>
  <c r="XY37" i="1"/>
  <c r="XX37" i="1"/>
  <c r="XW37" i="1"/>
  <c r="XV37" i="1"/>
  <c r="XU37" i="1"/>
  <c r="XW17" i="1"/>
  <c r="XT17" i="1"/>
  <c r="XQ17" i="1"/>
  <c r="XV17" i="1"/>
  <c r="YA17" i="1"/>
  <c r="XY17" i="1"/>
  <c r="XS17" i="1"/>
  <c r="XX17" i="1"/>
  <c r="XZ17" i="1"/>
  <c r="XU17" i="1"/>
  <c r="XW18" i="1"/>
  <c r="XS18" i="1"/>
  <c r="YA18" i="1"/>
  <c r="XT18" i="1"/>
  <c r="XU18" i="1"/>
  <c r="XZ18" i="1"/>
  <c r="XX18" i="1"/>
  <c r="XQ18" i="1"/>
  <c r="XY18" i="1"/>
  <c r="XV18" i="1"/>
  <c r="XC9" i="1"/>
  <c r="YA65" i="1"/>
  <c r="XQ65" i="1"/>
  <c r="XW65" i="1"/>
  <c r="XV65" i="1"/>
  <c r="XZ65" i="1"/>
  <c r="XX65" i="1"/>
  <c r="XY65" i="1"/>
  <c r="XS65" i="1"/>
  <c r="XT65" i="1"/>
  <c r="XU65" i="1"/>
  <c r="YA86" i="1"/>
  <c r="XT86" i="1"/>
  <c r="XV86" i="1"/>
  <c r="XS86" i="1"/>
  <c r="XU86" i="1"/>
  <c r="XX86" i="1"/>
  <c r="XY86" i="1"/>
  <c r="XQ86" i="1"/>
  <c r="XZ86" i="1"/>
  <c r="XW86" i="1"/>
  <c r="XU70" i="1"/>
  <c r="XS70" i="1"/>
  <c r="XY70" i="1"/>
  <c r="XX70" i="1"/>
  <c r="XQ70" i="1"/>
  <c r="XZ70" i="1"/>
  <c r="XW70" i="1"/>
  <c r="YA70" i="1"/>
  <c r="XV70" i="1"/>
  <c r="XT70" i="1"/>
  <c r="XZ92" i="1"/>
  <c r="XY92" i="1"/>
  <c r="XS92" i="1"/>
  <c r="XX92" i="1"/>
  <c r="XW92" i="1"/>
  <c r="XU92" i="1"/>
  <c r="XV92" i="1"/>
  <c r="XT92" i="1"/>
  <c r="YA92" i="1"/>
  <c r="XQ92" i="1"/>
  <c r="XQ32" i="1"/>
  <c r="XT32" i="1"/>
  <c r="XX32" i="1"/>
  <c r="XZ32" i="1"/>
  <c r="XY32" i="1"/>
  <c r="XW32" i="1"/>
  <c r="XU32" i="1"/>
  <c r="XV32" i="1"/>
  <c r="XS32" i="1"/>
  <c r="YA32" i="1"/>
  <c r="XW72" i="1"/>
  <c r="XV72" i="1"/>
  <c r="YA72" i="1"/>
  <c r="XS72" i="1"/>
  <c r="XU72" i="1"/>
  <c r="XZ72" i="1"/>
  <c r="XY72" i="1"/>
  <c r="XT72" i="1"/>
  <c r="XX72" i="1"/>
  <c r="XQ72" i="1"/>
  <c r="XY20" i="1"/>
  <c r="XT20" i="1"/>
  <c r="XQ20" i="1"/>
  <c r="XU20" i="1"/>
  <c r="XX20" i="1"/>
  <c r="XW20" i="1"/>
  <c r="XV20" i="1"/>
  <c r="YA20" i="1"/>
  <c r="XS20" i="1"/>
  <c r="XZ20" i="1"/>
  <c r="YA61" i="1"/>
  <c r="XU61" i="1"/>
  <c r="XZ61" i="1"/>
  <c r="XT61" i="1"/>
  <c r="XY61" i="1"/>
  <c r="XS61" i="1"/>
  <c r="XX61" i="1"/>
  <c r="XW61" i="1"/>
  <c r="XV61" i="1"/>
  <c r="XQ61" i="1"/>
  <c r="XZ67" i="1"/>
  <c r="XY67" i="1"/>
  <c r="XQ67" i="1"/>
  <c r="XT67" i="1"/>
  <c r="XX67" i="1"/>
  <c r="XS67" i="1"/>
  <c r="YA67" i="1"/>
  <c r="XW67" i="1"/>
  <c r="XV67" i="1"/>
  <c r="XU67" i="1"/>
  <c r="XU53" i="1"/>
  <c r="XZ53" i="1"/>
  <c r="YA53" i="1"/>
  <c r="XS53" i="1"/>
  <c r="XY53" i="1"/>
  <c r="XT53" i="1"/>
  <c r="XX53" i="1"/>
  <c r="XW53" i="1"/>
  <c r="XQ53" i="1"/>
  <c r="XV53" i="1"/>
  <c r="YA54" i="1"/>
  <c r="XU54" i="1"/>
  <c r="XZ54" i="1"/>
  <c r="XY54" i="1"/>
  <c r="XQ54" i="1"/>
  <c r="XS54" i="1"/>
  <c r="XX54" i="1"/>
  <c r="XT54" i="1"/>
  <c r="XW54" i="1"/>
  <c r="XV54" i="1"/>
  <c r="YA47" i="1"/>
  <c r="XQ47" i="1"/>
  <c r="XZ47" i="1"/>
  <c r="XS47" i="1"/>
  <c r="XW47" i="1"/>
  <c r="XY47" i="1"/>
  <c r="XT47" i="1"/>
  <c r="XU47" i="1"/>
  <c r="XX47" i="1"/>
  <c r="XV47" i="1"/>
  <c r="XW59" i="1"/>
  <c r="XT59" i="1"/>
  <c r="XQ59" i="1"/>
  <c r="XS59" i="1"/>
  <c r="XY59" i="1"/>
  <c r="YA59" i="1"/>
  <c r="XZ59" i="1"/>
  <c r="XX59" i="1"/>
  <c r="XU59" i="1"/>
  <c r="XV59" i="1"/>
  <c r="XQ19" i="1"/>
  <c r="XX19" i="1"/>
  <c r="XW19" i="1"/>
  <c r="XV19" i="1"/>
  <c r="XS19" i="1"/>
  <c r="XU19" i="1"/>
  <c r="XT19" i="1"/>
  <c r="YA19" i="1"/>
  <c r="XZ19" i="1"/>
  <c r="XY19" i="1"/>
  <c r="XT69" i="1"/>
  <c r="XQ69" i="1"/>
  <c r="XY69" i="1"/>
  <c r="YA69" i="1"/>
  <c r="XX69" i="1"/>
  <c r="XV69" i="1"/>
  <c r="XW69" i="1"/>
  <c r="XU69" i="1"/>
  <c r="XS69" i="1"/>
  <c r="XZ69" i="1"/>
  <c r="XC3" i="1"/>
  <c r="XQ55" i="1"/>
  <c r="XV55" i="1"/>
  <c r="XX55" i="1"/>
  <c r="XY55" i="1"/>
  <c r="XS55" i="1"/>
  <c r="XW55" i="1"/>
  <c r="XU55" i="1"/>
  <c r="YA55" i="1"/>
  <c r="XT55" i="1"/>
  <c r="XZ55" i="1"/>
  <c r="XQ40" i="1"/>
  <c r="YA40" i="1"/>
  <c r="XT40" i="1"/>
  <c r="XS40" i="1"/>
  <c r="XY40" i="1"/>
  <c r="XX40" i="1"/>
  <c r="XZ40" i="1"/>
  <c r="XW40" i="1"/>
  <c r="XV40" i="1"/>
  <c r="XU40" i="1"/>
  <c r="XV62" i="1"/>
  <c r="YA62" i="1"/>
  <c r="XZ62" i="1"/>
  <c r="XY62" i="1"/>
  <c r="XX62" i="1"/>
  <c r="XW62" i="1"/>
  <c r="XT62" i="1"/>
  <c r="XU62" i="1"/>
  <c r="XS62" i="1"/>
  <c r="XQ62" i="1"/>
  <c r="XV74" i="1"/>
  <c r="YA74" i="1"/>
  <c r="XS74" i="1"/>
  <c r="XU74" i="1"/>
  <c r="XY74" i="1"/>
  <c r="XZ74" i="1"/>
  <c r="XX74" i="1"/>
  <c r="XQ74" i="1"/>
  <c r="XW74" i="1"/>
  <c r="XT74" i="1"/>
  <c r="YA21" i="1"/>
  <c r="XV21" i="1"/>
  <c r="XX21" i="1"/>
  <c r="XZ21" i="1"/>
  <c r="XT21" i="1"/>
  <c r="XU21" i="1"/>
  <c r="XQ21" i="1"/>
  <c r="XY21" i="1"/>
  <c r="XS21" i="1"/>
  <c r="XW21" i="1"/>
  <c r="YA82" i="1"/>
  <c r="XS82" i="1"/>
  <c r="XQ82" i="1"/>
  <c r="XU82" i="1"/>
  <c r="XY82" i="1"/>
  <c r="XX82" i="1"/>
  <c r="XZ82" i="1"/>
  <c r="XW82" i="1"/>
  <c r="XV82" i="1"/>
  <c r="XT82" i="1"/>
  <c r="XX79" i="1"/>
  <c r="XY79" i="1"/>
  <c r="XV79" i="1"/>
  <c r="XT79" i="1"/>
  <c r="XQ79" i="1"/>
  <c r="XS79" i="1"/>
  <c r="XW79" i="1"/>
  <c r="XZ79" i="1"/>
  <c r="YA79" i="1"/>
  <c r="XU79" i="1"/>
  <c r="XU91" i="1"/>
  <c r="XZ91" i="1"/>
  <c r="XY91" i="1"/>
  <c r="XX91" i="1"/>
  <c r="XW91" i="1"/>
  <c r="XV91" i="1"/>
  <c r="XT91" i="1"/>
  <c r="XS91" i="1"/>
  <c r="YA91" i="1"/>
  <c r="XQ91" i="1"/>
  <c r="XX51" i="1"/>
  <c r="XU51" i="1"/>
  <c r="XW51" i="1"/>
  <c r="XV51" i="1"/>
  <c r="YA51" i="1"/>
  <c r="XT51" i="1"/>
  <c r="XS51" i="1"/>
  <c r="XQ51" i="1"/>
  <c r="XZ51" i="1"/>
  <c r="XY51" i="1"/>
  <c r="XX35" i="1"/>
  <c r="XW35" i="1"/>
  <c r="XT35" i="1"/>
  <c r="YA35" i="1"/>
  <c r="XS35" i="1"/>
  <c r="XU35" i="1"/>
  <c r="XZ35" i="1"/>
  <c r="XY35" i="1"/>
  <c r="XV35" i="1"/>
  <c r="XQ35" i="1"/>
  <c r="YA46" i="1"/>
  <c r="XZ46" i="1"/>
  <c r="XY46" i="1"/>
  <c r="XQ46" i="1"/>
  <c r="XX46" i="1"/>
  <c r="XW46" i="1"/>
  <c r="XS46" i="1"/>
  <c r="XV46" i="1"/>
  <c r="XT46" i="1"/>
  <c r="XU46" i="1"/>
  <c r="XU23" i="1"/>
  <c r="YA23" i="1"/>
  <c r="XZ23" i="1"/>
  <c r="XY23" i="1"/>
  <c r="XQ23" i="1"/>
  <c r="XX23" i="1"/>
  <c r="XT23" i="1"/>
  <c r="XW23" i="1"/>
  <c r="XS23" i="1"/>
  <c r="XV23" i="1"/>
  <c r="YA38" i="1"/>
  <c r="XU38" i="1"/>
  <c r="XZ38" i="1"/>
  <c r="XY38" i="1"/>
  <c r="XS38" i="1"/>
  <c r="XQ38" i="1"/>
  <c r="XX38" i="1"/>
  <c r="XW38" i="1"/>
  <c r="XT38" i="1"/>
  <c r="XV38" i="1"/>
  <c r="XX80" i="1"/>
  <c r="XS80" i="1"/>
  <c r="XZ80" i="1"/>
  <c r="XY80" i="1"/>
  <c r="XU80" i="1"/>
  <c r="XW80" i="1"/>
  <c r="XV80" i="1"/>
  <c r="YA80" i="1"/>
  <c r="XT80" i="1"/>
  <c r="XQ80" i="1"/>
  <c r="XY81" i="1"/>
  <c r="XU81" i="1"/>
  <c r="XS81" i="1"/>
  <c r="XT81" i="1"/>
  <c r="XV81" i="1"/>
  <c r="XZ81" i="1"/>
  <c r="YA81" i="1"/>
  <c r="XQ81" i="1"/>
  <c r="XX81" i="1"/>
  <c r="XW81" i="1"/>
  <c r="XC5" i="1"/>
  <c r="XC8" i="1"/>
  <c r="XX68" i="1"/>
  <c r="XQ68" i="1"/>
  <c r="XW68" i="1"/>
  <c r="XT68" i="1"/>
  <c r="XS68" i="1"/>
  <c r="XV68" i="1"/>
  <c r="XU68" i="1"/>
  <c r="YA68" i="1"/>
  <c r="XZ68" i="1"/>
  <c r="XY68" i="1"/>
  <c r="XZ90" i="1"/>
  <c r="XS90" i="1"/>
  <c r="XU90" i="1"/>
  <c r="XY90" i="1"/>
  <c r="XX90" i="1"/>
  <c r="XT90" i="1"/>
  <c r="XQ90" i="1"/>
  <c r="XW90" i="1"/>
  <c r="XV90" i="1"/>
  <c r="YA90" i="1"/>
  <c r="XT50" i="1"/>
  <c r="XS50" i="1"/>
  <c r="YA50" i="1"/>
  <c r="XZ50" i="1"/>
  <c r="XU50" i="1"/>
  <c r="XV50" i="1"/>
  <c r="XY50" i="1"/>
  <c r="XQ50" i="1"/>
  <c r="XW50" i="1"/>
  <c r="XX50" i="1"/>
  <c r="XX73" i="1"/>
  <c r="XQ73" i="1"/>
  <c r="XS73" i="1"/>
  <c r="XY73" i="1"/>
  <c r="XU73" i="1"/>
  <c r="XZ73" i="1"/>
  <c r="XT73" i="1"/>
  <c r="XW73" i="1"/>
  <c r="XV73" i="1"/>
  <c r="YA73" i="1"/>
  <c r="XQ77" i="1"/>
  <c r="XS77" i="1"/>
  <c r="XZ77" i="1"/>
  <c r="XY77" i="1"/>
  <c r="XT77" i="1"/>
  <c r="XX77" i="1"/>
  <c r="XW77" i="1"/>
  <c r="XV77" i="1"/>
  <c r="XU77" i="1"/>
  <c r="YA77" i="1"/>
  <c r="XC7" i="1"/>
  <c r="XW87" i="1"/>
  <c r="XY87" i="1"/>
  <c r="XU87" i="1"/>
  <c r="XX87" i="1"/>
  <c r="XT87" i="1"/>
  <c r="XV87" i="1"/>
  <c r="YA87" i="1"/>
  <c r="XZ87" i="1"/>
  <c r="XQ87" i="1"/>
  <c r="XS87" i="1"/>
  <c r="XZ28" i="1"/>
  <c r="YA28" i="1"/>
  <c r="XQ28" i="1"/>
  <c r="XY28" i="1"/>
  <c r="XT28" i="1"/>
  <c r="XV28" i="1"/>
  <c r="XW28" i="1"/>
  <c r="XX28" i="1"/>
  <c r="XS28" i="1"/>
  <c r="XU28" i="1"/>
  <c r="YA16" i="1"/>
  <c r="XZ16" i="1"/>
  <c r="XY16" i="1"/>
  <c r="XT16" i="1"/>
  <c r="XQ16" i="1"/>
  <c r="XX16" i="1"/>
  <c r="XW16" i="1"/>
  <c r="XS16" i="1"/>
  <c r="XV16" i="1"/>
  <c r="XU16" i="1"/>
  <c r="XW27" i="1"/>
  <c r="XV27" i="1"/>
  <c r="XT27" i="1"/>
  <c r="XY27" i="1"/>
  <c r="YA27" i="1"/>
  <c r="XZ27" i="1"/>
  <c r="XX27" i="1"/>
  <c r="XS27" i="1"/>
  <c r="XQ27" i="1"/>
  <c r="XU27" i="1"/>
  <c r="XU76" i="1"/>
  <c r="XT76" i="1"/>
  <c r="YA76" i="1"/>
  <c r="XS76" i="1"/>
  <c r="XZ76" i="1"/>
  <c r="XY76" i="1"/>
  <c r="XX76" i="1"/>
  <c r="XW76" i="1"/>
  <c r="XV76" i="1"/>
  <c r="XQ76" i="1"/>
  <c r="XR15" i="1"/>
  <c r="XP13" i="1"/>
  <c r="YA15" i="1"/>
  <c r="XZ15" i="1"/>
  <c r="XS15" i="1"/>
  <c r="XY15" i="1"/>
  <c r="XQ15" i="1"/>
  <c r="XX15" i="1"/>
  <c r="XT15" i="1"/>
  <c r="XW15" i="1"/>
  <c r="XU15" i="1"/>
  <c r="XV15" i="1"/>
  <c r="XO13" i="1"/>
  <c r="UZ70" i="1"/>
  <c r="VB70" i="1" s="1"/>
  <c r="UZ55" i="1"/>
  <c r="VB55" i="1" s="1"/>
  <c r="UZ24" i="1"/>
  <c r="VB24" i="1" s="1"/>
  <c r="UZ57" i="1"/>
  <c r="VB57" i="1" s="1"/>
  <c r="UZ65" i="1"/>
  <c r="VB65" i="1" s="1"/>
  <c r="UZ19" i="1"/>
  <c r="VB19" i="1" s="1"/>
  <c r="UZ27" i="1"/>
  <c r="VB27" i="1" s="1"/>
  <c r="UZ86" i="1"/>
  <c r="VB86" i="1" s="1"/>
  <c r="UZ16" i="1"/>
  <c r="VB16" i="1" s="1"/>
  <c r="UZ43" i="1"/>
  <c r="VB43" i="1" s="1"/>
  <c r="UZ44" i="1"/>
  <c r="VB44" i="1" s="1"/>
  <c r="UZ80" i="1"/>
  <c r="VB80" i="1" s="1"/>
  <c r="UZ21" i="1"/>
  <c r="VB21" i="1" s="1"/>
  <c r="UZ23" i="1"/>
  <c r="VB23" i="1" s="1"/>
  <c r="UZ81" i="1"/>
  <c r="VB81" i="1" s="1"/>
  <c r="UZ85" i="1"/>
  <c r="VB85" i="1" s="1"/>
  <c r="UZ18" i="1"/>
  <c r="VB18" i="1" s="1"/>
  <c r="UZ79" i="1"/>
  <c r="VB79" i="1" s="1"/>
  <c r="UZ51" i="1"/>
  <c r="VB51" i="1" s="1"/>
  <c r="UZ28" i="1"/>
  <c r="UZ37" i="1"/>
  <c r="VB37" i="1" s="1"/>
  <c r="UZ48" i="1"/>
  <c r="VB48" i="1" s="1"/>
  <c r="UZ91" i="1"/>
  <c r="VB91" i="1" s="1"/>
  <c r="UZ34" i="1"/>
  <c r="VB34" i="1" s="1"/>
  <c r="UZ33" i="1"/>
  <c r="VB33" i="1" s="1"/>
  <c r="UZ20" i="1"/>
  <c r="VB20" i="1" s="1"/>
  <c r="UZ25" i="1"/>
  <c r="VB25" i="1" s="1"/>
  <c r="UZ45" i="1"/>
  <c r="VB45" i="1" s="1"/>
  <c r="UZ84" i="1"/>
  <c r="VB84" i="1" s="1"/>
  <c r="UZ26" i="1"/>
  <c r="VB26" i="1" s="1"/>
  <c r="UZ50" i="1"/>
  <c r="VB50" i="1" s="1"/>
  <c r="UZ78" i="1"/>
  <c r="VB78" i="1" s="1"/>
  <c r="UZ63" i="1"/>
  <c r="VB63" i="1" s="1"/>
  <c r="UZ82" i="1"/>
  <c r="VB82" i="1" s="1"/>
  <c r="UZ46" i="1"/>
  <c r="VB46" i="1" s="1"/>
  <c r="UZ92" i="1"/>
  <c r="VB92" i="1" s="1"/>
  <c r="UZ49" i="1"/>
  <c r="VB49" i="1" s="1"/>
  <c r="UZ67" i="1"/>
  <c r="VB67" i="1" s="1"/>
  <c r="UZ69" i="1"/>
  <c r="VB69" i="1" s="1"/>
  <c r="UZ31" i="1"/>
  <c r="VB31" i="1" s="1"/>
  <c r="UZ59" i="1"/>
  <c r="VB59" i="1" s="1"/>
  <c r="UZ15" i="1"/>
  <c r="VB15" i="1" s="1"/>
  <c r="UZ62" i="1"/>
  <c r="VB62" i="1" s="1"/>
  <c r="UZ71" i="1"/>
  <c r="VB71" i="1" s="1"/>
  <c r="UZ61" i="1"/>
  <c r="VB61" i="1" s="1"/>
  <c r="UZ58" i="1"/>
  <c r="VB58" i="1" s="1"/>
  <c r="UZ32" i="1"/>
  <c r="VB32" i="1" s="1"/>
  <c r="UZ73" i="1"/>
  <c r="VB73" i="1" s="1"/>
  <c r="UZ38" i="1"/>
  <c r="VB38" i="1" s="1"/>
  <c r="UZ76" i="1"/>
  <c r="VB76" i="1" s="1"/>
  <c r="UZ40" i="1"/>
  <c r="VB40" i="1" s="1"/>
  <c r="UZ56" i="1"/>
  <c r="VB56" i="1" s="1"/>
  <c r="UZ72" i="1"/>
  <c r="VB72" i="1" s="1"/>
  <c r="UZ83" i="1"/>
  <c r="VB83" i="1" s="1"/>
  <c r="UZ42" i="1"/>
  <c r="VB42" i="1" s="1"/>
  <c r="UZ52" i="1"/>
  <c r="VB52" i="1" s="1"/>
  <c r="UZ74" i="1"/>
  <c r="VB74" i="1" s="1"/>
  <c r="UZ66" i="1"/>
  <c r="VB66" i="1" s="1"/>
  <c r="UZ35" i="1"/>
  <c r="VB35" i="1" s="1"/>
  <c r="UZ54" i="1"/>
  <c r="VB54" i="1" s="1"/>
  <c r="UZ53" i="1"/>
  <c r="VB53" i="1" s="1"/>
  <c r="UZ60" i="1"/>
  <c r="VB60" i="1" s="1"/>
  <c r="UZ47" i="1"/>
  <c r="VB47" i="1" s="1"/>
  <c r="UZ87" i="1"/>
  <c r="VB87" i="1" s="1"/>
  <c r="UZ64" i="1"/>
  <c r="VB64" i="1" s="1"/>
  <c r="UZ75" i="1"/>
  <c r="VB75" i="1" s="1"/>
  <c r="UZ77" i="1"/>
  <c r="VB77" i="1" s="1"/>
  <c r="UZ68" i="1"/>
  <c r="VB68" i="1" s="1"/>
  <c r="UZ17" i="1"/>
  <c r="VB17" i="1" s="1"/>
  <c r="UZ41" i="1"/>
  <c r="VB41" i="1" s="1"/>
  <c r="UZ88" i="1"/>
  <c r="VB88" i="1" s="1"/>
  <c r="UZ90" i="1"/>
  <c r="VB90" i="1" s="1"/>
  <c r="WI13" i="1"/>
  <c r="K7" i="11" s="1"/>
  <c r="VZ4" i="1"/>
  <c r="WA4" i="1" s="1"/>
  <c r="VZ9" i="1"/>
  <c r="WA9" i="1" s="1"/>
  <c r="VZ2" i="1"/>
  <c r="VZ5" i="1"/>
  <c r="WA5" i="1" s="1"/>
  <c r="WN13" i="1"/>
  <c r="P7" i="11" s="1"/>
  <c r="VU2" i="1"/>
  <c r="VU10" i="1" s="1"/>
  <c r="WJ13" i="1"/>
  <c r="L7" i="11" s="1"/>
  <c r="WQ13" i="1"/>
  <c r="S7" i="11" s="1"/>
  <c r="WL13" i="1"/>
  <c r="N7" i="11" s="1"/>
  <c r="VZ8" i="1"/>
  <c r="WA8" i="1" s="1"/>
  <c r="VZ7" i="1"/>
  <c r="WA7" i="1" s="1"/>
  <c r="WO13" i="1"/>
  <c r="Q7" i="11" s="1"/>
  <c r="VZ3" i="1"/>
  <c r="WA3" i="1" s="1"/>
  <c r="WP13" i="1"/>
  <c r="R7" i="11" s="1"/>
  <c r="WR13" i="1"/>
  <c r="T7" i="11" s="1"/>
  <c r="WK13" i="1"/>
  <c r="M7" i="11" s="1"/>
  <c r="WM13" i="1"/>
  <c r="O7" i="11" s="1"/>
  <c r="VZ6" i="1"/>
  <c r="WA6" i="1" s="1"/>
  <c r="WS13" i="1"/>
  <c r="U7" i="11" s="1"/>
  <c r="VC79" i="1"/>
  <c r="VD79" i="1"/>
  <c r="VF79" i="1"/>
  <c r="VK79" i="1"/>
  <c r="VJ79" i="1"/>
  <c r="VI79" i="1"/>
  <c r="VH79" i="1"/>
  <c r="VG79" i="1"/>
  <c r="VE79" i="1"/>
  <c r="VA79" i="1"/>
  <c r="U79" i="1"/>
  <c r="T79" i="1"/>
  <c r="VG43" i="1"/>
  <c r="VI43" i="1"/>
  <c r="VD43" i="1"/>
  <c r="VA43" i="1"/>
  <c r="VE43" i="1"/>
  <c r="VK43" i="1"/>
  <c r="VJ43" i="1"/>
  <c r="VH43" i="1"/>
  <c r="VC43" i="1"/>
  <c r="VF43" i="1"/>
  <c r="U77" i="1"/>
  <c r="T77" i="1"/>
  <c r="U52" i="1"/>
  <c r="T52" i="1"/>
  <c r="VI33" i="1"/>
  <c r="VH33" i="1"/>
  <c r="VF33" i="1"/>
  <c r="VC33" i="1"/>
  <c r="VA33" i="1"/>
  <c r="VE33" i="1"/>
  <c r="VD33" i="1"/>
  <c r="VG33" i="1"/>
  <c r="VJ33" i="1"/>
  <c r="VK33" i="1"/>
  <c r="U32" i="1"/>
  <c r="T32" i="1"/>
  <c r="T85" i="1"/>
  <c r="U85" i="1"/>
  <c r="VI28" i="1"/>
  <c r="VK28" i="1"/>
  <c r="VJ28" i="1"/>
  <c r="VF28" i="1"/>
  <c r="VC28" i="1"/>
  <c r="VD28" i="1"/>
  <c r="VA28" i="1"/>
  <c r="VH28" i="1"/>
  <c r="VE28" i="1"/>
  <c r="VG28" i="1"/>
  <c r="VJ58" i="1"/>
  <c r="VC58" i="1"/>
  <c r="VF58" i="1"/>
  <c r="VK58" i="1"/>
  <c r="VH58" i="1"/>
  <c r="VA58" i="1"/>
  <c r="VD58" i="1"/>
  <c r="VI58" i="1"/>
  <c r="VG58" i="1"/>
  <c r="VE58" i="1"/>
  <c r="U67" i="1"/>
  <c r="T67" i="1"/>
  <c r="VK73" i="1"/>
  <c r="VG73" i="1"/>
  <c r="VI73" i="1"/>
  <c r="VC73" i="1"/>
  <c r="VD73" i="1"/>
  <c r="VE73" i="1"/>
  <c r="VA73" i="1"/>
  <c r="VH73" i="1"/>
  <c r="VF73" i="1"/>
  <c r="VJ73" i="1"/>
  <c r="U88" i="1"/>
  <c r="T88" i="1"/>
  <c r="U35" i="1"/>
  <c r="T35" i="1"/>
  <c r="U69" i="1"/>
  <c r="T69" i="1"/>
  <c r="U42" i="1"/>
  <c r="T42" i="1"/>
  <c r="U54" i="1"/>
  <c r="T54" i="1"/>
  <c r="VE60" i="1"/>
  <c r="VA60" i="1"/>
  <c r="VG60" i="1"/>
  <c r="VF60" i="1"/>
  <c r="VC60" i="1"/>
  <c r="VI60" i="1"/>
  <c r="VD60" i="1"/>
  <c r="VJ60" i="1"/>
  <c r="VK60" i="1"/>
  <c r="VH60" i="1"/>
  <c r="U37" i="1"/>
  <c r="T37" i="1"/>
  <c r="VC87" i="1"/>
  <c r="VG87" i="1"/>
  <c r="VD87" i="1"/>
  <c r="VF87" i="1"/>
  <c r="VK87" i="1"/>
  <c r="VJ87" i="1"/>
  <c r="VE87" i="1"/>
  <c r="VI87" i="1"/>
  <c r="VA87" i="1"/>
  <c r="VH87" i="1"/>
  <c r="VE71" i="1"/>
  <c r="VD71" i="1"/>
  <c r="VC71" i="1"/>
  <c r="VH71" i="1"/>
  <c r="VG71" i="1"/>
  <c r="VJ71" i="1"/>
  <c r="VI71" i="1"/>
  <c r="VA71" i="1"/>
  <c r="VF71" i="1"/>
  <c r="VK71" i="1"/>
  <c r="T60" i="1"/>
  <c r="U60" i="1"/>
  <c r="T26" i="1"/>
  <c r="U26" i="1"/>
  <c r="U27" i="1"/>
  <c r="T27" i="1"/>
  <c r="VG16" i="1"/>
  <c r="VJ16" i="1"/>
  <c r="VH16" i="1"/>
  <c r="VA16" i="1"/>
  <c r="VF16" i="1"/>
  <c r="VC16" i="1"/>
  <c r="VK16" i="1"/>
  <c r="VI16" i="1"/>
  <c r="VE16" i="1"/>
  <c r="VD16" i="1"/>
  <c r="U78" i="1"/>
  <c r="T78" i="1"/>
  <c r="U65" i="1"/>
  <c r="T65" i="1"/>
  <c r="VK77" i="1"/>
  <c r="VG77" i="1"/>
  <c r="VA77" i="1"/>
  <c r="VJ77" i="1"/>
  <c r="VE77" i="1"/>
  <c r="VI77" i="1"/>
  <c r="VH77" i="1"/>
  <c r="VC77" i="1"/>
  <c r="VF77" i="1"/>
  <c r="VD77" i="1"/>
  <c r="U87" i="1"/>
  <c r="T87" i="1"/>
  <c r="VJ80" i="1"/>
  <c r="VF80" i="1"/>
  <c r="VE80" i="1"/>
  <c r="VG80" i="1"/>
  <c r="VK80" i="1"/>
  <c r="VD80" i="1"/>
  <c r="VC80" i="1"/>
  <c r="VI80" i="1"/>
  <c r="VA80" i="1"/>
  <c r="VH80" i="1"/>
  <c r="VE88" i="1"/>
  <c r="VA88" i="1"/>
  <c r="VH88" i="1"/>
  <c r="VG88" i="1"/>
  <c r="VF88" i="1"/>
  <c r="VK88" i="1"/>
  <c r="VD88" i="1"/>
  <c r="VC88" i="1"/>
  <c r="VJ88" i="1"/>
  <c r="VI88" i="1"/>
  <c r="U16" i="1"/>
  <c r="T16" i="1"/>
  <c r="T19" i="1"/>
  <c r="U19" i="1"/>
  <c r="VC44" i="1"/>
  <c r="VA44" i="1"/>
  <c r="VD44" i="1"/>
  <c r="VF44" i="1"/>
  <c r="VK44" i="1"/>
  <c r="VJ44" i="1"/>
  <c r="VI44" i="1"/>
  <c r="VG44" i="1"/>
  <c r="VH44" i="1"/>
  <c r="VE44" i="1"/>
  <c r="VA49" i="1"/>
  <c r="VI49" i="1"/>
  <c r="VH49" i="1"/>
  <c r="VG49" i="1"/>
  <c r="VF49" i="1"/>
  <c r="VK49" i="1"/>
  <c r="VC49" i="1"/>
  <c r="VD49" i="1"/>
  <c r="VE49" i="1"/>
  <c r="VJ49" i="1"/>
  <c r="VK21" i="1"/>
  <c r="VE21" i="1"/>
  <c r="VC21" i="1"/>
  <c r="VD21" i="1"/>
  <c r="VH21" i="1"/>
  <c r="VA21" i="1"/>
  <c r="VG21" i="1"/>
  <c r="VI21" i="1"/>
  <c r="VF21" i="1"/>
  <c r="VJ21" i="1"/>
  <c r="VA66" i="1"/>
  <c r="VD66" i="1"/>
  <c r="VG66" i="1"/>
  <c r="VE66" i="1"/>
  <c r="VC66" i="1"/>
  <c r="VH66" i="1"/>
  <c r="VK66" i="1"/>
  <c r="VI66" i="1"/>
  <c r="VF66" i="1"/>
  <c r="VJ66" i="1"/>
  <c r="U15" i="1"/>
  <c r="T15" i="1"/>
  <c r="VI20" i="1"/>
  <c r="VK20" i="1"/>
  <c r="VJ20" i="1"/>
  <c r="VF20" i="1"/>
  <c r="VC20" i="1"/>
  <c r="VD20" i="1"/>
  <c r="VA20" i="1"/>
  <c r="VE20" i="1"/>
  <c r="VG20" i="1"/>
  <c r="VH20" i="1"/>
  <c r="U80" i="1"/>
  <c r="T80" i="1"/>
  <c r="T46" i="1"/>
  <c r="U46" i="1"/>
  <c r="VB14" i="1"/>
  <c r="T34" i="1"/>
  <c r="U34" i="1"/>
  <c r="VF15" i="1"/>
  <c r="VI15" i="1"/>
  <c r="VA15" i="1"/>
  <c r="VJ15" i="1"/>
  <c r="VC15" i="1"/>
  <c r="VK15" i="1"/>
  <c r="VE15" i="1"/>
  <c r="VH15" i="1"/>
  <c r="VD15" i="1"/>
  <c r="VG15" i="1"/>
  <c r="S13" i="1"/>
  <c r="T14" i="1"/>
  <c r="U14" i="1"/>
  <c r="VA57" i="1"/>
  <c r="VC57" i="1"/>
  <c r="VJ57" i="1"/>
  <c r="VI57" i="1"/>
  <c r="VH57" i="1"/>
  <c r="VG57" i="1"/>
  <c r="VF57" i="1"/>
  <c r="VE57" i="1"/>
  <c r="VK57" i="1"/>
  <c r="VD57" i="1"/>
  <c r="U33" i="1"/>
  <c r="T33" i="1"/>
  <c r="VJ38" i="1"/>
  <c r="VD38" i="1"/>
  <c r="VC38" i="1"/>
  <c r="VK38" i="1"/>
  <c r="VE38" i="1"/>
  <c r="VH38" i="1"/>
  <c r="VF38" i="1"/>
  <c r="VA38" i="1"/>
  <c r="VI38" i="1"/>
  <c r="VG38" i="1"/>
  <c r="T90" i="1"/>
  <c r="U90" i="1"/>
  <c r="T63" i="1"/>
  <c r="U63" i="1"/>
  <c r="VK81" i="1"/>
  <c r="VG81" i="1"/>
  <c r="VC81" i="1"/>
  <c r="VH81" i="1"/>
  <c r="VD81" i="1"/>
  <c r="VF81" i="1"/>
  <c r="VA81" i="1"/>
  <c r="VJ81" i="1"/>
  <c r="VI81" i="1"/>
  <c r="VE81" i="1"/>
  <c r="U38" i="1"/>
  <c r="T38" i="1"/>
  <c r="U24" i="1"/>
  <c r="T24" i="1"/>
  <c r="VJ78" i="1"/>
  <c r="VD78" i="1"/>
  <c r="VH78" i="1"/>
  <c r="VK78" i="1"/>
  <c r="VI78" i="1"/>
  <c r="VC78" i="1"/>
  <c r="VA78" i="1"/>
  <c r="VE78" i="1"/>
  <c r="VG78" i="1"/>
  <c r="VF78" i="1"/>
  <c r="VD86" i="1"/>
  <c r="VK86" i="1"/>
  <c r="VI86" i="1"/>
  <c r="VH86" i="1"/>
  <c r="VA86" i="1"/>
  <c r="VC86" i="1"/>
  <c r="VE86" i="1"/>
  <c r="VJ86" i="1"/>
  <c r="VG86" i="1"/>
  <c r="VF86" i="1"/>
  <c r="VD75" i="1"/>
  <c r="VA75" i="1"/>
  <c r="VJ75" i="1"/>
  <c r="VH75" i="1"/>
  <c r="VG75" i="1"/>
  <c r="VC75" i="1"/>
  <c r="VF75" i="1"/>
  <c r="VE75" i="1"/>
  <c r="VK75" i="1"/>
  <c r="VI75" i="1"/>
  <c r="VC83" i="1"/>
  <c r="VD83" i="1"/>
  <c r="VA83" i="1"/>
  <c r="VJ83" i="1"/>
  <c r="VI83" i="1"/>
  <c r="VH83" i="1"/>
  <c r="VG83" i="1"/>
  <c r="VF83" i="1"/>
  <c r="VK83" i="1"/>
  <c r="VE83" i="1"/>
  <c r="VI61" i="1"/>
  <c r="VC61" i="1"/>
  <c r="VG61" i="1"/>
  <c r="VJ61" i="1"/>
  <c r="VH61" i="1"/>
  <c r="VE61" i="1"/>
  <c r="VK61" i="1"/>
  <c r="VD61" i="1"/>
  <c r="VF61" i="1"/>
  <c r="VA61" i="1"/>
  <c r="T81" i="1"/>
  <c r="U81" i="1"/>
  <c r="U72" i="1"/>
  <c r="T72" i="1"/>
  <c r="VI68" i="1"/>
  <c r="VG68" i="1"/>
  <c r="VF68" i="1"/>
  <c r="VA68" i="1"/>
  <c r="VJ68" i="1"/>
  <c r="VE68" i="1"/>
  <c r="VC68" i="1"/>
  <c r="VK68" i="1"/>
  <c r="VH68" i="1"/>
  <c r="VD68" i="1"/>
  <c r="VD74" i="1"/>
  <c r="VI74" i="1"/>
  <c r="VA74" i="1"/>
  <c r="VG74" i="1"/>
  <c r="VF74" i="1"/>
  <c r="VK74" i="1"/>
  <c r="VC74" i="1"/>
  <c r="VJ74" i="1"/>
  <c r="VH74" i="1"/>
  <c r="VE74" i="1"/>
  <c r="T43" i="1"/>
  <c r="U43" i="1"/>
  <c r="T51" i="1"/>
  <c r="U51" i="1"/>
  <c r="VE14" i="1"/>
  <c r="VC14" i="1"/>
  <c r="VD14" i="1"/>
  <c r="VH14" i="1"/>
  <c r="VK14" i="1"/>
  <c r="VJ14" i="1"/>
  <c r="VI14" i="1"/>
  <c r="VG14" i="1"/>
  <c r="VF14" i="1"/>
  <c r="VA14" i="1"/>
  <c r="UY13" i="1"/>
  <c r="U44" i="1"/>
  <c r="T44" i="1"/>
  <c r="T28" i="1"/>
  <c r="U28" i="1"/>
  <c r="U73" i="1"/>
  <c r="T73" i="1"/>
  <c r="VH82" i="1"/>
  <c r="VD82" i="1"/>
  <c r="VI82" i="1"/>
  <c r="VG82" i="1"/>
  <c r="VE82" i="1"/>
  <c r="VF82" i="1"/>
  <c r="VK82" i="1"/>
  <c r="VC82" i="1"/>
  <c r="VA82" i="1"/>
  <c r="VJ82" i="1"/>
  <c r="U47" i="1"/>
  <c r="T47" i="1"/>
  <c r="U50" i="1"/>
  <c r="T50" i="1"/>
  <c r="U82" i="1"/>
  <c r="T82" i="1"/>
  <c r="VK70" i="1"/>
  <c r="VH70" i="1"/>
  <c r="VD70" i="1"/>
  <c r="VI70" i="1"/>
  <c r="VE70" i="1"/>
  <c r="VC70" i="1"/>
  <c r="VG70" i="1"/>
  <c r="VF70" i="1"/>
  <c r="VA70" i="1"/>
  <c r="VJ70" i="1"/>
  <c r="T17" i="1"/>
  <c r="U17" i="1"/>
  <c r="T23" i="1"/>
  <c r="U23" i="1"/>
  <c r="T92" i="1"/>
  <c r="U92" i="1"/>
  <c r="U70" i="1"/>
  <c r="T70" i="1"/>
  <c r="VG25" i="1"/>
  <c r="VK25" i="1"/>
  <c r="VI25" i="1"/>
  <c r="VH25" i="1"/>
  <c r="VC25" i="1"/>
  <c r="VA25" i="1"/>
  <c r="VF25" i="1"/>
  <c r="VD25" i="1"/>
  <c r="VE25" i="1"/>
  <c r="VJ25" i="1"/>
  <c r="VG23" i="1"/>
  <c r="VA23" i="1"/>
  <c r="VI23" i="1"/>
  <c r="VH23" i="1"/>
  <c r="VK23" i="1"/>
  <c r="VF23" i="1"/>
  <c r="VD23" i="1"/>
  <c r="VE23" i="1"/>
  <c r="VJ23" i="1"/>
  <c r="VC23" i="1"/>
  <c r="T74" i="1"/>
  <c r="U74" i="1"/>
  <c r="VG31" i="1"/>
  <c r="VA31" i="1"/>
  <c r="VI31" i="1"/>
  <c r="VF31" i="1"/>
  <c r="VD31" i="1"/>
  <c r="VH31" i="1"/>
  <c r="VC31" i="1"/>
  <c r="VJ31" i="1"/>
  <c r="VK31" i="1"/>
  <c r="VE31" i="1"/>
  <c r="T91" i="1"/>
  <c r="U91" i="1"/>
  <c r="VG24" i="1"/>
  <c r="VJ24" i="1"/>
  <c r="VH24" i="1"/>
  <c r="VC24" i="1"/>
  <c r="VA24" i="1"/>
  <c r="VK24" i="1"/>
  <c r="VE24" i="1"/>
  <c r="VI24" i="1"/>
  <c r="VF24" i="1"/>
  <c r="VD24" i="1"/>
  <c r="VG32" i="1"/>
  <c r="VJ32" i="1"/>
  <c r="VD32" i="1"/>
  <c r="VF32" i="1"/>
  <c r="VH32" i="1"/>
  <c r="VK32" i="1"/>
  <c r="VE32" i="1"/>
  <c r="VA32" i="1"/>
  <c r="VI32" i="1"/>
  <c r="VC32" i="1"/>
  <c r="VG45" i="1"/>
  <c r="VK45" i="1"/>
  <c r="VJ45" i="1"/>
  <c r="VI45" i="1"/>
  <c r="VF45" i="1"/>
  <c r="VA45" i="1"/>
  <c r="VC45" i="1"/>
  <c r="VE45" i="1"/>
  <c r="VH45" i="1"/>
  <c r="VD45" i="1"/>
  <c r="VG53" i="1"/>
  <c r="VF53" i="1"/>
  <c r="VA53" i="1"/>
  <c r="VK53" i="1"/>
  <c r="VJ53" i="1"/>
  <c r="VI53" i="1"/>
  <c r="VC53" i="1"/>
  <c r="VH53" i="1"/>
  <c r="VE53" i="1"/>
  <c r="VD53" i="1"/>
  <c r="VK76" i="1"/>
  <c r="VF76" i="1"/>
  <c r="VJ76" i="1"/>
  <c r="VG76" i="1"/>
  <c r="VH76" i="1"/>
  <c r="VC76" i="1"/>
  <c r="VA76" i="1"/>
  <c r="VI76" i="1"/>
  <c r="VE76" i="1"/>
  <c r="VD76" i="1"/>
  <c r="VG62" i="1"/>
  <c r="VD62" i="1"/>
  <c r="VA62" i="1"/>
  <c r="VH62" i="1"/>
  <c r="VI62" i="1"/>
  <c r="VC62" i="1"/>
  <c r="VJ62" i="1"/>
  <c r="VF62" i="1"/>
  <c r="VE62" i="1"/>
  <c r="VK62" i="1"/>
  <c r="VJ65" i="1"/>
  <c r="VK65" i="1"/>
  <c r="VG65" i="1"/>
  <c r="VF65" i="1"/>
  <c r="VH65" i="1"/>
  <c r="VD65" i="1"/>
  <c r="VA65" i="1"/>
  <c r="VI65" i="1"/>
  <c r="VC65" i="1"/>
  <c r="VE65" i="1"/>
  <c r="T68" i="1"/>
  <c r="U68" i="1"/>
  <c r="T53" i="1"/>
  <c r="U53" i="1"/>
  <c r="T75" i="1"/>
  <c r="U75" i="1"/>
  <c r="T64" i="1"/>
  <c r="U64" i="1"/>
  <c r="T40" i="1"/>
  <c r="U40" i="1"/>
  <c r="VG17" i="1"/>
  <c r="VK17" i="1"/>
  <c r="VI17" i="1"/>
  <c r="VH17" i="1"/>
  <c r="VC17" i="1"/>
  <c r="VA17" i="1"/>
  <c r="VE17" i="1"/>
  <c r="VD17" i="1"/>
  <c r="VJ17" i="1"/>
  <c r="VF17" i="1"/>
  <c r="VE91" i="1"/>
  <c r="VC91" i="1"/>
  <c r="VJ91" i="1"/>
  <c r="VA91" i="1"/>
  <c r="VD91" i="1"/>
  <c r="VI91" i="1"/>
  <c r="VH91" i="1"/>
  <c r="VG91" i="1"/>
  <c r="VF91" i="1"/>
  <c r="VK91" i="1"/>
  <c r="T71" i="1"/>
  <c r="U71" i="1"/>
  <c r="VD26" i="1"/>
  <c r="VJ26" i="1"/>
  <c r="VK26" i="1"/>
  <c r="VI26" i="1"/>
  <c r="VA26" i="1"/>
  <c r="VH26" i="1"/>
  <c r="VG26" i="1"/>
  <c r="VF26" i="1"/>
  <c r="VC26" i="1"/>
  <c r="VE26" i="1"/>
  <c r="VH27" i="1"/>
  <c r="VD27" i="1"/>
  <c r="VG27" i="1"/>
  <c r="VE27" i="1"/>
  <c r="VF27" i="1"/>
  <c r="VC27" i="1"/>
  <c r="VK27" i="1"/>
  <c r="VJ27" i="1"/>
  <c r="VI27" i="1"/>
  <c r="VA27" i="1"/>
  <c r="U62" i="1"/>
  <c r="T62" i="1"/>
  <c r="VA67" i="1"/>
  <c r="VH67" i="1"/>
  <c r="VF67" i="1"/>
  <c r="VE67" i="1"/>
  <c r="VG67" i="1"/>
  <c r="VK67" i="1"/>
  <c r="VI67" i="1"/>
  <c r="VD67" i="1"/>
  <c r="VC67" i="1"/>
  <c r="VJ67" i="1"/>
  <c r="U18" i="1"/>
  <c r="T18" i="1"/>
  <c r="VI90" i="1"/>
  <c r="VH90" i="1"/>
  <c r="VG90" i="1"/>
  <c r="VD90" i="1"/>
  <c r="VE90" i="1"/>
  <c r="VF90" i="1"/>
  <c r="VK90" i="1"/>
  <c r="VC90" i="1"/>
  <c r="VA90" i="1"/>
  <c r="VJ90" i="1"/>
  <c r="VK47" i="1"/>
  <c r="VC47" i="1"/>
  <c r="VF47" i="1"/>
  <c r="VA47" i="1"/>
  <c r="VJ47" i="1"/>
  <c r="VI47" i="1"/>
  <c r="VD47" i="1"/>
  <c r="VE47" i="1"/>
  <c r="VH47" i="1"/>
  <c r="VG47" i="1"/>
  <c r="VI40" i="1"/>
  <c r="VF40" i="1"/>
  <c r="VA40" i="1"/>
  <c r="VJ40" i="1"/>
  <c r="VC40" i="1"/>
  <c r="VH40" i="1"/>
  <c r="VG40" i="1"/>
  <c r="VD40" i="1"/>
  <c r="VK40" i="1"/>
  <c r="VE40" i="1"/>
  <c r="T76" i="1"/>
  <c r="U76" i="1"/>
  <c r="VI64" i="1"/>
  <c r="VC64" i="1"/>
  <c r="VF64" i="1"/>
  <c r="VG64" i="1"/>
  <c r="VA64" i="1"/>
  <c r="VD64" i="1"/>
  <c r="VH64" i="1"/>
  <c r="VK64" i="1"/>
  <c r="VE64" i="1"/>
  <c r="VJ64" i="1"/>
  <c r="T57" i="1"/>
  <c r="U57" i="1"/>
  <c r="U55" i="1"/>
  <c r="T55" i="1"/>
  <c r="VG19" i="1"/>
  <c r="VE19" i="1"/>
  <c r="VD19" i="1"/>
  <c r="VF19" i="1"/>
  <c r="VC19" i="1"/>
  <c r="VK19" i="1"/>
  <c r="VJ19" i="1"/>
  <c r="VI19" i="1"/>
  <c r="VA19" i="1"/>
  <c r="VH19" i="1"/>
  <c r="VH52" i="1"/>
  <c r="VC52" i="1"/>
  <c r="VF52" i="1"/>
  <c r="VD52" i="1"/>
  <c r="VE52" i="1"/>
  <c r="VK52" i="1"/>
  <c r="VA52" i="1"/>
  <c r="VJ52" i="1"/>
  <c r="VI52" i="1"/>
  <c r="VG52" i="1"/>
  <c r="VH34" i="1"/>
  <c r="VD34" i="1"/>
  <c r="VF34" i="1"/>
  <c r="VG34" i="1"/>
  <c r="VE34" i="1"/>
  <c r="VJ34" i="1"/>
  <c r="VI34" i="1"/>
  <c r="VK34" i="1"/>
  <c r="VA34" i="1"/>
  <c r="VC34" i="1"/>
  <c r="T48" i="1"/>
  <c r="U48" i="1"/>
  <c r="VI35" i="1"/>
  <c r="VD35" i="1"/>
  <c r="VE35" i="1"/>
  <c r="VF35" i="1"/>
  <c r="VA35" i="1"/>
  <c r="VC35" i="1"/>
  <c r="VH35" i="1"/>
  <c r="VG35" i="1"/>
  <c r="VK35" i="1"/>
  <c r="VJ35" i="1"/>
  <c r="VF69" i="1"/>
  <c r="VK69" i="1"/>
  <c r="VH69" i="1"/>
  <c r="VG69" i="1"/>
  <c r="VC69" i="1"/>
  <c r="VD69" i="1"/>
  <c r="VE69" i="1"/>
  <c r="VJ69" i="1"/>
  <c r="VA69" i="1"/>
  <c r="VI69" i="1"/>
  <c r="VD51" i="1"/>
  <c r="VG51" i="1"/>
  <c r="VE51" i="1"/>
  <c r="VK51" i="1"/>
  <c r="VJ51" i="1"/>
  <c r="VI51" i="1"/>
  <c r="VA51" i="1"/>
  <c r="VC51" i="1"/>
  <c r="VH51" i="1"/>
  <c r="VF51" i="1"/>
  <c r="VK41" i="1"/>
  <c r="VC41" i="1"/>
  <c r="VJ41" i="1"/>
  <c r="VI41" i="1"/>
  <c r="VH41" i="1"/>
  <c r="VD41" i="1"/>
  <c r="VF41" i="1"/>
  <c r="VA41" i="1"/>
  <c r="VE41" i="1"/>
  <c r="VG41" i="1"/>
  <c r="VG59" i="1"/>
  <c r="VA59" i="1"/>
  <c r="VE59" i="1"/>
  <c r="VH59" i="1"/>
  <c r="VC59" i="1"/>
  <c r="VF59" i="1"/>
  <c r="VD59" i="1"/>
  <c r="VK59" i="1"/>
  <c r="VJ59" i="1"/>
  <c r="VI59" i="1"/>
  <c r="U20" i="1"/>
  <c r="T20" i="1"/>
  <c r="T49" i="1"/>
  <c r="U49" i="1"/>
  <c r="VH54" i="1"/>
  <c r="VJ54" i="1"/>
  <c r="VE54" i="1"/>
  <c r="VC54" i="1"/>
  <c r="VI54" i="1"/>
  <c r="VK54" i="1"/>
  <c r="VD54" i="1"/>
  <c r="VF54" i="1"/>
  <c r="VG54" i="1"/>
  <c r="VA54" i="1"/>
  <c r="T21" i="1"/>
  <c r="U21" i="1"/>
  <c r="U41" i="1"/>
  <c r="T41" i="1"/>
  <c r="VG37" i="1"/>
  <c r="VF37" i="1"/>
  <c r="VA37" i="1"/>
  <c r="VK37" i="1"/>
  <c r="VJ37" i="1"/>
  <c r="VI37" i="1"/>
  <c r="VC37" i="1"/>
  <c r="VH37" i="1"/>
  <c r="VE37" i="1"/>
  <c r="VD37" i="1"/>
  <c r="U58" i="1"/>
  <c r="T58" i="1"/>
  <c r="U25" i="1"/>
  <c r="T25" i="1"/>
  <c r="T61" i="1"/>
  <c r="U61" i="1"/>
  <c r="VK84" i="1"/>
  <c r="VF84" i="1"/>
  <c r="VC84" i="1"/>
  <c r="VJ84" i="1"/>
  <c r="VE84" i="1"/>
  <c r="VG84" i="1"/>
  <c r="VH84" i="1"/>
  <c r="VA84" i="1"/>
  <c r="VI84" i="1"/>
  <c r="VD84" i="1"/>
  <c r="T31" i="1"/>
  <c r="U31" i="1"/>
  <c r="U59" i="1"/>
  <c r="T59" i="1"/>
  <c r="VJ50" i="1"/>
  <c r="VH50" i="1"/>
  <c r="VF50" i="1"/>
  <c r="VC50" i="1"/>
  <c r="VK50" i="1"/>
  <c r="VE50" i="1"/>
  <c r="VD50" i="1"/>
  <c r="VA50" i="1"/>
  <c r="VI50" i="1"/>
  <c r="VG50" i="1"/>
  <c r="VG85" i="1"/>
  <c r="VD85" i="1"/>
  <c r="VE85" i="1"/>
  <c r="VK85" i="1"/>
  <c r="VC85" i="1"/>
  <c r="VJ85" i="1"/>
  <c r="VA85" i="1"/>
  <c r="VI85" i="1"/>
  <c r="VH85" i="1"/>
  <c r="VF85" i="1"/>
  <c r="T45" i="1"/>
  <c r="U45" i="1"/>
  <c r="U84" i="1"/>
  <c r="T84" i="1"/>
  <c r="VA63" i="1"/>
  <c r="VI63" i="1"/>
  <c r="VH63" i="1"/>
  <c r="VC63" i="1"/>
  <c r="VE63" i="1"/>
  <c r="VD63" i="1"/>
  <c r="VF63" i="1"/>
  <c r="VK63" i="1"/>
  <c r="VG63" i="1"/>
  <c r="VJ63" i="1"/>
  <c r="T56" i="1"/>
  <c r="U56" i="1"/>
  <c r="VJ42" i="1"/>
  <c r="VF42" i="1"/>
  <c r="VC42" i="1"/>
  <c r="VK42" i="1"/>
  <c r="VH42" i="1"/>
  <c r="VA42" i="1"/>
  <c r="VE42" i="1"/>
  <c r="VI42" i="1"/>
  <c r="VD42" i="1"/>
  <c r="VG42" i="1"/>
  <c r="T86" i="1"/>
  <c r="U86" i="1"/>
  <c r="VH46" i="1"/>
  <c r="VJ46" i="1"/>
  <c r="VE46" i="1"/>
  <c r="VD46" i="1"/>
  <c r="VF46" i="1"/>
  <c r="VA46" i="1"/>
  <c r="VG46" i="1"/>
  <c r="VC46" i="1"/>
  <c r="VI46" i="1"/>
  <c r="VK46" i="1"/>
  <c r="VJ92" i="1"/>
  <c r="VI92" i="1"/>
  <c r="VD92" i="1"/>
  <c r="VH92" i="1"/>
  <c r="VG92" i="1"/>
  <c r="VE92" i="1"/>
  <c r="VF92" i="1"/>
  <c r="VA92" i="1"/>
  <c r="VC92" i="1"/>
  <c r="VK92" i="1"/>
  <c r="VC48" i="1"/>
  <c r="VJ48" i="1"/>
  <c r="VI48" i="1"/>
  <c r="VA48" i="1"/>
  <c r="VH48" i="1"/>
  <c r="VG48" i="1"/>
  <c r="VF48" i="1"/>
  <c r="VD48" i="1"/>
  <c r="VK48" i="1"/>
  <c r="VE48" i="1"/>
  <c r="VK55" i="1"/>
  <c r="VD55" i="1"/>
  <c r="VA55" i="1"/>
  <c r="VI55" i="1"/>
  <c r="VH55" i="1"/>
  <c r="VE55" i="1"/>
  <c r="VG55" i="1"/>
  <c r="VF55" i="1"/>
  <c r="VJ55" i="1"/>
  <c r="VC55" i="1"/>
  <c r="T66" i="1"/>
  <c r="U66" i="1"/>
  <c r="VD56" i="1"/>
  <c r="VI56" i="1"/>
  <c r="VE56" i="1"/>
  <c r="VA56" i="1"/>
  <c r="VH56" i="1"/>
  <c r="VG56" i="1"/>
  <c r="VC56" i="1"/>
  <c r="VF56" i="1"/>
  <c r="VK56" i="1"/>
  <c r="VJ56" i="1"/>
  <c r="VK72" i="1"/>
  <c r="VC72" i="1"/>
  <c r="VD72" i="1"/>
  <c r="VJ72" i="1"/>
  <c r="VG72" i="1"/>
  <c r="VI72" i="1"/>
  <c r="VA72" i="1"/>
  <c r="VH72" i="1"/>
  <c r="VF72" i="1"/>
  <c r="VE72" i="1"/>
  <c r="VK18" i="1"/>
  <c r="VJ18" i="1"/>
  <c r="VI18" i="1"/>
  <c r="VA18" i="1"/>
  <c r="VH18" i="1"/>
  <c r="VE18" i="1"/>
  <c r="VD18" i="1"/>
  <c r="VG18" i="1"/>
  <c r="VC18" i="1"/>
  <c r="VF18" i="1"/>
  <c r="T83" i="1"/>
  <c r="U83" i="1"/>
  <c r="L3"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XW13" i="1" l="1"/>
  <c r="Q8" i="11" s="1"/>
  <c r="XH5" i="1"/>
  <c r="XI5" i="1" s="1"/>
  <c r="XH3" i="1"/>
  <c r="XI3" i="1" s="1"/>
  <c r="XY13" i="1"/>
  <c r="S8" i="11" s="1"/>
  <c r="XU13" i="1"/>
  <c r="O8" i="11" s="1"/>
  <c r="YA13" i="1"/>
  <c r="U8" i="11" s="1"/>
  <c r="XT13" i="1"/>
  <c r="N8" i="11" s="1"/>
  <c r="XH9" i="1"/>
  <c r="XI9" i="1" s="1"/>
  <c r="XX13" i="1"/>
  <c r="R8" i="11" s="1"/>
  <c r="XQ13" i="1"/>
  <c r="K8" i="11" s="1"/>
  <c r="XH4" i="1"/>
  <c r="XI4" i="1" s="1"/>
  <c r="XH6" i="1"/>
  <c r="XI6" i="1" s="1"/>
  <c r="XH7" i="1"/>
  <c r="XI7" i="1" s="1"/>
  <c r="XV13" i="1"/>
  <c r="P8" i="11" s="1"/>
  <c r="XZ13" i="1"/>
  <c r="T8" i="11" s="1"/>
  <c r="XH8" i="1"/>
  <c r="XI8" i="1" s="1"/>
  <c r="XS13" i="1"/>
  <c r="M8" i="11" s="1"/>
  <c r="XH2" i="1"/>
  <c r="XR13" i="1"/>
  <c r="L8" i="11" s="1"/>
  <c r="XC2" i="1"/>
  <c r="XC10" i="1" s="1"/>
  <c r="UM4" i="1"/>
  <c r="UZ13" i="1"/>
  <c r="UM7" i="1"/>
  <c r="UM2" i="1"/>
  <c r="UM9" i="1"/>
  <c r="UM6" i="1"/>
  <c r="UM5" i="1"/>
  <c r="VB28" i="1"/>
  <c r="UM8" i="1" s="1"/>
  <c r="WA2" i="1"/>
  <c r="VZ10" i="1"/>
  <c r="T13" i="1"/>
  <c r="T5" i="11"/>
  <c r="VJ13" i="1"/>
  <c r="T6" i="11" s="1"/>
  <c r="U13" i="1"/>
  <c r="UR2" i="1"/>
  <c r="VD13" i="1"/>
  <c r="N6" i="11" s="1"/>
  <c r="N5" i="11"/>
  <c r="Q5" i="11"/>
  <c r="VH13" i="1"/>
  <c r="R6" i="11" s="1"/>
  <c r="U5" i="11"/>
  <c r="R5" i="11"/>
  <c r="UR4" i="1"/>
  <c r="US4" i="1" s="1"/>
  <c r="M5" i="11"/>
  <c r="L5" i="11"/>
  <c r="UR5" i="1"/>
  <c r="US5" i="1" s="1"/>
  <c r="UR7" i="1"/>
  <c r="US7" i="1" s="1"/>
  <c r="P5" i="11"/>
  <c r="VA13" i="1"/>
  <c r="K6" i="11" s="1"/>
  <c r="VC13" i="1"/>
  <c r="M6" i="11" s="1"/>
  <c r="UR3" i="1"/>
  <c r="US3" i="1" s="1"/>
  <c r="UM3" i="1"/>
  <c r="UR6" i="1"/>
  <c r="US6" i="1" s="1"/>
  <c r="K5" i="11"/>
  <c r="O5" i="11"/>
  <c r="UR8" i="1"/>
  <c r="US8" i="1" s="1"/>
  <c r="VF13" i="1"/>
  <c r="P6" i="11" s="1"/>
  <c r="VK13" i="1"/>
  <c r="U6" i="11" s="1"/>
  <c r="VG13" i="1"/>
  <c r="Q6" i="11" s="1"/>
  <c r="UR9" i="1"/>
  <c r="US9" i="1" s="1"/>
  <c r="S5" i="11"/>
  <c r="VI13" i="1"/>
  <c r="S6" i="11" s="1"/>
  <c r="VE13" i="1"/>
  <c r="O6" i="11" s="1"/>
  <c r="S4" i="11"/>
  <c r="T4" i="11"/>
  <c r="U4" i="11"/>
  <c r="R4" i="11"/>
  <c r="L4" i="11"/>
  <c r="N3" i="11"/>
  <c r="M3" i="11"/>
  <c r="K3" i="11"/>
  <c r="O3" i="11"/>
  <c r="N4" i="11"/>
  <c r="O4" i="11"/>
  <c r="M4" i="11"/>
  <c r="P4" i="11"/>
  <c r="K4" i="11"/>
  <c r="BC13" i="1"/>
  <c r="BB13" i="1"/>
  <c r="AL13" i="1"/>
  <c r="AK13" i="1"/>
  <c r="XH10" i="1" l="1"/>
  <c r="XI2" i="1"/>
  <c r="VB13" i="1"/>
  <c r="L6" i="11" s="1"/>
  <c r="L1" i="11" s="1"/>
  <c r="UM10" i="1"/>
  <c r="Q4" i="11"/>
  <c r="Q1" i="11" s="1"/>
  <c r="UR10" i="1"/>
  <c r="US2" i="1"/>
  <c r="K1" i="11"/>
  <c r="M1" i="11"/>
  <c r="N1" i="11"/>
  <c r="P1" i="11"/>
  <c r="O1"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<sst xmlns="http://schemas.openxmlformats.org/spreadsheetml/2006/main" count="8231" uniqueCount="1238">
  <si>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</si>
  <si>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</si>
  <si>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</si>
  <si>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</si>
  <si>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</si>
  <si>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</si>
  <si>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</si>
  <si>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</si>
  <si>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</si>
  <si>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</si>
  <si>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</si>
  <si>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</si>
  <si>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</si>
  <si>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</si>
  <si>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</si>
  <si>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</si>
  <si>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</si>
  <si>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</si>
  <si>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</si>
  <si>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</si>
  <si>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</si>
  <si>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</si>
  <si>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</si>
  <si>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</si>
  <si>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</si>
  <si>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</si>
  <si>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</si>
  <si>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</si>
  <si>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</si>
  <si>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</si>
  <si>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</si>
  <si>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</si>
  <si>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</si>
  <si>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</si>
  <si>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</si>
  <si>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</si>
  <si>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</si>
  <si>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</si>
  <si>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</si>
  <si>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</si>
  <si>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</si>
  <si>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</si>
  <si>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</si>
  <si>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</si>
  <si>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</si>
  <si>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</si>
  <si>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</si>
  <si>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</si>
  <si>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</si>
  <si>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</si>
  <si>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</si>
  <si>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</si>
  <si>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</si>
  <si>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</si>
  <si>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</si>
  <si>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</si>
  <si>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</si>
  <si>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</si>
  <si>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</si>
  <si>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</si>
  <si>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</si>
  <si>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</si>
  <si>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</si>
  <si>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</si>
  <si>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</si>
  <si>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</si>
  <si>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</si>
  <si>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</si>
  <si>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</si>
  <si>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</si>
  <si>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</si>
  <si>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</si>
  <si>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</si>
  <si>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</si>
  <si>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</si>
  <si>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</si>
  <si>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</si>
  <si>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</si>
  <si>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</si>
  <si>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</si>
  <si>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</si>
  <si>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</si>
  <si>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</si>
  <si>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</si>
  <si>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</si>
  <si>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</si>
  <si>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</si>
  <si>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</si>
  <si>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</si>
  <si>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</si>
  <si>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</si>
  <si>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</si>
  <si>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</si>
  <si>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</si>
  <si>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</si>
  <si>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</si>
  <si>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</si>
  <si>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</si>
  <si>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</si>
  <si>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</si>
  <si>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</si>
  <si>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</si>
  <si>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</si>
  <si>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</si>
  <si>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</si>
  <si>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</si>
  <si>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</si>
  <si>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</si>
  <si>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</si>
  <si>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</si>
  <si>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</si>
  <si>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</si>
  <si>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</si>
  <si>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</si>
  <si>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</si>
  <si>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</si>
  <si>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</si>
  <si>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</si>
  <si>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</si>
  <si>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</si>
  <si>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</si>
  <si>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</si>
  <si>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</si>
  <si>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</si>
  <si>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</si>
  <si>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</si>
  <si>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</si>
  <si>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</si>
  <si>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</si>
  <si>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</si>
  <si>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</si>
  <si>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</si>
  <si>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</si>
  <si>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</si>
  <si>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</si>
  <si>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</si>
  <si>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</si>
  <si>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</si>
  <si>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</si>
  <si>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</si>
  <si>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</si>
  <si>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</si>
  <si>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</si>
  <si>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</si>
  <si>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</si>
  <si>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</si>
  <si>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</si>
  <si>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</si>
  <si>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</si>
  <si>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</si>
  <si>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</si>
  <si>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</si>
  <si>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</si>
  <si>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</si>
  <si>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</si>
  <si>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</si>
  <si>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</si>
  <si>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</si>
  <si>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</si>
  <si>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</si>
  <si>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</si>
  <si>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</si>
  <si>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</si>
  <si>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</si>
  <si>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</si>
  <si>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</si>
  <si>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</si>
  <si>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</si>
  <si>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</si>
  <si>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</si>
  <si>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</si>
  <si>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</si>
  <si>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</si>
  <si>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</si>
  <si>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</si>
  <si>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</si>
  <si>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</si>
  <si>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</si>
  <si>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</si>
  <si>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</si>
  <si>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</si>
  <si>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</si>
  <si>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</si>
  <si>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</si>
  <si>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</si>
  <si>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</si>
  <si>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</si>
  <si>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</si>
  <si>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</si>
  <si>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</si>
  <si>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</si>
  <si>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</si>
  <si>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</si>
  <si>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</si>
  <si>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</si>
  <si>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</si>
  <si>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</si>
  <si>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</si>
  <si>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</si>
  <si>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</si>
  <si>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</si>
  <si>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</si>
  <si>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</si>
  <si>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</si>
  <si>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</si>
  <si>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</si>
  <si>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</si>
  <si>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</si>
  <si>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</si>
  <si>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</si>
  <si>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</si>
  <si>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</si>
  <si>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</si>
  <si>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</si>
  <si>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</si>
  <si>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</si>
  <si>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</si>
  <si>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</si>
  <si>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</si>
  <si>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</si>
  <si>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</si>
  <si>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</si>
  <si>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</si>
  <si>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</si>
  <si>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</si>
  <si>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</si>
  <si>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</si>
  <si>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</si>
  <si>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</si>
  <si>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</si>
  <si>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</si>
  <si>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</si>
  <si>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</si>
  <si>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</si>
  <si>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</si>
  <si>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</si>
  <si>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</si>
  <si>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</si>
  <si>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</si>
  <si>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</si>
  <si>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</si>
  <si>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</si>
  <si>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</si>
  <si>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</si>
  <si>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</si>
  <si>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</si>
  <si>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</si>
  <si>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</si>
  <si>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</si>
  <si>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</si>
  <si>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</si>
  <si>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</si>
  <si>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</si>
  <si>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</si>
  <si>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</si>
  <si>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</si>
  <si>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</si>
  <si>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</si>
  <si>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</si>
  <si>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</si>
  <si>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</si>
  <si>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</si>
  <si>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</si>
  <si>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</si>
  <si>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</si>
  <si>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</si>
  <si>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</si>
  <si>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</si>
  <si>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</si>
  <si>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</si>
  <si>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</si>
  <si>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</si>
  <si>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</si>
  <si>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</si>
  <si>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</si>
  <si>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</si>
  <si>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</si>
  <si>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</si>
  <si>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</si>
  <si>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</si>
  <si>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</si>
  <si>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</si>
  <si>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</si>
  <si>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</si>
  <si>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</si>
  <si>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</si>
  <si>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</si>
  <si>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</si>
  <si>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</si>
  <si>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</si>
  <si>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</si>
  <si>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</si>
  <si>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</si>
  <si>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</si>
  <si>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</si>
  <si>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</si>
  <si>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</si>
  <si>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</si>
  <si>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</si>
  <si>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</si>
  <si>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</si>
  <si>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</si>
  <si>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</si>
  <si>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</si>
  <si>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</si>
  <si>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</si>
  <si>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</si>
  <si>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</si>
  <si>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</si>
  <si>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</si>
  <si>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</si>
  <si>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</si>
  <si>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</si>
  <si>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</si>
  <si>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</si>
  <si>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</si>
  <si>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</si>
  <si>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</si>
  <si>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</si>
  <si>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</si>
  <si>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</si>
  <si>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</si>
  <si>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</si>
  <si>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</si>
  <si>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</si>
  <si>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</si>
  <si>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</si>
  <si>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</si>
  <si>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</si>
  <si>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</si>
  <si>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</si>
  <si>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</si>
  <si>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</si>
  <si>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</si>
  <si>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</si>
  <si>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</si>
  <si>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</si>
  <si>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</si>
  <si>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</si>
  <si>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</si>
  <si>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</si>
  <si>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</si>
  <si>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</si>
  <si>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</si>
  <si>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</si>
  <si>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</si>
  <si>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</si>
  <si>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</si>
  <si>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</si>
  <si>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</si>
  <si>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</si>
  <si>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</si>
  <si>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</si>
  <si>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</si>
  <si>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</si>
  <si>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</si>
  <si>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</si>
  <si>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</si>
  <si>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</si>
  <si>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</si>
  <si>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</si>
  <si>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</si>
  <si>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</si>
  <si>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</si>
  <si>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</si>
  <si>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</si>
  <si>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</si>
  <si>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</si>
  <si>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</si>
  <si>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</si>
  <si>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</si>
  <si>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</si>
  <si>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</si>
  <si>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</si>
  <si>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</si>
  <si>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</si>
  <si>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</si>
  <si>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</si>
  <si>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</si>
  <si>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</si>
  <si>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</si>
  <si>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</si>
  <si>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</si>
  <si>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</si>
  <si>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</si>
  <si>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</si>
  <si>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</si>
  <si>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</si>
  <si>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</si>
  <si>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</si>
  <si>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</si>
  <si>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</si>
  <si>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</si>
  <si>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</si>
  <si>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</si>
  <si>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</si>
  <si>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</si>
  <si>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</si>
  <si>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</si>
  <si>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</si>
  <si>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</si>
  <si>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</si>
  <si>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</si>
  <si>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</si>
  <si>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</si>
  <si>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</si>
  <si>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</si>
  <si>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</si>
  <si>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</si>
  <si>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</si>
  <si>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</si>
  <si>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</si>
  <si>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</si>
  <si>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</si>
  <si>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</si>
  <si>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</si>
  <si>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</si>
  <si>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</si>
  <si>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</si>
  <si>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</si>
  <si>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</si>
  <si>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</si>
  <si>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</si>
  <si>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</si>
  <si>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</si>
  <si>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</si>
  <si>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</si>
  <si>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</si>
  <si>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</si>
  <si>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</si>
  <si>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</si>
  <si>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</si>
  <si>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</si>
  <si>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</si>
  <si>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</si>
  <si>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</si>
  <si>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</si>
  <si>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</si>
  <si>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</si>
  <si>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</si>
  <si>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</si>
  <si>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</si>
  <si>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</si>
  <si>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</si>
  <si>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</si>
  <si>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</si>
  <si>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</si>
  <si>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</si>
  <si>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</si>
  <si>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</si>
  <si>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</si>
  <si>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</si>
  <si>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</si>
  <si>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</si>
  <si>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</si>
  <si>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</si>
  <si>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</si>
  <si>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</si>
  <si>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</si>
  <si>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</si>
  <si>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</si>
  <si>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</si>
  <si>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</si>
  <si>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</si>
  <si>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</si>
  <si>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</si>
  <si>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</si>
  <si>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</si>
  <si>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</si>
  <si>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</si>
  <si>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</si>
  <si>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</si>
  <si>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</si>
  <si>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</si>
  <si>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</si>
  <si>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</si>
  <si>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</si>
  <si>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</si>
  <si>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</si>
  <si>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</si>
  <si>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</si>
  <si>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</si>
  <si>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</si>
  <si>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</si>
  <si>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</si>
  <si>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</si>
  <si>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</si>
  <si>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</si>
  <si>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</si>
  <si>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</si>
  <si>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</si>
  <si>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</si>
  <si>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</si>
  <si>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</si>
  <si>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</si>
  <si>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</si>
  <si>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</si>
  <si>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</si>
  <si>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</si>
  <si>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</si>
  <si>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</si>
  <si>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</si>
  <si>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</si>
  <si>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</si>
  <si>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</si>
  <si>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</si>
  <si>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</si>
  <si>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</si>
  <si>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</si>
  <si>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</si>
  <si>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</si>
  <si>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</si>
  <si>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</si>
  <si>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</si>
  <si>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</si>
  <si>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</si>
  <si>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</si>
  <si>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</si>
  <si>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</si>
  <si>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</si>
  <si>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</si>
  <si>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</si>
  <si>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</si>
  <si>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</si>
  <si>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</si>
  <si>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</si>
  <si>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</si>
  <si>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</si>
  <si>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</si>
  <si>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</si>
  <si>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</si>
  <si>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</si>
  <si>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</si>
  <si>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</si>
  <si>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</si>
  <si>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</si>
  <si>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</si>
  <si>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</si>
  <si>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</si>
  <si>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</si>
  <si>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</si>
  <si>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</si>
  <si>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</si>
  <si>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</si>
  <si>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</si>
  <si>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</si>
  <si>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</si>
  <si>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</si>
  <si>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</si>
  <si>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</si>
  <si>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</si>
  <si>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</si>
  <si>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</si>
  <si>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</si>
  <si>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</si>
  <si>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</si>
  <si>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</si>
  <si>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</si>
  <si>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</si>
  <si>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</si>
  <si>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</si>
  <si>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</si>
  <si>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</si>
  <si>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</si>
  <si>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</si>
  <si>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</si>
  <si>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</si>
  <si>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</si>
  <si>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</si>
  <si>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</si>
  <si>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</si>
  <si>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</si>
  <si>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</si>
  <si>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</si>
  <si>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</si>
  <si>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</si>
  <si>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</si>
  <si>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</si>
  <si>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</si>
  <si>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</si>
  <si>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</si>
  <si>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</si>
  <si>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</si>
  <si>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</si>
  <si>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</si>
  <si>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</si>
  <si>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</si>
  <si>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</si>
  <si>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</si>
  <si>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</si>
  <si>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</si>
  <si>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</si>
  <si>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</si>
  <si>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</si>
  <si>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</si>
  <si>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</si>
  <si>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</si>
  <si>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</si>
  <si>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</si>
  <si>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</si>
  <si>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</si>
  <si>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</si>
  <si>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</si>
  <si>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</si>
  <si>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</si>
  <si>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</si>
  <si>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</si>
  <si>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</si>
  <si>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</si>
  <si>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</si>
  <si>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</si>
  <si>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</si>
  <si>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</si>
  <si>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</si>
  <si>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</si>
  <si>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</si>
  <si>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</si>
  <si>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</si>
  <si>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</si>
  <si>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</si>
  <si>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</si>
  <si>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</si>
  <si>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</si>
  <si>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</si>
  <si>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</si>
  <si>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</si>
  <si>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</si>
  <si>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</si>
  <si>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</si>
  <si>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</si>
  <si>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</si>
  <si>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</si>
  <si>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</si>
  <si>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</si>
  <si>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</si>
  <si>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</si>
  <si>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</si>
  <si>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</si>
  <si>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</si>
  <si>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</si>
  <si>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</si>
  <si>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</si>
  <si>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</si>
  <si>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</si>
  <si>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</si>
  <si>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</si>
  <si>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</si>
  <si>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</si>
  <si>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</si>
  <si>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</si>
  <si>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</si>
  <si>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</si>
  <si>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</si>
  <si>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</si>
  <si>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</si>
  <si>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</si>
  <si>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</si>
  <si>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</si>
  <si>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</si>
  <si>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</si>
  <si>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</si>
  <si>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</si>
  <si>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</si>
  <si>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</si>
  <si>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</si>
  <si>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</si>
  <si>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</si>
  <si>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</si>
  <si>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</si>
  <si>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</si>
  <si>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</si>
  <si>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</si>
  <si>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</si>
  <si>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</si>
  <si>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</si>
  <si>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</si>
  <si>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</si>
  <si>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</si>
  <si>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</si>
  <si>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</si>
  <si>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</si>
  <si>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</si>
  <si>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</si>
  <si>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</si>
  <si>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</si>
  <si>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</si>
  <si>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</si>
  <si>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</si>
  <si>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</si>
  <si>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</si>
  <si>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</si>
  <si>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</si>
  <si>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</si>
  <si>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</si>
  <si>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</si>
  <si>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</si>
  <si>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</si>
  <si>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</si>
  <si>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</si>
  <si>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</si>
  <si>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</si>
  <si>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</si>
  <si>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</si>
  <si>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</si>
  <si>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</si>
  <si>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</si>
  <si>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</si>
  <si>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</si>
  <si>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</si>
  <si>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</si>
  <si>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</si>
  <si>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</si>
  <si>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</si>
  <si>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</si>
  <si>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</si>
  <si>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</si>
  <si>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</si>
  <si>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</si>
  <si>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</si>
  <si>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</si>
  <si>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</si>
  <si>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</si>
  <si>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</si>
  <si>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</si>
  <si>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</si>
  <si>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</si>
  <si>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</si>
  <si>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</si>
  <si>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</si>
  <si>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</si>
  <si>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</si>
  <si>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</si>
  <si>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</si>
  <si>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</si>
  <si>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</si>
  <si>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</si>
  <si>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</si>
  <si>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</si>
  <si>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</si>
  <si>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</si>
  <si>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</si>
  <si>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</si>
  <si>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</si>
  <si>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</si>
  <si>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</si>
  <si>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</si>
  <si>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</si>
  <si>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</si>
  <si>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</si>
  <si>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</si>
  <si>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</si>
  <si>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</si>
  <si>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</si>
  <si>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</si>
  <si>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</si>
  <si>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</si>
  <si>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</si>
  <si>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</si>
  <si>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</si>
  <si>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</si>
  <si>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</si>
  <si>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</si>
  <si>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</si>
  <si>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</si>
  <si>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</si>
  <si>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</si>
  <si>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</si>
  <si>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</si>
  <si>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</si>
  <si>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</si>
  <si>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</si>
  <si>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</si>
  <si>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</si>
  <si>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</si>
  <si>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</si>
  <si>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</si>
  <si>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</si>
  <si>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</si>
  <si>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</si>
  <si>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</si>
  <si>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</si>
  <si>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</si>
  <si>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</si>
  <si>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</si>
  <si>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</si>
  <si>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</si>
  <si>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</si>
  <si>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</si>
  <si>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</si>
  <si>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</si>
  <si>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</si>
  <si>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</si>
  <si>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</si>
  <si>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</si>
  <si>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</si>
  <si>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</si>
  <si>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</si>
  <si>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</si>
  <si>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</si>
  <si>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</si>
  <si>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</si>
  <si>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</si>
  <si>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</si>
  <si>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</si>
  <si>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</si>
  <si>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</si>
  <si>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</si>
  <si>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</si>
  <si>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</si>
  <si>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</si>
  <si>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</si>
  <si>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</si>
  <si>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</si>
  <si>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</si>
  <si>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</si>
  <si>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</si>
  <si>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</si>
  <si>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</si>
  <si>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</si>
  <si>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</si>
  <si>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</si>
  <si>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</si>
  <si>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</si>
  <si>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</si>
  <si>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</si>
  <si>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</si>
  <si>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</si>
  <si>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</si>
  <si>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</si>
  <si>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</si>
  <si>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</si>
  <si>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</si>
  <si>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</si>
  <si>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</si>
  <si>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</si>
  <si>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</si>
  <si>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</si>
  <si>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</si>
  <si>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</si>
  <si>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</si>
  <si>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</si>
  <si>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</si>
  <si>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</si>
  <si>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</si>
  <si>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</si>
  <si>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</si>
  <si>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</si>
  <si>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</si>
  <si>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</si>
  <si>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</si>
  <si>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</si>
  <si>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</si>
  <si>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</si>
  <si>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</si>
  <si>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</si>
  <si>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</si>
  <si>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</si>
  <si>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</si>
  <si>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</si>
  <si>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</si>
  <si>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</si>
  <si>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</si>
  <si>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</si>
  <si>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</si>
  <si>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</si>
  <si>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</si>
  <si>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</si>
  <si>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</si>
  <si>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</si>
  <si>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</si>
  <si>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</si>
  <si>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</si>
  <si>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</si>
  <si>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</si>
  <si>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</si>
  <si>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</si>
  <si>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</si>
  <si>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</si>
  <si>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</si>
  <si>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</si>
  <si>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</si>
  <si>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</si>
  <si>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</si>
  <si>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</si>
  <si>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</si>
  <si>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</si>
  <si>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</si>
  <si>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</si>
  <si>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</si>
  <si>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</si>
  <si>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</si>
  <si>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</si>
  <si>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</si>
  <si>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</si>
  <si>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</si>
  <si>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</si>
  <si>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</si>
  <si>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</si>
  <si>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</si>
  <si>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</si>
  <si>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</si>
  <si>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</si>
  <si>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</si>
  <si>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</si>
  <si>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</si>
  <si>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</si>
  <si>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</si>
  <si>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</si>
  <si>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</si>
  <si>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</si>
  <si>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</si>
  <si>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</si>
  <si>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</si>
  <si>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</si>
  <si>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</si>
  <si>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</si>
  <si>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</si>
  <si>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</si>
  <si>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</si>
  <si>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</si>
  <si>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</si>
  <si>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</si>
  <si>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</si>
  <si>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</si>
  <si>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</si>
  <si>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</si>
  <si>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</si>
  <si>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</si>
  <si>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</si>
  <si>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</si>
  <si>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</si>
  <si>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</si>
  <si>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</si>
  <si>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</si>
  <si>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</si>
  <si>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</si>
  <si>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</si>
  <si>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</si>
  <si>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</si>
  <si>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</si>
  <si>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</si>
  <si>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</si>
  <si>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</si>
  <si>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</si>
  <si>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</si>
  <si>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</si>
  <si>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</si>
  <si>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</si>
  <si>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</si>
  <si>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</si>
  <si>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</si>
  <si>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</si>
  <si>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</si>
  <si>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</si>
  <si>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</si>
  <si>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</si>
  <si>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</si>
  <si>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</si>
  <si>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</si>
  <si>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</si>
  <si>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</si>
  <si>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</si>
  <si>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</si>
  <si>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</si>
  <si>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</si>
  <si>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</si>
  <si>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</si>
  <si>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</si>
  <si>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</si>
  <si>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</si>
  <si>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</si>
  <si>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</si>
  <si>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</si>
  <si>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</si>
  <si>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</si>
  <si>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</si>
  <si>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</si>
  <si>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</si>
  <si>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</si>
  <si>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</si>
  <si>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</si>
  <si>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</si>
  <si>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</si>
  <si>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</si>
  <si>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</si>
  <si>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</si>
  <si>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</si>
  <si>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</si>
  <si>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</si>
  <si>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</si>
  <si>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</si>
  <si>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</si>
  <si>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</si>
  <si>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</si>
  <si>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</si>
  <si>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</si>
  <si>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</si>
  <si>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</si>
  <si>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</si>
  <si>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</si>
  <si>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</si>
  <si>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</si>
  <si>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</si>
  <si>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</si>
  <si>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</si>
  <si>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</si>
  <si>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</si>
  <si>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</si>
  <si>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</si>
  <si>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</si>
  <si>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</si>
  <si>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</si>
  <si>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</si>
  <si>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</si>
  <si>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</si>
  <si>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</si>
  <si>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</si>
  <si>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</si>
  <si>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</si>
  <si>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</si>
  <si>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</si>
  <si>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</si>
  <si>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</si>
  <si>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</si>
  <si>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</si>
  <si>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</si>
  <si>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</si>
  <si>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</si>
  <si>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</si>
  <si>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</si>
  <si>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</si>
  <si>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</si>
  <si>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</si>
  <si>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</si>
  <si>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</si>
  <si>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</si>
  <si>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</si>
  <si>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</si>
  <si>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</si>
  <si>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</si>
  <si>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</si>
  <si>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</si>
  <si>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</si>
  <si>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</si>
  <si>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</si>
  <si>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</si>
  <si>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</si>
  <si>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</si>
  <si>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</si>
  <si>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</si>
  <si>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</si>
  <si>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</si>
  <si>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</si>
  <si>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</si>
  <si>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</si>
  <si>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</si>
  <si>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</si>
  <si>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</si>
  <si>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</si>
  <si>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</si>
  <si>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</si>
  <si>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</si>
  <si>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</si>
  <si>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</si>
  <si>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</si>
  <si>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</si>
  <si>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</si>
  <si>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</si>
  <si>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</si>
  <si>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</si>
  <si>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</si>
  <si>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</si>
  <si>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</si>
  <si>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</si>
  <si>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</si>
  <si>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</si>
  <si>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</si>
  <si>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</si>
  <si>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</si>
  <si>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</si>
  <si>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</si>
  <si>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</si>
  <si>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</si>
  <si>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</si>
  <si>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</si>
  <si>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</si>
  <si>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</si>
  <si>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</si>
  <si>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</si>
  <si>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</si>
  <si>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</si>
  <si>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</si>
  <si>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</si>
  <si>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</si>
  <si>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</si>
  <si>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</si>
  <si>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</si>
  <si>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</si>
  <si>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</si>
  <si>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</si>
  <si>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</si>
  <si>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</si>
  <si>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</si>
  <si>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</si>
  <si>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</si>
  <si>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</si>
  <si>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</si>
  <si>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</si>
  <si>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</si>
  <si>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</si>
  <si>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</si>
  <si>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</si>
  <si>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</si>
  <si>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</si>
  <si>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</si>
  <si>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</si>
  <si>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</si>
  <si>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</si>
  <si>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</si>
  <si>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</si>
  <si>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</si>
  <si>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</si>
  <si>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</si>
  <si>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</si>
  <si>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</si>
  <si>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</si>
  <si>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</si>
  <si>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</si>
  <si>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</si>
  <si>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</si>
  <si>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</si>
  <si>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</si>
  <si>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</si>
  <si>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</si>
  <si>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</si>
  <si>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</si>
  <si>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</si>
  <si>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</si>
  <si>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</si>
  <si>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</si>
  <si>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</si>
  <si>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</si>
  <si>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</si>
  <si>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</si>
  <si>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</si>
  <si>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</si>
  <si>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</si>
  <si>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</si>
  <si>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</si>
  <si>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</si>
  <si>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</si>
  <si>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</si>
  <si>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</si>
  <si>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</si>
  <si>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</si>
  <si>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</si>
  <si>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</si>
  <si>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</si>
  <si>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</si>
  <si>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</si>
  <si>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</si>
  <si>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</si>
  <si>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</si>
  <si>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</si>
  <si>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</si>
  <si>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</si>
  <si>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</si>
  <si>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</si>
  <si>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</si>
  <si>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</si>
  <si>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</si>
  <si>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</si>
  <si>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</si>
  <si>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</si>
  <si>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</si>
  <si>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</si>
  <si>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</si>
  <si>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</si>
  <si>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</si>
  <si>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</si>
  <si>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</si>
  <si>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</si>
  <si>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</si>
  <si>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</si>
  <si>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</si>
  <si>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</si>
  <si>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</si>
  <si>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</si>
  <si>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</si>
  <si>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</si>
  <si>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</si>
  <si>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</si>
  <si>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</si>
  <si>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</si>
  <si>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</si>
  <si>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</si>
  <si>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</si>
  <si>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</si>
  <si>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</si>
  <si>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</si>
  <si>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</si>
  <si>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</si>
  <si>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</si>
  <si>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</si>
  <si>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</si>
  <si>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</si>
  <si>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</si>
  <si>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</si>
  <si>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</si>
  <si>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</si>
  <si>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threshold</t>
  </si>
  <si>
    <t>ii. Check futuresATR to see if dates have been updated</t>
  </si>
  <si>
    <t>&lt;equity</t>
  </si>
  <si>
    <t>A-SEA</t>
  </si>
  <si>
    <t>PNL A-SEA</t>
  </si>
  <si>
    <t>SEA-ADJ</t>
  </si>
  <si>
    <t>PNL SEA-ADJ</t>
  </si>
  <si>
    <t>ANTI-S</t>
  </si>
  <si>
    <t>PNL ANTI-S</t>
  </si>
  <si>
    <t>RISK-OFF</t>
  </si>
  <si>
    <t>RISK-ON</t>
  </si>
  <si>
    <t>prev ACT</t>
  </si>
  <si>
    <t>MIN</t>
  </si>
  <si>
    <t>MAX</t>
  </si>
  <si>
    <t>ACT L%</t>
  </si>
  <si>
    <t>.5,&gt;equity</t>
  </si>
  <si>
    <t>1,&lt;equity</t>
  </si>
  <si>
    <r>
      <t xml:space="preserve">v. </t>
    </r>
    <r>
      <rPr>
        <sz val="11"/>
        <color theme="1"/>
        <rFont val="Calibri"/>
        <family val="2"/>
        <scheme val="minor"/>
      </rPr>
      <t xml:space="preserve"> Open futuresATR</t>
    </r>
  </si>
  <si>
    <t>vi. copy over SIG/ACT/SEA/vStart/Safef cols</t>
  </si>
  <si>
    <r>
      <t xml:space="preserve">v. </t>
    </r>
    <r>
      <rPr>
        <b/>
        <sz val="11"/>
        <color theme="1"/>
        <rFont val="Calibri"/>
        <family val="2"/>
        <scheme val="minor"/>
      </rPr>
      <t>run v4orders</t>
    </r>
  </si>
  <si>
    <t>2. Update Dashboard/SignalBook (1-2hrs)</t>
  </si>
  <si>
    <t>USDHKD</t>
  </si>
  <si>
    <t>USDUSD</t>
  </si>
  <si>
    <r>
      <t>iv.</t>
    </r>
    <r>
      <rPr>
        <b/>
        <sz val="11"/>
        <color theme="1"/>
        <rFont val="Calibri"/>
        <family val="2"/>
        <scheme val="minor"/>
      </rPr>
      <t xml:space="preserve"> Run v4size </t>
    </r>
    <r>
      <rPr>
        <sz val="11"/>
        <color theme="1"/>
        <rFont val="Calibri"/>
        <family val="2"/>
        <scheme val="minor"/>
      </rPr>
      <t>and check system.csv for qty,contracts with futuresATR</t>
    </r>
  </si>
  <si>
    <t>ATR-Volatility</t>
  </si>
  <si>
    <t>update system Equity, size</t>
  </si>
  <si>
    <t>3. exit rolled contracts</t>
  </si>
  <si>
    <t>iv. check CSI for contract rolls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</si>
</sst>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PC2016-07-05 00:00:00</v>
          </cell>
        </row>
        <row r="2">
          <cell r="A2" t="str">
            <v>AC</v>
          </cell>
          <cell r="B2" t="str">
            <v>@ACQ6</v>
          </cell>
          <cell r="C2">
            <v>1.587</v>
          </cell>
          <cell r="D2">
            <v>3.8814916999999997E-2</v>
          </cell>
          <cell r="E2">
            <v>-1.1830635118300001E-2</v>
          </cell>
          <cell r="F2">
            <v>-1</v>
          </cell>
        </row>
        <row r="3">
          <cell r="A3" t="str">
            <v>AD</v>
          </cell>
          <cell r="B3" t="str">
            <v>@ADU6</v>
          </cell>
          <cell r="C3">
            <v>0.74399999999999999</v>
          </cell>
          <cell r="D3">
            <v>9.7646079999999993E-3</v>
          </cell>
          <cell r="E3">
            <v>-3.08187056144E-3</v>
          </cell>
          <cell r="F3">
            <v>-1</v>
          </cell>
        </row>
        <row r="4">
          <cell r="A4" t="str">
            <v>AEX</v>
          </cell>
          <cell r="B4" t="str">
            <v>AEXN6</v>
          </cell>
          <cell r="C4">
            <v>430.35</v>
          </cell>
          <cell r="D4">
            <v>12.002995633999999</v>
          </cell>
          <cell r="E4">
            <v>-1.08033559361E-2</v>
          </cell>
          <cell r="F4">
            <v>-1</v>
          </cell>
        </row>
        <row r="5">
          <cell r="A5" t="str">
            <v>BO</v>
          </cell>
          <cell r="B5" t="str">
            <v>@BOZ6</v>
          </cell>
          <cell r="C5">
            <v>31.32</v>
          </cell>
          <cell r="D5">
            <v>0.70943603899999996</v>
          </cell>
          <cell r="E5">
            <v>-1.0113780025299999E-2</v>
          </cell>
          <cell r="F5">
            <v>-1</v>
          </cell>
        </row>
        <row r="6">
          <cell r="A6" t="str">
            <v>BP</v>
          </cell>
          <cell r="B6" t="str">
            <v>@BPU6</v>
          </cell>
          <cell r="C6">
            <v>1.3037000000000001</v>
          </cell>
          <cell r="D6">
            <v>2.9176280499999999E-2</v>
          </cell>
          <cell r="E6">
            <v>-1.9258256225099999E-2</v>
          </cell>
          <cell r="F6">
            <v>-1</v>
          </cell>
        </row>
        <row r="7">
          <cell r="A7" t="str">
            <v>C</v>
          </cell>
          <cell r="B7" t="str">
            <v>@CU6</v>
          </cell>
          <cell r="C7">
            <v>350.75</v>
          </cell>
          <cell r="D7">
            <v>13.4567225085</v>
          </cell>
          <cell r="E7">
            <v>-2.56944444444E-2</v>
          </cell>
          <cell r="F7">
            <v>-1</v>
          </cell>
        </row>
        <row r="8">
          <cell r="A8" t="str">
            <v>CC</v>
          </cell>
          <cell r="B8" t="str">
            <v>@CCU6</v>
          </cell>
          <cell r="C8">
            <v>3065</v>
          </cell>
          <cell r="D8">
            <v>58.5</v>
          </cell>
          <cell r="E8">
            <v>2.33722871452E-2</v>
          </cell>
          <cell r="F8">
            <v>1</v>
          </cell>
        </row>
        <row r="9">
          <cell r="A9" t="str">
            <v>CD</v>
          </cell>
          <cell r="B9" t="str">
            <v>@CDU6</v>
          </cell>
          <cell r="C9">
            <v>0.77010000000000001</v>
          </cell>
          <cell r="D9">
            <v>7.6251280000000001E-3</v>
          </cell>
          <cell r="E9">
            <v>-5.5526859504099997E-3</v>
          </cell>
          <cell r="F9">
            <v>-1</v>
          </cell>
        </row>
        <row r="10">
          <cell r="A10" t="str">
            <v>CGB</v>
          </cell>
          <cell r="B10" t="str">
            <v>CBU6</v>
          </cell>
          <cell r="C10">
            <v>148.82</v>
          </cell>
          <cell r="D10">
            <v>0.82699999999999996</v>
          </cell>
          <cell r="E10">
            <v>4.65807061365E-3</v>
          </cell>
          <cell r="F10">
            <v>1</v>
          </cell>
        </row>
        <row r="11">
          <cell r="A11" t="str">
            <v>CL</v>
          </cell>
          <cell r="B11" t="str">
            <v>QCLQ6</v>
          </cell>
          <cell r="C11">
            <v>46.6</v>
          </cell>
          <cell r="D11">
            <v>1.7596322950000001</v>
          </cell>
          <cell r="E11">
            <v>-4.8785466421700001E-2</v>
          </cell>
          <cell r="F11">
            <v>-1</v>
          </cell>
        </row>
        <row r="12">
          <cell r="A12" t="str">
            <v>CT</v>
          </cell>
          <cell r="B12" t="str">
            <v>@CTZ6</v>
          </cell>
          <cell r="C12">
            <v>65.209999999999994</v>
          </cell>
          <cell r="D12">
            <v>1.3945000000000001</v>
          </cell>
          <cell r="E12">
            <v>3.3851361748E-3</v>
          </cell>
          <cell r="F12">
            <v>1</v>
          </cell>
        </row>
        <row r="13">
          <cell r="A13" t="str">
            <v>CU</v>
          </cell>
          <cell r="B13" t="str">
            <v>@EUU6</v>
          </cell>
          <cell r="C13">
            <v>1.11005</v>
          </cell>
          <cell r="D13">
            <v>1.21328915E-2</v>
          </cell>
          <cell r="E13">
            <v>-5.77698163905E-3</v>
          </cell>
          <cell r="F13">
            <v>-1</v>
          </cell>
        </row>
        <row r="14">
          <cell r="A14" t="str">
            <v>DX</v>
          </cell>
          <cell r="B14" t="str">
            <v>@DXU6</v>
          </cell>
          <cell r="C14">
            <v>96.259</v>
          </cell>
          <cell r="D14">
            <v>0.86236681449999997</v>
          </cell>
          <cell r="E14">
            <v>5.6940468478999997E-3</v>
          </cell>
          <cell r="F14">
            <v>1</v>
          </cell>
        </row>
        <row r="15">
          <cell r="A15" t="str">
            <v>EBL</v>
          </cell>
          <cell r="B15" t="str">
            <v>BDU6</v>
          </cell>
          <cell r="C15">
            <v>167.77</v>
          </cell>
          <cell r="D15">
            <v>0.91649999999999998</v>
          </cell>
          <cell r="E15">
            <v>4.1297581996600002E-3</v>
          </cell>
          <cell r="F15">
            <v>1</v>
          </cell>
        </row>
        <row r="16">
          <cell r="A16" t="str">
            <v>EBM</v>
          </cell>
          <cell r="B16" t="str">
            <v>BLU6</v>
          </cell>
          <cell r="C16">
            <v>133.88</v>
          </cell>
          <cell r="D16">
            <v>0.26</v>
          </cell>
          <cell r="E16">
            <v>1.6459673799200001E-3</v>
          </cell>
          <cell r="F16">
            <v>1</v>
          </cell>
        </row>
        <row r="17">
          <cell r="A17" t="str">
            <v>EBS</v>
          </cell>
          <cell r="B17" t="str">
            <v>EZU6</v>
          </cell>
          <cell r="C17">
            <v>112.11499999999999</v>
          </cell>
          <cell r="D17">
            <v>7.1749999999999994E-2</v>
          </cell>
          <cell r="E17">
            <v>2.6765401258000001E-4</v>
          </cell>
          <cell r="F17">
            <v>1</v>
          </cell>
        </row>
        <row r="18">
          <cell r="A18" t="str">
            <v>ED</v>
          </cell>
          <cell r="B18" t="str">
            <v>@EDZ6</v>
          </cell>
          <cell r="C18">
            <v>99.32</v>
          </cell>
          <cell r="D18">
            <v>4.3249999999999997E-2</v>
          </cell>
          <cell r="E18">
            <v>1.0069479407900001E-4</v>
          </cell>
          <cell r="F18">
            <v>1</v>
          </cell>
        </row>
        <row r="19">
          <cell r="A19" t="str">
            <v>EMD</v>
          </cell>
          <cell r="B19" t="str">
            <v>@EMDU6</v>
          </cell>
          <cell r="C19">
            <v>1478.2</v>
          </cell>
          <cell r="D19">
            <v>25.738672614999999</v>
          </cell>
          <cell r="E19">
            <v>-1.23605264916E-2</v>
          </cell>
          <cell r="F19">
            <v>-1</v>
          </cell>
        </row>
        <row r="20">
          <cell r="A20" t="str">
            <v>ES</v>
          </cell>
          <cell r="B20" t="str">
            <v>@ESU6</v>
          </cell>
          <cell r="C20">
            <v>2082.75</v>
          </cell>
          <cell r="D20">
            <v>30.4566323755</v>
          </cell>
          <cell r="E20">
            <v>-6.4400715563500003E-3</v>
          </cell>
          <cell r="F20">
            <v>-1</v>
          </cell>
        </row>
        <row r="21">
          <cell r="A21" t="str">
            <v>FC</v>
          </cell>
          <cell r="B21" t="str">
            <v>@GFQ6</v>
          </cell>
          <cell r="C21">
            <v>144.07499999999999</v>
          </cell>
          <cell r="D21">
            <v>3.0924999999999998</v>
          </cell>
          <cell r="E21">
            <v>1.1407511407499999E-2</v>
          </cell>
          <cell r="F21">
            <v>1</v>
          </cell>
        </row>
        <row r="22">
          <cell r="A22" t="str">
            <v>FCH</v>
          </cell>
          <cell r="B22" t="str">
            <v>MTN6</v>
          </cell>
          <cell r="C22">
            <v>4162.5</v>
          </cell>
          <cell r="D22">
            <v>115.916340142</v>
          </cell>
          <cell r="E22">
            <v>-1.6770993267999999E-2</v>
          </cell>
          <cell r="F22">
            <v>-1</v>
          </cell>
        </row>
        <row r="23">
          <cell r="A23" t="str">
            <v>FDX</v>
          </cell>
          <cell r="B23" t="str">
            <v>DXMU6</v>
          </cell>
          <cell r="C23">
            <v>9519</v>
          </cell>
          <cell r="D23">
            <v>258.40282836199998</v>
          </cell>
          <cell r="E23">
            <v>-1.9114843629200001E-2</v>
          </cell>
          <cell r="F23">
            <v>-1</v>
          </cell>
        </row>
        <row r="24">
          <cell r="A24" t="str">
            <v>FEI</v>
          </cell>
          <cell r="B24" t="str">
            <v>IEZ6</v>
          </cell>
          <cell r="C24">
            <v>100.36499999999999</v>
          </cell>
          <cell r="D24">
            <v>2.5499999999999998E-2</v>
          </cell>
          <cell r="E24">
            <v>4.9820645675600003E-5</v>
          </cell>
          <cell r="F24">
            <v>1</v>
          </cell>
        </row>
        <row r="25">
          <cell r="A25" t="str">
            <v>FFI</v>
          </cell>
          <cell r="B25" t="str">
            <v>LFU6</v>
          </cell>
          <cell r="C25">
            <v>6500.5</v>
          </cell>
          <cell r="D25">
            <v>168.61868030599999</v>
          </cell>
          <cell r="E25">
            <v>4.9470510937599998E-3</v>
          </cell>
          <cell r="F25">
            <v>1</v>
          </cell>
        </row>
        <row r="26">
          <cell r="A26" t="str">
            <v>FLG</v>
          </cell>
          <cell r="B26" t="str">
            <v>LGU6</v>
          </cell>
          <cell r="C26">
            <v>129.84</v>
          </cell>
          <cell r="D26">
            <v>0.97099999999999997</v>
          </cell>
          <cell r="E26">
            <v>5.1091500232200004E-3</v>
          </cell>
          <cell r="F26">
            <v>1</v>
          </cell>
        </row>
        <row r="27">
          <cell r="A27" t="str">
            <v>FSS</v>
          </cell>
          <cell r="B27" t="str">
            <v>LLZ6</v>
          </cell>
          <cell r="C27">
            <v>99.73</v>
          </cell>
          <cell r="D27">
            <v>5.5500000000000001E-2</v>
          </cell>
          <cell r="E27">
            <v>2.0058168689200001E-4</v>
          </cell>
          <cell r="F27">
            <v>1</v>
          </cell>
        </row>
        <row r="28">
          <cell r="A28" t="str">
            <v>FV</v>
          </cell>
          <cell r="B28" t="str">
            <v>@FVU6</v>
          </cell>
          <cell r="C28">
            <v>122.484375</v>
          </cell>
          <cell r="D28">
            <v>0.412109375</v>
          </cell>
          <cell r="E28">
            <v>2.8143789177400001E-3</v>
          </cell>
          <cell r="F28">
            <v>1</v>
          </cell>
        </row>
        <row r="29">
          <cell r="A29" t="str">
            <v>GC</v>
          </cell>
          <cell r="B29" t="str">
            <v>QGCQ6</v>
          </cell>
          <cell r="C29">
            <v>1358.7</v>
          </cell>
          <cell r="D29">
            <v>23.15</v>
          </cell>
          <cell r="E29">
            <v>1.4712471994E-2</v>
          </cell>
          <cell r="F29">
            <v>1</v>
          </cell>
        </row>
        <row r="30">
          <cell r="A30" t="str">
            <v>HCM</v>
          </cell>
          <cell r="B30" t="str">
            <v>HHIN6</v>
          </cell>
          <cell r="C30">
            <v>8632</v>
          </cell>
          <cell r="D30">
            <v>205.30662290500001</v>
          </cell>
          <cell r="E30">
            <v>-1.6744503929799998E-2</v>
          </cell>
          <cell r="F30">
            <v>-1</v>
          </cell>
        </row>
        <row r="31">
          <cell r="A31" t="str">
            <v>HG</v>
          </cell>
          <cell r="B31" t="str">
            <v>QHGU6</v>
          </cell>
          <cell r="C31">
            <v>218.35</v>
          </cell>
          <cell r="D31">
            <v>5.0255584170000001</v>
          </cell>
          <cell r="E31">
            <v>-1.5110509697799999E-2</v>
          </cell>
          <cell r="F31">
            <v>-1</v>
          </cell>
        </row>
        <row r="32">
          <cell r="A32" t="str">
            <v>HIC</v>
          </cell>
          <cell r="B32" t="str">
            <v>HSIN6</v>
          </cell>
          <cell r="C32">
            <v>20725</v>
          </cell>
          <cell r="D32">
            <v>439.04957246100003</v>
          </cell>
          <cell r="E32">
            <v>-1.4877840098900001E-2</v>
          </cell>
          <cell r="F32">
            <v>-1</v>
          </cell>
        </row>
        <row r="33">
          <cell r="A33" t="str">
            <v>HO</v>
          </cell>
          <cell r="B33" t="str">
            <v>QHOQ6</v>
          </cell>
          <cell r="C33">
            <v>1.4456</v>
          </cell>
          <cell r="D33">
            <v>5.0172888499999999E-2</v>
          </cell>
          <cell r="E33">
            <v>-4.3599073767799999E-2</v>
          </cell>
          <cell r="F33">
            <v>-1</v>
          </cell>
        </row>
        <row r="34">
          <cell r="A34" t="str">
            <v>JY</v>
          </cell>
          <cell r="B34" t="str">
            <v>@JYU6</v>
          </cell>
          <cell r="C34">
            <v>0.98704999999999998</v>
          </cell>
          <cell r="D34">
            <v>1.2938806000000001E-2</v>
          </cell>
          <cell r="E34">
            <v>9.4600122724500003E-3</v>
          </cell>
          <cell r="F34">
            <v>1</v>
          </cell>
        </row>
        <row r="35">
          <cell r="A35" t="str">
            <v>KC</v>
          </cell>
          <cell r="B35" t="str">
            <v>@KCU6</v>
          </cell>
          <cell r="C35">
            <v>145.55000000000001</v>
          </cell>
          <cell r="D35">
            <v>4.9845673604999998</v>
          </cell>
          <cell r="E35">
            <v>-5.8060109289600004E-3</v>
          </cell>
          <cell r="F35">
            <v>-1</v>
          </cell>
        </row>
        <row r="36">
          <cell r="A36" t="str">
            <v>KW</v>
          </cell>
          <cell r="B36" t="str">
            <v>@KWU6</v>
          </cell>
          <cell r="C36">
            <v>416.5</v>
          </cell>
          <cell r="D36">
            <v>12.459688012499999</v>
          </cell>
          <cell r="E36">
            <v>1.21506682868E-2</v>
          </cell>
          <cell r="F36">
            <v>1</v>
          </cell>
        </row>
        <row r="37">
          <cell r="A37" t="str">
            <v>LB</v>
          </cell>
          <cell r="B37" t="str">
            <v>@LBU6</v>
          </cell>
          <cell r="C37">
            <v>322.8</v>
          </cell>
          <cell r="D37">
            <v>7.6069611794999998</v>
          </cell>
          <cell r="E37">
            <v>2.4761904761899999E-2</v>
          </cell>
          <cell r="F37">
            <v>1</v>
          </cell>
        </row>
        <row r="38">
          <cell r="A38" t="str">
            <v>LC</v>
          </cell>
          <cell r="B38" t="str">
            <v>@LEQ6</v>
          </cell>
          <cell r="C38">
            <v>113.65</v>
          </cell>
          <cell r="D38">
            <v>2.2075</v>
          </cell>
          <cell r="E38">
            <v>5.9747731799100002E-3</v>
          </cell>
          <cell r="F38">
            <v>1</v>
          </cell>
        </row>
        <row r="39">
          <cell r="A39" t="str">
            <v>LCO</v>
          </cell>
          <cell r="B39" t="str">
            <v>EBZ6</v>
          </cell>
          <cell r="C39">
            <v>49.58</v>
          </cell>
          <cell r="D39">
            <v>1.6465000000000001</v>
          </cell>
          <cell r="E39">
            <v>-4.0634674922599999E-2</v>
          </cell>
          <cell r="F39">
            <v>-1</v>
          </cell>
        </row>
        <row r="40">
          <cell r="A40" t="str">
            <v>LGO</v>
          </cell>
          <cell r="B40" t="str">
            <v>GASQ6</v>
          </cell>
          <cell r="C40">
            <v>424</v>
          </cell>
          <cell r="D40">
            <v>15.213796504999999</v>
          </cell>
          <cell r="E40">
            <v>-3.9637599093999998E-2</v>
          </cell>
          <cell r="F40">
            <v>-1</v>
          </cell>
        </row>
        <row r="41">
          <cell r="A41" t="str">
            <v>LH</v>
          </cell>
          <cell r="B41" t="str">
            <v>@HEQ6</v>
          </cell>
          <cell r="C41">
            <v>83.25</v>
          </cell>
          <cell r="D41">
            <v>1.48</v>
          </cell>
          <cell r="E41">
            <v>-8.3382966051199995E-3</v>
          </cell>
          <cell r="F41">
            <v>-1</v>
          </cell>
        </row>
        <row r="42">
          <cell r="A42" t="str">
            <v>LRC</v>
          </cell>
          <cell r="B42" t="str">
            <v>LRCU6</v>
          </cell>
          <cell r="C42">
            <v>1759</v>
          </cell>
          <cell r="D42">
            <v>33.882495344500001</v>
          </cell>
          <cell r="E42">
            <v>-5.0904977375600003E-3</v>
          </cell>
          <cell r="F42">
            <v>-1</v>
          </cell>
        </row>
        <row r="43">
          <cell r="A43" t="str">
            <v>LSU</v>
          </cell>
          <cell r="B43" t="str">
            <v>QWV6</v>
          </cell>
          <cell r="C43">
            <v>567.20000000000005</v>
          </cell>
          <cell r="D43">
            <v>11.414999999999999</v>
          </cell>
          <cell r="E43">
            <v>5.6737588652500002E-3</v>
          </cell>
          <cell r="F43">
            <v>1</v>
          </cell>
        </row>
        <row r="44">
          <cell r="A44" t="str">
            <v>MEM</v>
          </cell>
          <cell r="B44" t="str">
            <v>@MMEU6</v>
          </cell>
          <cell r="C44">
            <v>843</v>
          </cell>
          <cell r="D44">
            <v>19.235619048</v>
          </cell>
          <cell r="F44">
            <v>1</v>
          </cell>
        </row>
        <row r="45">
          <cell r="A45" t="str">
            <v>MFX</v>
          </cell>
          <cell r="B45" t="str">
            <v>IBN6</v>
          </cell>
          <cell r="C45">
            <v>8062</v>
          </cell>
          <cell r="D45">
            <v>281.24951594999999</v>
          </cell>
          <cell r="E45">
            <v>-2.0627323307200001E-2</v>
          </cell>
          <cell r="F45">
            <v>-1</v>
          </cell>
        </row>
        <row r="46">
          <cell r="A46" t="str">
            <v>MP</v>
          </cell>
          <cell r="B46" t="str">
            <v>@PXU6</v>
          </cell>
          <cell r="C46">
            <v>5.2769999999999997E-2</v>
          </cell>
          <cell r="D46">
            <v>9.9823100000000003E-4</v>
          </cell>
          <cell r="E46">
            <v>-2.1872103799800001E-2</v>
          </cell>
          <cell r="F46">
            <v>-1</v>
          </cell>
        </row>
        <row r="47">
          <cell r="A47" t="str">
            <v>MW</v>
          </cell>
          <cell r="B47" t="str">
            <v>@MWU6</v>
          </cell>
          <cell r="C47">
            <v>508.25</v>
          </cell>
          <cell r="D47">
            <v>10.1996516295</v>
          </cell>
          <cell r="E47">
            <v>1.6500000000000001E-2</v>
          </cell>
          <cell r="F47">
            <v>1</v>
          </cell>
        </row>
        <row r="48">
          <cell r="A48" t="str">
            <v>NE</v>
          </cell>
          <cell r="B48" t="str">
            <v>@NEU6</v>
          </cell>
          <cell r="C48">
            <v>0.71199999999999997</v>
          </cell>
          <cell r="D48">
            <v>9.6685520000000004E-3</v>
          </cell>
          <cell r="E48">
            <v>-2.9407645987999998E-3</v>
          </cell>
          <cell r="F48">
            <v>-1</v>
          </cell>
        </row>
        <row r="49">
          <cell r="A49" t="str">
            <v>NG</v>
          </cell>
          <cell r="B49" t="str">
            <v>QNGU6</v>
          </cell>
          <cell r="C49">
            <v>2.758</v>
          </cell>
          <cell r="D49">
            <v>9.6173622E-2</v>
          </cell>
          <cell r="E49">
            <v>-7.4807111707499999E-2</v>
          </cell>
          <cell r="F49">
            <v>-1</v>
          </cell>
        </row>
        <row r="50">
          <cell r="A50" t="str">
            <v>NIY</v>
          </cell>
          <cell r="B50" t="str">
            <v>@NKDU6</v>
          </cell>
          <cell r="C50">
            <v>15445</v>
          </cell>
          <cell r="D50">
            <v>463.38648656800001</v>
          </cell>
          <cell r="E50">
            <v>-7.3907455012899997E-3</v>
          </cell>
          <cell r="F50">
            <v>-1</v>
          </cell>
        </row>
        <row r="51">
          <cell r="A51" t="str">
            <v>NQ</v>
          </cell>
          <cell r="B51" t="str">
            <v>@NQU6</v>
          </cell>
          <cell r="C51">
            <v>4404</v>
          </cell>
          <cell r="D51">
            <v>71.157050592000004</v>
          </cell>
          <cell r="E51">
            <v>-6.5978683809799999E-3</v>
          </cell>
          <cell r="F51">
            <v>-1</v>
          </cell>
        </row>
        <row r="52">
          <cell r="A52" t="str">
            <v>O</v>
          </cell>
          <cell r="B52" t="str">
            <v>@OZ6</v>
          </cell>
          <cell r="C52">
            <v>191.5</v>
          </cell>
          <cell r="D52">
            <v>7.1124999999999998</v>
          </cell>
          <cell r="E52">
            <v>-6.4850843060999998E-3</v>
          </cell>
          <cell r="F52">
            <v>-1</v>
          </cell>
        </row>
        <row r="53">
          <cell r="A53" t="str">
            <v>OJ</v>
          </cell>
          <cell r="B53" t="str">
            <v>@OJU6</v>
          </cell>
          <cell r="C53">
            <v>183.6</v>
          </cell>
          <cell r="D53">
            <v>5.0808570560000001</v>
          </cell>
          <cell r="E53">
            <v>3.0014025245399999E-2</v>
          </cell>
          <cell r="F53">
            <v>1</v>
          </cell>
        </row>
        <row r="54">
          <cell r="A54" t="str">
            <v>PA</v>
          </cell>
          <cell r="B54" t="str">
            <v>QPAU6</v>
          </cell>
          <cell r="C54">
            <v>602.65</v>
          </cell>
          <cell r="D54">
            <v>16.627500000000001</v>
          </cell>
          <cell r="E54">
            <v>-4.95335589862E-3</v>
          </cell>
          <cell r="F54">
            <v>-1</v>
          </cell>
        </row>
        <row r="55">
          <cell r="A55" t="str">
            <v>PL</v>
          </cell>
          <cell r="B55" t="str">
            <v>QPLV6</v>
          </cell>
          <cell r="C55">
            <v>1076.9000000000001</v>
          </cell>
          <cell r="D55">
            <v>22.6419501775</v>
          </cell>
          <cell r="E55">
            <v>1.87304890739E-2</v>
          </cell>
          <cell r="F55">
            <v>1</v>
          </cell>
        </row>
        <row r="56">
          <cell r="A56" t="str">
            <v>RB</v>
          </cell>
          <cell r="B56" t="str">
            <v>QRBQ6</v>
          </cell>
          <cell r="C56">
            <v>1.4287000000000001</v>
          </cell>
          <cell r="D56">
            <v>5.3715846999999997E-2</v>
          </cell>
          <cell r="E56">
            <v>-5.60290716881E-2</v>
          </cell>
          <cell r="F56">
            <v>-1</v>
          </cell>
        </row>
        <row r="57">
          <cell r="A57" t="str">
            <v>RR</v>
          </cell>
          <cell r="B57" t="str">
            <v>@RRU6</v>
          </cell>
          <cell r="C57">
            <v>10.31</v>
          </cell>
          <cell r="D57">
            <v>0.26914577849999999</v>
          </cell>
          <cell r="E57">
            <v>-1.33971291866E-2</v>
          </cell>
          <cell r="F57">
            <v>-1</v>
          </cell>
        </row>
        <row r="58">
          <cell r="A58" t="str">
            <v>RS</v>
          </cell>
          <cell r="B58" t="str">
            <v>@RSX6</v>
          </cell>
          <cell r="C58">
            <v>483.1</v>
          </cell>
          <cell r="D58">
            <v>10.315</v>
          </cell>
          <cell r="E58">
            <v>-2.12722852512E-2</v>
          </cell>
          <cell r="F58">
            <v>-1</v>
          </cell>
        </row>
        <row r="59">
          <cell r="A59" t="str">
            <v>S</v>
          </cell>
          <cell r="B59" t="str">
            <v>@SX6</v>
          </cell>
          <cell r="C59">
            <v>1077.25</v>
          </cell>
          <cell r="D59">
            <v>31.124338329</v>
          </cell>
          <cell r="E59">
            <v>-5.2967032966999998E-2</v>
          </cell>
          <cell r="F59">
            <v>-1</v>
          </cell>
        </row>
        <row r="60">
          <cell r="A60" t="str">
            <v>SB</v>
          </cell>
          <cell r="B60" t="str">
            <v>@SBV6</v>
          </cell>
          <cell r="C60">
            <v>20.87</v>
          </cell>
          <cell r="D60">
            <v>0.60807776650000001</v>
          </cell>
          <cell r="E60">
            <v>4.3310875842199996E-3</v>
          </cell>
          <cell r="F60">
            <v>1</v>
          </cell>
        </row>
        <row r="61">
          <cell r="A61" t="str">
            <v>SF</v>
          </cell>
          <cell r="B61" t="str">
            <v>@SFU6</v>
          </cell>
          <cell r="C61">
            <v>1.0273000000000001</v>
          </cell>
          <cell r="D61">
            <v>8.4590450000000001E-3</v>
          </cell>
          <cell r="E61">
            <v>-3.6853845407800001E-3</v>
          </cell>
          <cell r="F61">
            <v>-1</v>
          </cell>
        </row>
        <row r="62">
          <cell r="A62" t="str">
            <v>SI</v>
          </cell>
          <cell r="B62" t="str">
            <v>QSIU6</v>
          </cell>
          <cell r="C62">
            <v>1990.7</v>
          </cell>
          <cell r="D62">
            <v>54.401640061499997</v>
          </cell>
          <cell r="E62">
            <v>1.6285480906700001E-2</v>
          </cell>
          <cell r="F62">
            <v>1</v>
          </cell>
        </row>
        <row r="63">
          <cell r="A63" t="str">
            <v>SIN</v>
          </cell>
          <cell r="B63" t="str">
            <v>INN6</v>
          </cell>
          <cell r="C63">
            <v>8358</v>
          </cell>
          <cell r="D63">
            <v>122.412233048</v>
          </cell>
          <cell r="E63">
            <v>-4.0514775977099999E-3</v>
          </cell>
          <cell r="F63">
            <v>-1</v>
          </cell>
        </row>
        <row r="64">
          <cell r="A64" t="str">
            <v>SJB</v>
          </cell>
          <cell r="B64" t="str">
            <v>BBU6</v>
          </cell>
          <cell r="C64">
            <v>153.36000000000001</v>
          </cell>
          <cell r="D64">
            <v>0.3155</v>
          </cell>
          <cell r="E64">
            <v>1.9565642731399999E-4</v>
          </cell>
          <cell r="F64">
            <v>1</v>
          </cell>
        </row>
        <row r="65">
          <cell r="A65" t="str">
            <v>SM</v>
          </cell>
          <cell r="B65" t="str">
            <v>@SMZ6</v>
          </cell>
          <cell r="C65">
            <v>378</v>
          </cell>
          <cell r="D65">
            <v>11.789833496</v>
          </cell>
          <cell r="E65">
            <v>-5.0251256281400002E-2</v>
          </cell>
          <cell r="F65">
            <v>-1</v>
          </cell>
        </row>
        <row r="66">
          <cell r="A66" t="str">
            <v>SMI</v>
          </cell>
          <cell r="B66" t="str">
            <v>SWU6</v>
          </cell>
          <cell r="C66">
            <v>7898</v>
          </cell>
          <cell r="D66">
            <v>179.088664739</v>
          </cell>
          <cell r="E66">
            <v>-1.4843457652499999E-2</v>
          </cell>
          <cell r="F66">
            <v>-1</v>
          </cell>
        </row>
        <row r="67">
          <cell r="A67" t="str">
            <v>SSG</v>
          </cell>
          <cell r="B67" t="str">
            <v>SSN6</v>
          </cell>
          <cell r="C67">
            <v>318.10000000000002</v>
          </cell>
          <cell r="D67">
            <v>5.5206380404999997</v>
          </cell>
          <cell r="E67">
            <v>-5.0046918986500002E-3</v>
          </cell>
          <cell r="F67">
            <v>-1</v>
          </cell>
        </row>
        <row r="68">
          <cell r="A68" t="str">
            <v>STW</v>
          </cell>
          <cell r="B68" t="str">
            <v>TWN6</v>
          </cell>
          <cell r="C68">
            <v>319.8</v>
          </cell>
          <cell r="D68">
            <v>5.3922050964999997</v>
          </cell>
          <cell r="E68">
            <v>-5.9061237177500002E-3</v>
          </cell>
          <cell r="F68">
            <v>-1</v>
          </cell>
        </row>
        <row r="69">
          <cell r="A69" t="str">
            <v>SXE</v>
          </cell>
          <cell r="B69" t="str">
            <v>EXU6</v>
          </cell>
          <cell r="C69">
            <v>2807</v>
          </cell>
          <cell r="D69">
            <v>85.783734940499997</v>
          </cell>
          <cell r="E69">
            <v>-1.7500875043800001E-2</v>
          </cell>
          <cell r="F69">
            <v>-1</v>
          </cell>
        </row>
        <row r="70">
          <cell r="A70" t="str">
            <v>TF</v>
          </cell>
          <cell r="B70" t="str">
            <v>@TFSU6</v>
          </cell>
          <cell r="C70">
            <v>1135.4000000000001</v>
          </cell>
          <cell r="D70">
            <v>23.345955364000002</v>
          </cell>
          <cell r="E70">
            <v>-1.6288338242900002E-2</v>
          </cell>
          <cell r="F70">
            <v>-1</v>
          </cell>
        </row>
        <row r="71">
          <cell r="A71" t="str">
            <v>TU</v>
          </cell>
          <cell r="B71" t="str">
            <v>@TUU6</v>
          </cell>
          <cell r="C71">
            <v>109.7109375</v>
          </cell>
          <cell r="D71">
            <v>0.14101562500000001</v>
          </cell>
          <cell r="E71">
            <v>7.1260600014300005E-4</v>
          </cell>
          <cell r="F71">
            <v>1</v>
          </cell>
        </row>
        <row r="72">
          <cell r="A72" t="str">
            <v>TY</v>
          </cell>
          <cell r="B72" t="str">
            <v>@TYU6</v>
          </cell>
          <cell r="C72">
            <v>133.890625</v>
          </cell>
          <cell r="D72">
            <v>0.71875</v>
          </cell>
          <cell r="E72">
            <v>6.1054361864500001E-3</v>
          </cell>
          <cell r="F72">
            <v>1</v>
          </cell>
        </row>
        <row r="73">
          <cell r="A73" t="str">
            <v>US</v>
          </cell>
          <cell r="B73" t="str">
            <v>@USU6</v>
          </cell>
          <cell r="C73">
            <v>176.25</v>
          </cell>
          <cell r="D73">
            <v>1.9328125</v>
          </cell>
          <cell r="E73">
            <v>1.47535084563E-2</v>
          </cell>
          <cell r="F73">
            <v>1</v>
          </cell>
        </row>
        <row r="74">
          <cell r="A74" t="str">
            <v>VX</v>
          </cell>
          <cell r="B74" t="str">
            <v>@VXN6</v>
          </cell>
          <cell r="C74">
            <v>16.824999999999999</v>
          </cell>
          <cell r="D74">
            <v>2.1688359765</v>
          </cell>
          <cell r="E74">
            <v>2.9806259314499998E-3</v>
          </cell>
          <cell r="F74">
            <v>1</v>
          </cell>
        </row>
        <row r="75">
          <cell r="A75" t="str">
            <v>W</v>
          </cell>
          <cell r="B75" t="str">
            <v>@WU6</v>
          </cell>
          <cell r="C75">
            <v>433.5</v>
          </cell>
          <cell r="D75">
            <v>13.118612564999999</v>
          </cell>
          <cell r="E75">
            <v>7.5537478210299996E-3</v>
          </cell>
          <cell r="F75">
            <v>1</v>
          </cell>
        </row>
        <row r="76">
          <cell r="A76" t="str">
            <v>YA</v>
          </cell>
          <cell r="B76" t="str">
            <v>APU6</v>
          </cell>
          <cell r="C76">
            <v>5186</v>
          </cell>
          <cell r="D76">
            <v>85.0644508675</v>
          </cell>
          <cell r="E76">
            <v>-1.21904761905E-2</v>
          </cell>
          <cell r="F76">
            <v>-1</v>
          </cell>
        </row>
        <row r="77">
          <cell r="A77" t="str">
            <v>YB</v>
          </cell>
          <cell r="B77" t="str">
            <v>HBSU6</v>
          </cell>
          <cell r="C77">
            <v>98.1</v>
          </cell>
          <cell r="D77">
            <v>3.9E-2</v>
          </cell>
          <cell r="E77">
            <v>0</v>
          </cell>
          <cell r="F77">
            <v>1</v>
          </cell>
        </row>
        <row r="78">
          <cell r="A78" t="str">
            <v>YM</v>
          </cell>
          <cell r="B78" t="str">
            <v>@YMU6</v>
          </cell>
          <cell r="C78">
            <v>17762</v>
          </cell>
          <cell r="D78">
            <v>236.90742944600001</v>
          </cell>
          <cell r="E78">
            <v>-5.8211127280900004E-3</v>
          </cell>
          <cell r="F78">
            <v>-1</v>
          </cell>
        </row>
        <row r="79">
          <cell r="A79" t="str">
            <v>YT2</v>
          </cell>
          <cell r="B79" t="str">
            <v>HTSU6</v>
          </cell>
          <cell r="C79">
            <v>98.52</v>
          </cell>
          <cell r="D79">
            <v>7.6007239000000004E-2</v>
          </cell>
          <cell r="E79">
            <v>3.0459945172099998E-4</v>
          </cell>
          <cell r="F79">
            <v>1</v>
          </cell>
        </row>
        <row r="80">
          <cell r="A80" t="str">
            <v>YT3</v>
          </cell>
          <cell r="B80" t="str">
            <v>HXSU6</v>
          </cell>
          <cell r="C80">
            <v>98.05</v>
          </cell>
          <cell r="D80">
            <v>9.1348659999999998E-2</v>
          </cell>
          <cell r="E80">
            <v>6.6336684186400004E-4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Close2016.07.05 12:00</v>
          </cell>
          <cell r="C1" t="str">
            <v>ATR20</v>
          </cell>
        </row>
        <row r="2">
          <cell r="B2">
            <v>1.04091</v>
          </cell>
          <cell r="C2">
            <v>2.9325000000000002E-3</v>
          </cell>
        </row>
        <row r="3">
          <cell r="B3">
            <v>1.74424</v>
          </cell>
          <cell r="C3">
            <v>1.03725E-2</v>
          </cell>
        </row>
        <row r="4">
          <cell r="B4">
            <v>76.031000000000006</v>
          </cell>
          <cell r="C4">
            <v>0.35675000000000001</v>
          </cell>
        </row>
        <row r="5">
          <cell r="B5">
            <v>0.72741999999999996</v>
          </cell>
          <cell r="C5">
            <v>2.8440000000000002E-3</v>
          </cell>
        </row>
        <row r="6">
          <cell r="B6">
            <v>0.74824999999999997</v>
          </cell>
          <cell r="C6">
            <v>3.0300000000000001E-3</v>
          </cell>
        </row>
        <row r="7">
          <cell r="B7">
            <v>0.96816999999999998</v>
          </cell>
          <cell r="C7">
            <v>3.2330000000000002E-3</v>
          </cell>
        </row>
        <row r="8">
          <cell r="B8">
            <v>0.92981999999999998</v>
          </cell>
          <cell r="C8">
            <v>3.1229999999999999E-3</v>
          </cell>
        </row>
        <row r="9">
          <cell r="B9">
            <v>0.75112000000000001</v>
          </cell>
          <cell r="C9">
            <v>2.4299999999999999E-3</v>
          </cell>
        </row>
        <row r="10">
          <cell r="B10">
            <v>0.69857000000000002</v>
          </cell>
          <cell r="C10">
            <v>2.7009999999999998E-3</v>
          </cell>
        </row>
        <row r="11">
          <cell r="B11">
            <v>1.8159400000000001</v>
          </cell>
          <cell r="C11">
            <v>1.04095E-2</v>
          </cell>
        </row>
        <row r="12">
          <cell r="B12">
            <v>1.2692399999999999</v>
          </cell>
          <cell r="C12">
            <v>7.0534999999999999E-3</v>
          </cell>
        </row>
        <row r="13">
          <cell r="B13">
            <v>1.30552</v>
          </cell>
          <cell r="C13">
            <v>7.6035E-3</v>
          </cell>
        </row>
        <row r="14">
          <cell r="B14">
            <v>132.65700000000001</v>
          </cell>
          <cell r="C14">
            <v>0.88019999999999998</v>
          </cell>
        </row>
        <row r="15">
          <cell r="B15">
            <v>1.6892199999999999</v>
          </cell>
          <cell r="C15">
            <v>8.8489999999999992E-3</v>
          </cell>
        </row>
        <row r="16">
          <cell r="B16">
            <v>1.5515600000000001</v>
          </cell>
          <cell r="C16">
            <v>6.0155E-3</v>
          </cell>
        </row>
        <row r="17">
          <cell r="B17">
            <v>1.4902599999999999</v>
          </cell>
          <cell r="C17">
            <v>6.1694999999999996E-3</v>
          </cell>
        </row>
        <row r="18">
          <cell r="B18">
            <v>1.4432499999999999</v>
          </cell>
          <cell r="C18">
            <v>4.7495000000000002E-3</v>
          </cell>
        </row>
        <row r="19">
          <cell r="B19">
            <v>113.34099999999999</v>
          </cell>
          <cell r="C19">
            <v>0.49254999999999999</v>
          </cell>
        </row>
        <row r="20">
          <cell r="B20">
            <v>1.0844199999999999</v>
          </cell>
          <cell r="C20">
            <v>2.4115E-3</v>
          </cell>
        </row>
        <row r="21">
          <cell r="B21">
            <v>0.85424</v>
          </cell>
          <cell r="C21">
            <v>4.2374999999999999E-3</v>
          </cell>
        </row>
        <row r="22">
          <cell r="B22">
            <v>1.1153500000000001</v>
          </cell>
          <cell r="C22">
            <v>3.8495000000000001E-3</v>
          </cell>
        </row>
        <row r="23">
          <cell r="B23">
            <v>78.504999999999995</v>
          </cell>
          <cell r="C23">
            <v>0.35415000000000002</v>
          </cell>
        </row>
        <row r="24">
          <cell r="B24">
            <v>73.018000000000001</v>
          </cell>
          <cell r="C24">
            <v>0.33755000000000002</v>
          </cell>
        </row>
        <row r="25">
          <cell r="B25">
            <v>104.5</v>
          </cell>
          <cell r="C25">
            <v>0.38819999999999999</v>
          </cell>
        </row>
        <row r="26">
          <cell r="B26">
            <v>0.71860000000000002</v>
          </cell>
          <cell r="C26">
            <v>2.8755E-3</v>
          </cell>
        </row>
        <row r="27">
          <cell r="B27">
            <v>0.97221000000000002</v>
          </cell>
          <cell r="C27">
            <v>2.7515E-3</v>
          </cell>
        </row>
        <row r="28">
          <cell r="B28">
            <v>1.29399</v>
          </cell>
          <cell r="C28">
            <v>4.1590000000000004E-3</v>
          </cell>
        </row>
        <row r="29">
          <cell r="B29">
            <v>101.617</v>
          </cell>
          <cell r="C29">
            <v>0.29149999999999998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topLeftCell="L1" workbookViewId="0">
      <selection activeCell="S19" sqref="S19"/>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1.85546875" bestFit="1" customWidth="1"/>
    <col min="13" max="13" width="9.85546875" bestFit="1" customWidth="1"/>
    <col min="14" max="14" width="10.85546875" bestFit="1" customWidth="1"/>
    <col min="15" max="15" width="12.140625" bestFit="1" customWidth="1"/>
    <col min="16" max="19" width="10.5703125" bestFit="1" customWidth="1"/>
    <col min="20" max="20" width="11.5703125" bestFit="1" customWidth="1"/>
    <col min="21" max="21" width="13.42578125" bestFit="1" customWidth="1"/>
  </cols>
  <sheetData>
    <row r="1" spans="1:22" ht="15.75" thickBot="1" x14ac:dyDescent="0.3">
      <c r="A1" s="202">
        <f ca="1">TODAY()</f>
        <v>42557</v>
      </c>
      <c r="B1" t="s">
        <v>1144</v>
      </c>
      <c r="K1" s="282">
        <f>SUM(K3:K500)</f>
        <v>-7106.7759629857674</v>
      </c>
      <c r="L1" s="283">
        <f t="shared" ref="L1:Q1" si="0">SUM(L3:L500)</f>
        <v>-7272.9915084697623</v>
      </c>
      <c r="M1" s="283">
        <f t="shared" si="0"/>
        <v>53967.004130625537</v>
      </c>
      <c r="N1" s="283">
        <f t="shared" si="0"/>
        <v>-53967.004130625537</v>
      </c>
      <c r="O1" s="283">
        <f t="shared" si="0"/>
        <v>-5277.1491735532272</v>
      </c>
      <c r="P1" s="283">
        <f t="shared" si="0"/>
        <v>40002.340809931498</v>
      </c>
      <c r="Q1" s="284">
        <f t="shared" si="0"/>
        <v>-34025.203271609222</v>
      </c>
      <c r="R1" s="286">
        <f>sym!O1</f>
        <v>0.72151898734177211</v>
      </c>
      <c r="S1" s="286">
        <f>sym!N1</f>
        <v>0.27848101265822783</v>
      </c>
      <c r="U1" t="s">
        <v>1234</v>
      </c>
      <c r="V1" s="138">
        <f>SUM('FuturesInfo (3)'!W2:W80)</f>
        <v>185442.03974624266</v>
      </c>
    </row>
    <row r="2" spans="1:22" x14ac:dyDescent="0.25">
      <c r="A2" t="str">
        <f>MARGIN!G12</f>
        <v>Close2016.07.05 12:00</v>
      </c>
      <c r="B2">
        <v>1</v>
      </c>
      <c r="C2" t="s">
        <v>1153</v>
      </c>
      <c r="K2" s="194" t="s">
        <v>1193</v>
      </c>
      <c r="L2" s="113" t="s">
        <v>1194</v>
      </c>
      <c r="M2" s="273" t="s">
        <v>1113</v>
      </c>
      <c r="N2" s="272" t="s">
        <v>1218</v>
      </c>
      <c r="O2" s="270" t="s">
        <v>1216</v>
      </c>
      <c r="P2" s="280" t="s">
        <v>1225</v>
      </c>
      <c r="Q2" s="280" t="s">
        <v>1226</v>
      </c>
      <c r="R2" s="285" t="s">
        <v>1220</v>
      </c>
      <c r="S2" s="285" t="s">
        <v>1219</v>
      </c>
      <c r="T2" s="285" t="s">
        <v>1222</v>
      </c>
      <c r="U2" s="285" t="s">
        <v>1223</v>
      </c>
      <c r="V2" s="285" t="s">
        <v>1224</v>
      </c>
    </row>
    <row r="3" spans="1:22" x14ac:dyDescent="0.25">
      <c r="A3" t="s">
        <v>1182</v>
      </c>
      <c r="C3" t="s">
        <v>1145</v>
      </c>
      <c r="D3" t="s">
        <v>1195</v>
      </c>
      <c r="J3">
        <f>SIGNALS!QI12</f>
        <v>20160629</v>
      </c>
      <c r="K3" s="194">
        <f>SIGNALS!RC13</f>
        <v>10320.701441179261</v>
      </c>
      <c r="L3" s="194">
        <f>SIGNALS!RD13</f>
        <v>12336.564193639346</v>
      </c>
      <c r="M3" s="194">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6">
        <f>SIGNALS!QO13</f>
        <v>0.73417721518987344</v>
      </c>
    </row>
    <row r="4" spans="1:22" x14ac:dyDescent="0.25">
      <c r="C4" t="s">
        <v>1146</v>
      </c>
      <c r="D4" t="s">
        <v>1235</v>
      </c>
      <c r="J4">
        <f>SIGNALS!RP12</f>
        <v>20160630</v>
      </c>
      <c r="K4" s="194">
        <f>SIGNALS!SK13</f>
        <v>-185.74391967023473</v>
      </c>
      <c r="L4" s="194">
        <f>SIGNALS!SL13</f>
        <v>-1773.1454860537783</v>
      </c>
      <c r="M4" s="194">
        <f>SIGNALS!SM13</f>
        <v>14477.812354592679</v>
      </c>
      <c r="N4" s="194">
        <f>SIGNALS!SN13</f>
        <v>-14477.812354592679</v>
      </c>
      <c r="O4" s="194">
        <f>SIGNALS!SO13</f>
        <v>-14621.311775368318</v>
      </c>
      <c r="P4" s="194">
        <f>SIGNALS!SP13</f>
        <v>-16760.115288284433</v>
      </c>
      <c r="Q4" s="194">
        <f>SIGNALS!SQ13</f>
        <v>715.64138303623315</v>
      </c>
      <c r="R4" s="194">
        <f>SIGNALS!SR13</f>
        <v>-1550.8270559324883</v>
      </c>
      <c r="S4" s="194">
        <f>SIGNALS!SS13</f>
        <v>1550.8270559324883</v>
      </c>
      <c r="T4" s="194">
        <f>SIGNALS!ST13</f>
        <v>-72162.799869859591</v>
      </c>
      <c r="U4" s="194">
        <f>SIGNALS!SU13</f>
        <v>72162.799869859591</v>
      </c>
      <c r="V4" s="286">
        <f>SIGNALS!RW13</f>
        <v>0.70886075949367089</v>
      </c>
    </row>
    <row r="5" spans="1:22" x14ac:dyDescent="0.25">
      <c r="C5" t="s">
        <v>1147</v>
      </c>
      <c r="J5">
        <f>SIGNALS!SX12</f>
        <v>20160701</v>
      </c>
      <c r="K5" s="194">
        <f>SIGNALS!TS13</f>
        <v>-5230.2361036355696</v>
      </c>
      <c r="L5" s="194">
        <f>SIGNALS!TT13</f>
        <v>-4788.2513143162942</v>
      </c>
      <c r="M5" s="194">
        <f>SIGNALS!TU13</f>
        <v>3123.8906142981177</v>
      </c>
      <c r="N5" s="194">
        <f>SIGNALS!TV13</f>
        <v>-3123.8906142981177</v>
      </c>
      <c r="O5" s="194">
        <f>SIGNALS!TW13</f>
        <v>2903.4877059248529</v>
      </c>
      <c r="P5" s="194">
        <f>SIGNALS!TX13</f>
        <v>5127.0540824589871</v>
      </c>
      <c r="Q5" s="194">
        <f>SIGNALS!TY13</f>
        <v>-1942.7805709255354</v>
      </c>
      <c r="R5" s="194">
        <f>SIGNALS!TZ13</f>
        <v>3539.3243547223628</v>
      </c>
      <c r="S5" s="194">
        <f>SIGNALS!UA13</f>
        <v>-3539.3243547223628</v>
      </c>
      <c r="T5" s="194">
        <f>SIGNALS!UB13</f>
        <v>-17202.866277856876</v>
      </c>
      <c r="U5" s="194">
        <f>SIGNALS!UC13</f>
        <v>17202.866277856876</v>
      </c>
      <c r="V5" s="286">
        <f>SIGNALS!TE13</f>
        <v>0.63291139240506333</v>
      </c>
    </row>
    <row r="6" spans="1:22" x14ac:dyDescent="0.25">
      <c r="C6" t="s">
        <v>1149</v>
      </c>
      <c r="J6">
        <f>SIGNALS!UF12</f>
        <v>20160704</v>
      </c>
      <c r="K6" s="194">
        <f>SIGNALS!VA13</f>
        <v>-12011.497380859224</v>
      </c>
      <c r="L6" s="194">
        <f>SIGNALS!VB13</f>
        <v>-13048.158901739036</v>
      </c>
      <c r="M6" s="194">
        <f>SIGNALS!VC13</f>
        <v>14348.958965105552</v>
      </c>
      <c r="N6" s="194">
        <f>SIGNALS!VD13</f>
        <v>-14348.958965105552</v>
      </c>
      <c r="O6" s="194">
        <f>SIGNALS!VE13</f>
        <v>8242.9591078946778</v>
      </c>
      <c r="P6" s="194">
        <f>SIGNALS!VF13</f>
        <v>42835.566672351561</v>
      </c>
      <c r="Q6" s="194">
        <f>SIGNALS!VG13</f>
        <v>-32798.064083719917</v>
      </c>
      <c r="R6" s="194">
        <f>SIGNALS!VH13</f>
        <v>-94172.567416114558</v>
      </c>
      <c r="S6" s="194">
        <f>SIGNALS!VI13</f>
        <v>94172.567416114558</v>
      </c>
      <c r="T6" s="194">
        <f>SIGNALS!VJ13</f>
        <v>-125140.35106119899</v>
      </c>
      <c r="U6" s="194">
        <f>SIGNALS!VK13</f>
        <v>125140.35106119899</v>
      </c>
      <c r="V6" s="201">
        <f>SIGNALS!UM13</f>
        <v>0.44303797468354428</v>
      </c>
    </row>
    <row r="7" spans="1:22" x14ac:dyDescent="0.25">
      <c r="J7">
        <f>SIGNALS!VN12</f>
        <v>20160705</v>
      </c>
      <c r="K7" s="194">
        <f>SIGNALS!WI13</f>
        <v>0</v>
      </c>
      <c r="L7" s="194">
        <f>SIGNALS!WJ13</f>
        <v>0</v>
      </c>
      <c r="M7" s="194">
        <f>SIGNALS!WK13</f>
        <v>0</v>
      </c>
      <c r="N7" s="194">
        <f>SIGNALS!WL13</f>
        <v>0</v>
      </c>
      <c r="O7" s="194">
        <f>SIGNALS!WM13</f>
        <v>0</v>
      </c>
      <c r="P7" s="194">
        <f>SIGNALS!WN13</f>
        <v>0</v>
      </c>
      <c r="Q7" s="194">
        <f>SIGNALS!WO13</f>
        <v>0</v>
      </c>
      <c r="R7" s="194">
        <f>SIGNALS!WP13</f>
        <v>0</v>
      </c>
      <c r="S7" s="194">
        <f>SIGNALS!WQ13</f>
        <v>0</v>
      </c>
      <c r="T7" s="194">
        <f>SIGNALS!WR13</f>
        <v>0</v>
      </c>
      <c r="U7" s="194">
        <f>SIGNALS!WS13</f>
        <v>0</v>
      </c>
      <c r="V7" s="286">
        <f>SIGNALS!VU13</f>
        <v>0</v>
      </c>
    </row>
    <row r="8" spans="1:22" x14ac:dyDescent="0.25">
      <c r="A8" t="str">
        <f>'FuturesInfo (3)'!N1</f>
        <v>PC2016-07-05 00:00:00</v>
      </c>
      <c r="B8" t="s">
        <v>1148</v>
      </c>
      <c r="J8">
        <f>SIGNALS!WV12</f>
        <v>20160706</v>
      </c>
      <c r="K8" s="194">
        <f>SIGNALS!XQ13</f>
        <v>0</v>
      </c>
      <c r="L8" s="194">
        <f>SIGNALS!XR13</f>
        <v>0</v>
      </c>
      <c r="M8" s="194">
        <f>SIGNALS!XS13</f>
        <v>0</v>
      </c>
      <c r="N8" s="194">
        <f>SIGNALS!XT13</f>
        <v>0</v>
      </c>
      <c r="O8" s="194">
        <f>SIGNALS!XU13</f>
        <v>0</v>
      </c>
      <c r="P8" s="194">
        <f>SIGNALS!XV13</f>
        <v>0</v>
      </c>
      <c r="Q8" s="194">
        <f>SIGNALS!XW13</f>
        <v>0</v>
      </c>
      <c r="R8" s="194">
        <f>SIGNALS!XX13</f>
        <v>0</v>
      </c>
      <c r="S8" s="194">
        <f>SIGNALS!XY13</f>
        <v>0</v>
      </c>
      <c r="T8" s="194">
        <f>SIGNALS!XZ13</f>
        <v>0</v>
      </c>
      <c r="U8" s="194">
        <f>SIGNALS!YA13</f>
        <v>0</v>
      </c>
      <c r="V8" s="286">
        <f>SIGNALS!XC13</f>
        <v>0</v>
      </c>
    </row>
    <row r="9" spans="1:22" x14ac:dyDescent="0.25">
      <c r="B9">
        <v>1</v>
      </c>
      <c r="C9" t="s">
        <v>1153</v>
      </c>
    </row>
    <row r="10" spans="1:22" x14ac:dyDescent="0.25">
      <c r="A10" t="s">
        <v>1182</v>
      </c>
      <c r="C10" t="s">
        <v>1202</v>
      </c>
    </row>
    <row r="11" spans="1:22" x14ac:dyDescent="0.25">
      <c r="A11" s="105"/>
      <c r="C11" t="s">
        <v>1204</v>
      </c>
      <c r="D11" t="s">
        <v>1205</v>
      </c>
    </row>
    <row r="12" spans="1:22" x14ac:dyDescent="0.25">
      <c r="A12" s="105" t="s">
        <v>1182</v>
      </c>
      <c r="D12" t="s">
        <v>1206</v>
      </c>
    </row>
    <row r="13" spans="1:22" x14ac:dyDescent="0.25">
      <c r="A13" s="105" t="s">
        <v>1182</v>
      </c>
      <c r="D13" t="s">
        <v>1211</v>
      </c>
    </row>
    <row r="14" spans="1:22" x14ac:dyDescent="0.25">
      <c r="A14" s="105" t="s">
        <v>1182</v>
      </c>
      <c r="D14" t="s">
        <v>1207</v>
      </c>
    </row>
    <row r="15" spans="1:22" x14ac:dyDescent="0.25">
      <c r="A15" s="105"/>
      <c r="D15" t="s">
        <v>1233</v>
      </c>
    </row>
    <row r="16" spans="1:22" x14ac:dyDescent="0.25">
      <c r="A16" s="105"/>
      <c r="D16" t="s">
        <v>1229</v>
      </c>
    </row>
    <row r="17" spans="1:3" x14ac:dyDescent="0.25">
      <c r="A17" s="105"/>
    </row>
    <row r="18" spans="1:3" x14ac:dyDescent="0.25">
      <c r="B18" t="s">
        <v>1230</v>
      </c>
    </row>
    <row r="19" spans="1:3" x14ac:dyDescent="0.25">
      <c r="A19" s="105" t="s">
        <v>1182</v>
      </c>
      <c r="C19" t="s">
        <v>1203</v>
      </c>
    </row>
    <row r="20" spans="1:3" x14ac:dyDescent="0.25">
      <c r="A20" s="105" t="s">
        <v>1182</v>
      </c>
      <c r="C20" t="s">
        <v>1186</v>
      </c>
    </row>
    <row r="21" spans="1:3" x14ac:dyDescent="0.25">
      <c r="A21" s="105"/>
      <c r="C21" t="s">
        <v>1237</v>
      </c>
    </row>
    <row r="22" spans="1:3" x14ac:dyDescent="0.25">
      <c r="A22" s="105"/>
      <c r="C22" t="s">
        <v>1227</v>
      </c>
    </row>
    <row r="23" spans="1:3" x14ac:dyDescent="0.25">
      <c r="A23" s="105"/>
      <c r="C23" t="s">
        <v>1228</v>
      </c>
    </row>
    <row r="24" spans="1:3" x14ac:dyDescent="0.25">
      <c r="A24" s="105"/>
    </row>
    <row r="25" spans="1:3" x14ac:dyDescent="0.25">
      <c r="A25" s="105"/>
    </row>
    <row r="26" spans="1:3" x14ac:dyDescent="0.25">
      <c r="B26" t="s">
        <v>1236</v>
      </c>
    </row>
    <row r="28" spans="1:3" x14ac:dyDescent="0.25">
      <c r="B28" t="s">
        <v>1152</v>
      </c>
    </row>
    <row r="29" spans="1:3" x14ac:dyDescent="0.25">
      <c r="C29" t="s">
        <v>1200</v>
      </c>
    </row>
    <row r="30" spans="1:3" x14ac:dyDescent="0.25">
      <c r="C30" t="s">
        <v>1209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A128"/>
  <sheetViews>
    <sheetView tabSelected="1" zoomScale="85" zoomScaleNormal="85" workbookViewId="0">
      <pane xSplit="4" ySplit="12" topLeftCell="VL61" activePane="bottomRight" state="frozen"/>
      <selection pane="topRight" activeCell="BZ1" sqref="BZ1"/>
      <selection pane="bottomLeft" activeCell="A2" sqref="A2"/>
      <selection pane="bottomRight" activeCell="VN68" sqref="VN68"/>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customWidth="1"/>
    <col min="483" max="483" width="8.5703125" bestFit="1" customWidth="1"/>
    <col min="484" max="484" width="10" bestFit="1" customWidth="1"/>
    <col min="485"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5" width="10.7109375" style="194" hidden="1" customWidth="1"/>
    <col min="516" max="516" width="1.7109375" hidden="1" customWidth="1"/>
    <col min="517" max="517" width="8.5703125" bestFit="1" customWidth="1"/>
    <col min="518" max="518" width="10" bestFit="1" customWidth="1"/>
    <col min="519" max="520" width="10" customWidth="1"/>
    <col min="521" max="521" width="5.28515625" bestFit="1" customWidth="1"/>
    <col min="522" max="522" width="5.28515625" customWidth="1"/>
    <col min="523" max="523" width="9.28515625" bestFit="1" customWidth="1"/>
    <col min="524" max="524" width="6.140625" customWidth="1"/>
    <col min="525" max="525" width="9" bestFit="1" customWidth="1"/>
    <col min="526" max="527" width="12.85546875" customWidth="1"/>
    <col min="528" max="528" width="5.5703125" bestFit="1" customWidth="1"/>
    <col min="529" max="529" width="5.5703125" customWidth="1"/>
    <col min="530" max="530" width="13.7109375" customWidth="1"/>
    <col min="531" max="531" width="13.28515625" customWidth="1"/>
    <col min="532" max="533" width="7.28515625" bestFit="1" customWidth="1"/>
    <col min="534" max="534" width="5.7109375" bestFit="1" customWidth="1"/>
    <col min="535" max="535" width="5.7109375" customWidth="1"/>
    <col min="536" max="536" width="6.140625" bestFit="1" customWidth="1"/>
    <col min="537" max="537" width="14.28515625" bestFit="1" customWidth="1"/>
    <col min="538" max="538" width="14.28515625" customWidth="1"/>
    <col min="539" max="539" width="14.42578125" style="194" bestFit="1" customWidth="1"/>
    <col min="540" max="540" width="11.85546875" style="194" bestFit="1" customWidth="1"/>
    <col min="541" max="549" width="10.7109375" style="194" customWidth="1"/>
    <col min="550" max="550" width="1.5703125"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 min="584" max="584" width="2.140625" customWidth="1"/>
    <col min="585" max="585" width="8.5703125" bestFit="1" customWidth="1"/>
    <col min="586" max="586" width="10" bestFit="1" customWidth="1"/>
    <col min="587" max="588" width="10" customWidth="1"/>
    <col min="589" max="589" width="5.28515625" bestFit="1" customWidth="1"/>
    <col min="590" max="590" width="5.28515625" customWidth="1"/>
    <col min="591" max="591" width="9.28515625" bestFit="1" customWidth="1"/>
    <col min="592" max="592" width="6.140625" customWidth="1"/>
    <col min="593" max="593" width="9" bestFit="1" customWidth="1"/>
    <col min="594" max="595" width="12.85546875" customWidth="1"/>
    <col min="596" max="596" width="5.5703125" bestFit="1" customWidth="1"/>
    <col min="597" max="597" width="5.5703125" customWidth="1"/>
    <col min="598" max="598" width="13.7109375" customWidth="1"/>
    <col min="599" max="599" width="13.28515625" customWidth="1"/>
    <col min="600" max="601" width="7.28515625" bestFit="1" customWidth="1"/>
    <col min="602" max="602" width="5.7109375" bestFit="1" customWidth="1"/>
    <col min="603" max="603" width="5.7109375" customWidth="1"/>
    <col min="604" max="604" width="6.140625" bestFit="1" customWidth="1"/>
    <col min="605" max="605" width="14.28515625" bestFit="1" customWidth="1"/>
    <col min="606" max="606" width="14.28515625" customWidth="1"/>
    <col min="607" max="607" width="14.42578125" style="194" bestFit="1" customWidth="1"/>
    <col min="608" max="608" width="11.85546875" style="194" bestFit="1" customWidth="1"/>
    <col min="609" max="617" width="10.7109375" style="194" customWidth="1"/>
    <col min="618" max="618" width="1.7109375" customWidth="1"/>
    <col min="619" max="619" width="8.5703125" bestFit="1" customWidth="1"/>
    <col min="620" max="620" width="10" bestFit="1" customWidth="1"/>
    <col min="621" max="622" width="10" customWidth="1"/>
    <col min="623" max="623" width="5.28515625" bestFit="1" customWidth="1"/>
    <col min="624" max="624" width="5.28515625" customWidth="1"/>
    <col min="625" max="625" width="9.28515625" bestFit="1" customWidth="1"/>
    <col min="626" max="626" width="6.140625" customWidth="1"/>
    <col min="627" max="627" width="9" bestFit="1" customWidth="1"/>
    <col min="628" max="629" width="12.85546875" customWidth="1"/>
    <col min="630" max="630" width="5.5703125" bestFit="1" customWidth="1"/>
    <col min="631" max="631" width="5.5703125" customWidth="1"/>
    <col min="632" max="632" width="13.7109375" customWidth="1"/>
    <col min="633" max="633" width="13.28515625" customWidth="1"/>
    <col min="634" max="635" width="7.28515625" bestFit="1" customWidth="1"/>
    <col min="636" max="636" width="5.7109375" bestFit="1" customWidth="1"/>
    <col min="637" max="637" width="5.7109375" customWidth="1"/>
    <col min="638" max="638" width="6.140625" bestFit="1" customWidth="1"/>
    <col min="639" max="639" width="14.28515625" bestFit="1" customWidth="1"/>
    <col min="640" max="640" width="14.28515625" customWidth="1"/>
    <col min="641" max="641" width="14.42578125" style="194" bestFit="1" customWidth="1"/>
    <col min="642" max="642" width="11.85546875" style="194" bestFit="1" customWidth="1"/>
    <col min="643" max="651" width="10.7109375" style="194" customWidth="1"/>
  </cols>
  <sheetData>
    <row r="1" spans="1:651" outlineLevel="1" x14ac:dyDescent="0.25">
      <c r="AP1">
        <v>20160606</v>
      </c>
      <c r="AQ1" t="s">
        <v>1143</v>
      </c>
      <c r="AT1" t="s">
        <v>1079</v>
      </c>
      <c r="AU1" t="s">
        <v>1143</v>
      </c>
      <c r="BG1">
        <v>20160607</v>
      </c>
      <c r="BH1" t="s">
        <v>1143</v>
      </c>
      <c r="BK1" t="s">
        <v>1079</v>
      </c>
      <c r="BL1" t="s">
        <v>1143</v>
      </c>
      <c r="BM1" s="205" t="s">
        <v>1156</v>
      </c>
      <c r="BO1" s="211" t="s">
        <v>1157</v>
      </c>
      <c r="BP1" s="211" t="s">
        <v>1158</v>
      </c>
      <c r="BQ1" s="211" t="s">
        <v>1159</v>
      </c>
      <c r="BV1" s="206" t="s">
        <v>1154</v>
      </c>
      <c r="BW1" s="206" t="s">
        <v>1155</v>
      </c>
      <c r="BX1" s="206"/>
      <c r="BY1" s="205"/>
      <c r="BZ1" s="205">
        <v>20160608</v>
      </c>
      <c r="CA1" s="205" t="s">
        <v>1143</v>
      </c>
      <c r="CB1" s="205"/>
      <c r="CC1" s="205"/>
      <c r="CD1" s="205" t="s">
        <v>1162</v>
      </c>
      <c r="CE1" s="205" t="s">
        <v>1143</v>
      </c>
      <c r="CF1" s="205" t="s">
        <v>1156</v>
      </c>
      <c r="CH1" s="212" t="s">
        <v>1157</v>
      </c>
      <c r="CI1" s="212" t="s">
        <v>1158</v>
      </c>
      <c r="CJ1" s="212" t="s">
        <v>1159</v>
      </c>
      <c r="CP1" s="206" t="s">
        <v>1154</v>
      </c>
      <c r="CQ1" s="206" t="s">
        <v>1155</v>
      </c>
      <c r="CR1" s="206"/>
      <c r="CS1" s="205"/>
      <c r="CT1" s="205">
        <v>20160609</v>
      </c>
      <c r="CU1" s="205" t="s">
        <v>1143</v>
      </c>
      <c r="CV1" s="205"/>
      <c r="CW1" s="205"/>
      <c r="CX1" s="205" t="s">
        <v>1162</v>
      </c>
      <c r="CY1" s="205" t="s">
        <v>1143</v>
      </c>
      <c r="CZ1" s="205" t="s">
        <v>1156</v>
      </c>
      <c r="DB1" s="212" t="s">
        <v>1157</v>
      </c>
      <c r="DC1" s="212" t="s">
        <v>1158</v>
      </c>
      <c r="DD1" s="212" t="s">
        <v>1159</v>
      </c>
      <c r="DJ1" s="206" t="s">
        <v>1154</v>
      </c>
      <c r="DK1" s="206" t="s">
        <v>1155</v>
      </c>
      <c r="DL1" s="206"/>
      <c r="DM1" s="206"/>
      <c r="DN1" s="205"/>
      <c r="DO1" s="205"/>
      <c r="DP1" s="205">
        <v>20160610</v>
      </c>
      <c r="DQ1" s="205" t="s">
        <v>1143</v>
      </c>
      <c r="DR1" s="205"/>
      <c r="DS1" s="205"/>
      <c r="DT1" s="205" t="s">
        <v>1162</v>
      </c>
      <c r="DU1" s="205" t="s">
        <v>1143</v>
      </c>
      <c r="DV1" s="205" t="s">
        <v>1156</v>
      </c>
      <c r="DY1" s="258" t="s">
        <v>1157</v>
      </c>
      <c r="DZ1" s="259"/>
      <c r="EA1" s="254" t="s">
        <v>1158</v>
      </c>
      <c r="EB1" s="255"/>
      <c r="EC1" s="212" t="s">
        <v>1159</v>
      </c>
      <c r="EH1" s="206" t="s">
        <v>1154</v>
      </c>
      <c r="EI1" s="206" t="s">
        <v>1155</v>
      </c>
      <c r="EJ1" s="206"/>
      <c r="EK1" s="206"/>
      <c r="EL1" s="205"/>
      <c r="EM1" s="205"/>
      <c r="EN1" s="205">
        <v>20160613</v>
      </c>
      <c r="EO1" s="205" t="s">
        <v>1143</v>
      </c>
      <c r="EP1" s="205"/>
      <c r="EQ1" s="205"/>
      <c r="ER1" s="205" t="s">
        <v>1162</v>
      </c>
      <c r="ES1" s="205" t="s">
        <v>1143</v>
      </c>
      <c r="ET1" s="205" t="s">
        <v>1156</v>
      </c>
      <c r="EW1" s="258" t="s">
        <v>1157</v>
      </c>
      <c r="EX1" s="259"/>
      <c r="EY1" s="254" t="s">
        <v>1158</v>
      </c>
      <c r="EZ1" s="255"/>
      <c r="FA1" s="212" t="s">
        <v>1159</v>
      </c>
      <c r="FF1" s="206" t="s">
        <v>1154</v>
      </c>
      <c r="FG1" s="206" t="s">
        <v>1155</v>
      </c>
      <c r="FH1" s="206"/>
      <c r="FI1" s="206"/>
      <c r="FJ1" s="205"/>
      <c r="FK1" s="205"/>
      <c r="FL1" s="205">
        <v>20160614</v>
      </c>
      <c r="FM1" s="205" t="s">
        <v>1143</v>
      </c>
      <c r="FN1" s="205"/>
      <c r="FO1" s="205"/>
      <c r="FP1" s="274" t="s">
        <v>1162</v>
      </c>
      <c r="FQ1" s="205" t="s">
        <v>1143</v>
      </c>
      <c r="FR1" s="205" t="s">
        <v>1156</v>
      </c>
      <c r="FT1" s="259" t="s">
        <v>1157</v>
      </c>
      <c r="FU1" s="259"/>
      <c r="FV1" s="259" t="s">
        <v>1196</v>
      </c>
      <c r="FW1" s="259"/>
      <c r="FX1" s="254" t="s">
        <v>1158</v>
      </c>
      <c r="FY1" s="254"/>
      <c r="FZ1" s="254" t="s">
        <v>1197</v>
      </c>
      <c r="GA1" s="254"/>
      <c r="GB1" s="212" t="s">
        <v>1198</v>
      </c>
      <c r="GC1" s="212" t="s">
        <v>1199</v>
      </c>
      <c r="GF1" s="206" t="s">
        <v>1154</v>
      </c>
      <c r="GG1" s="206" t="s">
        <v>1155</v>
      </c>
      <c r="GH1" s="206"/>
      <c r="GI1" s="206"/>
      <c r="GJ1" s="205"/>
      <c r="GK1" s="205"/>
      <c r="GL1" s="205">
        <v>20160615</v>
      </c>
      <c r="GM1" s="205" t="s">
        <v>1143</v>
      </c>
      <c r="GN1" s="205"/>
      <c r="GO1" s="205"/>
      <c r="GP1" s="274" t="s">
        <v>1162</v>
      </c>
      <c r="GQ1" s="205" t="s">
        <v>1143</v>
      </c>
      <c r="GR1" s="205" t="s">
        <v>1156</v>
      </c>
      <c r="GT1" s="259" t="s">
        <v>1157</v>
      </c>
      <c r="GU1" s="259"/>
      <c r="GV1" s="259" t="s">
        <v>1196</v>
      </c>
      <c r="GW1" s="259"/>
      <c r="GX1" s="254" t="s">
        <v>1158</v>
      </c>
      <c r="GY1" s="254"/>
      <c r="GZ1" s="254" t="s">
        <v>1197</v>
      </c>
      <c r="HA1" s="254"/>
      <c r="HB1" s="212" t="s">
        <v>1198</v>
      </c>
      <c r="HC1" s="212" t="s">
        <v>1199</v>
      </c>
      <c r="HF1" s="206" t="s">
        <v>1154</v>
      </c>
      <c r="HG1" s="206" t="s">
        <v>1155</v>
      </c>
      <c r="HH1" s="206"/>
      <c r="HI1" s="206"/>
      <c r="HJ1" s="205"/>
      <c r="HK1" s="205"/>
      <c r="HL1" s="205">
        <v>20160616</v>
      </c>
      <c r="HM1" s="205" t="s">
        <v>1143</v>
      </c>
      <c r="HN1" s="205"/>
      <c r="HO1" s="205"/>
      <c r="HP1" s="274" t="s">
        <v>1162</v>
      </c>
      <c r="HQ1" s="205" t="s">
        <v>1143</v>
      </c>
      <c r="HR1" s="205" t="s">
        <v>1156</v>
      </c>
      <c r="HT1" s="259" t="s">
        <v>1157</v>
      </c>
      <c r="HU1" s="259"/>
      <c r="HV1" s="259" t="s">
        <v>1196</v>
      </c>
      <c r="HW1" s="259"/>
      <c r="HX1" s="254" t="s">
        <v>1158</v>
      </c>
      <c r="HY1" s="254"/>
      <c r="HZ1" s="254" t="s">
        <v>1197</v>
      </c>
      <c r="IA1" s="254"/>
      <c r="IB1" s="212" t="s">
        <v>1198</v>
      </c>
      <c r="IC1" s="212" t="s">
        <v>1199</v>
      </c>
      <c r="IF1" s="206" t="s">
        <v>1154</v>
      </c>
      <c r="IG1" s="206" t="s">
        <v>1155</v>
      </c>
      <c r="IH1" s="206"/>
      <c r="II1" s="206"/>
      <c r="IJ1" s="205"/>
      <c r="IK1" s="205"/>
      <c r="IL1" s="205">
        <v>20160617</v>
      </c>
      <c r="IM1" s="205" t="s">
        <v>1143</v>
      </c>
      <c r="IN1" s="205"/>
      <c r="IO1" s="205"/>
      <c r="IP1" s="274" t="s">
        <v>1162</v>
      </c>
      <c r="IQ1" s="205" t="s">
        <v>1143</v>
      </c>
      <c r="IR1" s="205" t="s">
        <v>1156</v>
      </c>
      <c r="IT1" s="259" t="s">
        <v>1157</v>
      </c>
      <c r="IU1" s="259"/>
      <c r="IV1" s="259" t="s">
        <v>1196</v>
      </c>
      <c r="IW1" s="259"/>
      <c r="IX1" s="254" t="s">
        <v>1158</v>
      </c>
      <c r="IY1" s="254"/>
      <c r="IZ1" s="254" t="s">
        <v>1197</v>
      </c>
      <c r="JA1" s="254"/>
      <c r="JB1" s="212" t="s">
        <v>1198</v>
      </c>
      <c r="JC1" s="212" t="s">
        <v>1199</v>
      </c>
      <c r="JF1" s="206" t="s">
        <v>1154</v>
      </c>
      <c r="JG1" s="206" t="s">
        <v>1155</v>
      </c>
      <c r="JH1" s="206"/>
      <c r="JI1" s="206"/>
      <c r="JJ1" s="205"/>
      <c r="JK1" s="205"/>
      <c r="JL1" s="205">
        <v>20160620</v>
      </c>
      <c r="JM1" s="205" t="s">
        <v>1143</v>
      </c>
      <c r="JN1" s="205"/>
      <c r="JO1" s="205"/>
      <c r="JP1" s="274" t="s">
        <v>1162</v>
      </c>
      <c r="JQ1" s="205" t="s">
        <v>1143</v>
      </c>
      <c r="JR1" s="205" t="s">
        <v>1156</v>
      </c>
      <c r="JT1" s="259" t="s">
        <v>1157</v>
      </c>
      <c r="JU1" s="259"/>
      <c r="JV1" s="259" t="s">
        <v>1196</v>
      </c>
      <c r="JW1" s="259"/>
      <c r="JX1" s="254" t="s">
        <v>1158</v>
      </c>
      <c r="JY1" s="254"/>
      <c r="JZ1" s="254" t="s">
        <v>1197</v>
      </c>
      <c r="KA1" s="254"/>
      <c r="KB1" s="212" t="s">
        <v>1198</v>
      </c>
      <c r="KC1" s="212" t="s">
        <v>1199</v>
      </c>
      <c r="KF1" s="206" t="s">
        <v>1154</v>
      </c>
      <c r="KG1" s="206" t="s">
        <v>1155</v>
      </c>
      <c r="KH1" s="206"/>
      <c r="KI1" s="206"/>
      <c r="KJ1" s="205"/>
      <c r="KK1" s="205"/>
      <c r="KL1" s="205">
        <v>20160621</v>
      </c>
      <c r="KM1" s="205" t="s">
        <v>1143</v>
      </c>
      <c r="KN1" s="205"/>
      <c r="KO1" s="205"/>
      <c r="KP1" s="274" t="s">
        <v>1162</v>
      </c>
      <c r="KQ1" s="205" t="s">
        <v>1143</v>
      </c>
      <c r="KR1" s="205" t="s">
        <v>1156</v>
      </c>
      <c r="KT1" s="259" t="s">
        <v>1157</v>
      </c>
      <c r="KU1" s="259"/>
      <c r="KV1" s="259" t="s">
        <v>1196</v>
      </c>
      <c r="KW1" s="259"/>
      <c r="KX1" s="254" t="s">
        <v>1158</v>
      </c>
      <c r="KY1" s="254"/>
      <c r="KZ1" s="254" t="s">
        <v>1197</v>
      </c>
      <c r="LA1" s="254"/>
      <c r="LB1" s="212" t="s">
        <v>1198</v>
      </c>
      <c r="LC1" s="212" t="s">
        <v>1199</v>
      </c>
      <c r="LF1" s="206" t="s">
        <v>1154</v>
      </c>
      <c r="LG1" s="206" t="s">
        <v>1155</v>
      </c>
      <c r="LH1" s="206"/>
      <c r="LI1" s="206"/>
      <c r="LJ1" s="205"/>
      <c r="LK1" s="205"/>
      <c r="LL1" s="205">
        <v>20160622</v>
      </c>
      <c r="LM1" s="205" t="s">
        <v>1143</v>
      </c>
      <c r="LN1" s="205"/>
      <c r="LO1" s="205"/>
      <c r="LP1" s="274" t="s">
        <v>1162</v>
      </c>
      <c r="LQ1" s="205" t="s">
        <v>1143</v>
      </c>
      <c r="LR1" s="205" t="s">
        <v>1156</v>
      </c>
      <c r="LT1" s="259" t="s">
        <v>1157</v>
      </c>
      <c r="LU1" s="259"/>
      <c r="LV1" s="259" t="s">
        <v>1196</v>
      </c>
      <c r="LW1" s="259"/>
      <c r="LX1" s="254" t="s">
        <v>1158</v>
      </c>
      <c r="LY1" s="254"/>
      <c r="LZ1" s="254" t="s">
        <v>1197</v>
      </c>
      <c r="MA1" s="254"/>
      <c r="MB1" s="212" t="s">
        <v>1198</v>
      </c>
      <c r="MC1" s="212" t="s">
        <v>1199</v>
      </c>
      <c r="MF1" s="206" t="s">
        <v>1154</v>
      </c>
      <c r="MG1" s="206" t="s">
        <v>1155</v>
      </c>
      <c r="MH1" s="206"/>
      <c r="MI1" s="206"/>
      <c r="MJ1" s="205"/>
      <c r="MK1" s="205"/>
      <c r="ML1" s="205">
        <v>20160623</v>
      </c>
      <c r="MM1" s="205" t="s">
        <v>1143</v>
      </c>
      <c r="MN1" s="205"/>
      <c r="MO1" s="205"/>
      <c r="MP1" s="274" t="s">
        <v>1162</v>
      </c>
      <c r="MQ1" s="205" t="s">
        <v>1143</v>
      </c>
      <c r="MR1" s="205" t="s">
        <v>1156</v>
      </c>
      <c r="MT1" s="259" t="s">
        <v>1157</v>
      </c>
      <c r="MU1" s="259"/>
      <c r="MV1" s="259" t="s">
        <v>1196</v>
      </c>
      <c r="MW1" s="259"/>
      <c r="MX1" s="254" t="s">
        <v>1158</v>
      </c>
      <c r="MY1" s="254"/>
      <c r="MZ1" s="254" t="s">
        <v>1197</v>
      </c>
      <c r="NA1" s="254"/>
      <c r="NB1" s="212" t="s">
        <v>1198</v>
      </c>
      <c r="NC1" s="212" t="s">
        <v>1199</v>
      </c>
      <c r="NF1" s="206" t="s">
        <v>1154</v>
      </c>
      <c r="NG1" s="206" t="s">
        <v>1155</v>
      </c>
      <c r="NH1" s="206"/>
      <c r="NI1" s="206"/>
      <c r="NJ1" s="205"/>
      <c r="NK1" s="205"/>
      <c r="NL1" s="205">
        <v>20160624</v>
      </c>
      <c r="NM1" s="205" t="s">
        <v>1143</v>
      </c>
      <c r="NN1" s="205"/>
      <c r="NO1" s="205"/>
      <c r="NP1" s="274" t="s">
        <v>1162</v>
      </c>
      <c r="NQ1" s="205" t="s">
        <v>1143</v>
      </c>
      <c r="NR1" s="205" t="s">
        <v>1156</v>
      </c>
      <c r="NT1" s="259" t="s">
        <v>1157</v>
      </c>
      <c r="NU1" s="259"/>
      <c r="NV1" s="259" t="s">
        <v>1196</v>
      </c>
      <c r="NW1" s="259"/>
      <c r="NX1" s="254" t="s">
        <v>1158</v>
      </c>
      <c r="NY1" s="254"/>
      <c r="NZ1" s="254" t="s">
        <v>1197</v>
      </c>
      <c r="OA1" s="254"/>
      <c r="OB1" s="212" t="s">
        <v>1198</v>
      </c>
      <c r="OC1" s="212" t="s">
        <v>1199</v>
      </c>
      <c r="OF1" s="206" t="s">
        <v>1154</v>
      </c>
      <c r="OG1" s="206" t="s">
        <v>1155</v>
      </c>
      <c r="OH1" s="206"/>
      <c r="OI1" s="206"/>
      <c r="OJ1" s="205"/>
      <c r="OK1" s="205"/>
      <c r="OL1" s="205">
        <v>20160627</v>
      </c>
      <c r="OM1" s="205" t="s">
        <v>1143</v>
      </c>
      <c r="ON1" s="205"/>
      <c r="OO1" s="205"/>
      <c r="OP1" s="274" t="s">
        <v>1162</v>
      </c>
      <c r="OQ1" s="205" t="s">
        <v>1143</v>
      </c>
      <c r="OR1" s="205" t="s">
        <v>1156</v>
      </c>
      <c r="OT1" s="259" t="s">
        <v>1157</v>
      </c>
      <c r="OU1" s="259"/>
      <c r="OV1" s="259" t="s">
        <v>1196</v>
      </c>
      <c r="OW1" s="259"/>
      <c r="OX1" s="254" t="s">
        <v>1158</v>
      </c>
      <c r="OY1" s="254"/>
      <c r="OZ1" s="254" t="s">
        <v>1197</v>
      </c>
      <c r="PA1" s="254"/>
      <c r="PB1" s="212" t="s">
        <v>1198</v>
      </c>
      <c r="PC1" s="212" t="s">
        <v>1199</v>
      </c>
      <c r="PF1" s="206" t="s">
        <v>1154</v>
      </c>
      <c r="PG1" s="206" t="s">
        <v>1155</v>
      </c>
      <c r="PH1" s="206"/>
      <c r="PI1" s="206"/>
      <c r="PJ1" s="206"/>
      <c r="PK1" s="205"/>
      <c r="PL1" s="205"/>
      <c r="PM1" s="205">
        <v>20160628</v>
      </c>
      <c r="PN1" s="205" t="s">
        <v>1143</v>
      </c>
      <c r="PO1" s="205"/>
      <c r="PP1" s="205"/>
      <c r="PQ1" s="274" t="s">
        <v>1162</v>
      </c>
      <c r="PR1" s="205" t="s">
        <v>1143</v>
      </c>
      <c r="PS1" s="205" t="s">
        <v>1156</v>
      </c>
      <c r="PU1" s="259" t="s">
        <v>1157</v>
      </c>
      <c r="PV1" s="259"/>
      <c r="PW1" s="259" t="s">
        <v>1196</v>
      </c>
      <c r="PX1" s="259"/>
      <c r="PY1" s="254" t="s">
        <v>1158</v>
      </c>
      <c r="PZ1" s="254"/>
      <c r="QA1" s="254" t="s">
        <v>1197</v>
      </c>
      <c r="QB1" s="254"/>
      <c r="QC1" s="212" t="s">
        <v>1198</v>
      </c>
      <c r="QD1" s="212" t="s">
        <v>1199</v>
      </c>
      <c r="QH1" s="206" t="s">
        <v>1154</v>
      </c>
      <c r="QI1" s="206" t="s">
        <v>1155</v>
      </c>
      <c r="QJ1" s="206"/>
      <c r="QK1" s="206"/>
      <c r="QL1" s="206"/>
      <c r="QM1" s="205">
        <v>20160629</v>
      </c>
      <c r="QN1" t="s">
        <v>1075</v>
      </c>
      <c r="QO1" s="205" t="s">
        <v>1143</v>
      </c>
      <c r="QQ1" s="205"/>
      <c r="QR1" s="274" t="s">
        <v>1162</v>
      </c>
      <c r="QS1" t="s">
        <v>1075</v>
      </c>
      <c r="QT1" s="205" t="s">
        <v>1143</v>
      </c>
      <c r="QU1" s="205" t="s">
        <v>1156</v>
      </c>
      <c r="QW1" s="259" t="s">
        <v>1157</v>
      </c>
      <c r="QX1" s="259"/>
      <c r="QY1" s="259" t="s">
        <v>1196</v>
      </c>
      <c r="QZ1" s="259"/>
      <c r="RA1" s="254" t="s">
        <v>1158</v>
      </c>
      <c r="RB1" s="254"/>
      <c r="RC1" s="254" t="s">
        <v>1197</v>
      </c>
      <c r="RD1" s="254"/>
      <c r="RE1" s="212" t="s">
        <v>1198</v>
      </c>
      <c r="RF1" s="212" t="s">
        <v>1199</v>
      </c>
      <c r="RO1" s="206" t="s">
        <v>1154</v>
      </c>
      <c r="RP1" s="206" t="s">
        <v>1155</v>
      </c>
      <c r="RQ1" s="206"/>
      <c r="RR1" s="206"/>
      <c r="RS1" s="206"/>
      <c r="RT1" s="206"/>
      <c r="RU1" s="205">
        <v>20160630</v>
      </c>
      <c r="RV1" s="205" t="s">
        <v>1075</v>
      </c>
      <c r="RW1" s="205" t="s">
        <v>1143</v>
      </c>
      <c r="RY1" s="205"/>
      <c r="RZ1" s="274" t="s">
        <v>1162</v>
      </c>
      <c r="SA1" t="s">
        <v>1075</v>
      </c>
      <c r="SB1" s="205" t="s">
        <v>1143</v>
      </c>
      <c r="SC1" s="205" t="s">
        <v>1156</v>
      </c>
      <c r="SE1" s="259" t="s">
        <v>1157</v>
      </c>
      <c r="SF1" s="259"/>
      <c r="SG1" s="259" t="s">
        <v>1196</v>
      </c>
      <c r="SH1" s="259"/>
      <c r="SI1" s="254" t="s">
        <v>1158</v>
      </c>
      <c r="SJ1" s="254"/>
      <c r="SK1" s="254" t="s">
        <v>1197</v>
      </c>
      <c r="SL1" s="254"/>
      <c r="SM1" s="212" t="s">
        <v>1198</v>
      </c>
      <c r="SN1" s="212" t="s">
        <v>1199</v>
      </c>
      <c r="SW1" s="206" t="s">
        <v>1154</v>
      </c>
      <c r="SX1" s="206" t="s">
        <v>1155</v>
      </c>
      <c r="SY1" s="206"/>
      <c r="SZ1" s="206"/>
      <c r="TA1" s="206"/>
      <c r="TB1" s="206"/>
      <c r="TC1" s="205">
        <v>20160701</v>
      </c>
      <c r="TD1" s="205" t="s">
        <v>1075</v>
      </c>
      <c r="TE1" s="205" t="s">
        <v>1143</v>
      </c>
      <c r="TG1" s="205"/>
      <c r="TH1" s="274" t="s">
        <v>1162</v>
      </c>
      <c r="TI1" t="s">
        <v>1075</v>
      </c>
      <c r="TJ1" s="205" t="s">
        <v>1143</v>
      </c>
      <c r="TK1" s="205" t="s">
        <v>1156</v>
      </c>
      <c r="TM1" s="259" t="s">
        <v>1157</v>
      </c>
      <c r="TN1" s="259"/>
      <c r="TO1" s="259" t="s">
        <v>1196</v>
      </c>
      <c r="TP1" s="259"/>
      <c r="TQ1" s="254" t="s">
        <v>1158</v>
      </c>
      <c r="TR1" s="254"/>
      <c r="TS1" s="254" t="s">
        <v>1197</v>
      </c>
      <c r="TT1" s="254"/>
      <c r="TU1" s="212" t="s">
        <v>1198</v>
      </c>
      <c r="TV1" s="212" t="s">
        <v>1199</v>
      </c>
      <c r="UE1" s="206" t="s">
        <v>1154</v>
      </c>
      <c r="UF1" s="206" t="s">
        <v>1155</v>
      </c>
      <c r="UG1" s="206"/>
      <c r="UH1" s="206"/>
      <c r="UI1" s="206"/>
      <c r="UJ1" s="206"/>
      <c r="UK1" s="205">
        <f>UF12</f>
        <v>20160704</v>
      </c>
      <c r="UL1" s="205" t="s">
        <v>1075</v>
      </c>
      <c r="UM1" s="205" t="s">
        <v>1143</v>
      </c>
      <c r="UO1" s="205"/>
      <c r="UP1" s="274" t="str">
        <f>UI12</f>
        <v>SEA1</v>
      </c>
      <c r="UQ1" t="s">
        <v>1075</v>
      </c>
      <c r="UR1" s="205" t="s">
        <v>1143</v>
      </c>
      <c r="US1" s="205" t="s">
        <v>1156</v>
      </c>
      <c r="UU1" s="259" t="s">
        <v>1157</v>
      </c>
      <c r="UV1" s="259"/>
      <c r="UW1" s="259" t="s">
        <v>1196</v>
      </c>
      <c r="UX1" s="259"/>
      <c r="UY1" s="254" t="s">
        <v>1158</v>
      </c>
      <c r="UZ1" s="254"/>
      <c r="VA1" s="254" t="s">
        <v>1197</v>
      </c>
      <c r="VB1" s="254"/>
      <c r="VC1" s="212" t="s">
        <v>1198</v>
      </c>
      <c r="VD1" s="212" t="s">
        <v>1199</v>
      </c>
      <c r="VM1" s="206" t="s">
        <v>1154</v>
      </c>
      <c r="VN1" s="206" t="s">
        <v>1155</v>
      </c>
      <c r="VO1" s="206"/>
      <c r="VP1" s="206"/>
      <c r="VQ1" s="206"/>
      <c r="VR1" s="206"/>
      <c r="VS1" s="205">
        <f>VN12</f>
        <v>20160705</v>
      </c>
      <c r="VT1" s="205" t="s">
        <v>1075</v>
      </c>
      <c r="VU1" s="205" t="s">
        <v>1143</v>
      </c>
      <c r="VW1" s="205"/>
      <c r="VX1" s="274" t="str">
        <f>VQ12</f>
        <v>SEA1</v>
      </c>
      <c r="VY1" t="s">
        <v>1075</v>
      </c>
      <c r="VZ1" s="205" t="s">
        <v>1143</v>
      </c>
      <c r="WA1" s="205" t="s">
        <v>1156</v>
      </c>
      <c r="WC1" s="259" t="s">
        <v>1157</v>
      </c>
      <c r="WD1" s="259"/>
      <c r="WE1" s="259" t="s">
        <v>1196</v>
      </c>
      <c r="WF1" s="259"/>
      <c r="WG1" s="254" t="s">
        <v>1158</v>
      </c>
      <c r="WH1" s="254"/>
      <c r="WI1" s="254" t="s">
        <v>1197</v>
      </c>
      <c r="WJ1" s="254"/>
      <c r="WK1" s="212" t="s">
        <v>1198</v>
      </c>
      <c r="WL1" s="212" t="s">
        <v>1199</v>
      </c>
      <c r="WU1" s="206" t="s">
        <v>1154</v>
      </c>
      <c r="WV1" s="206" t="s">
        <v>1155</v>
      </c>
      <c r="WW1" s="206"/>
      <c r="WX1" s="206"/>
      <c r="WY1" s="206"/>
      <c r="WZ1" s="206"/>
      <c r="XA1" s="205">
        <f>WV12</f>
        <v>20160706</v>
      </c>
      <c r="XB1" s="205" t="s">
        <v>1075</v>
      </c>
      <c r="XC1" s="205" t="s">
        <v>1143</v>
      </c>
      <c r="XE1" s="205"/>
      <c r="XF1" s="274" t="str">
        <f>WY12</f>
        <v>SEA1</v>
      </c>
      <c r="XG1" t="s">
        <v>1075</v>
      </c>
      <c r="XH1" s="205" t="s">
        <v>1143</v>
      </c>
      <c r="XI1" s="205" t="s">
        <v>1156</v>
      </c>
      <c r="XK1" s="259" t="s">
        <v>1157</v>
      </c>
      <c r="XL1" s="259"/>
      <c r="XM1" s="259" t="s">
        <v>1196</v>
      </c>
      <c r="XN1" s="259"/>
      <c r="XO1" s="254" t="s">
        <v>1158</v>
      </c>
      <c r="XP1" s="254"/>
      <c r="XQ1" s="254" t="s">
        <v>1197</v>
      </c>
      <c r="XR1" s="254"/>
      <c r="XS1" s="212" t="s">
        <v>1198</v>
      </c>
      <c r="XT1" s="212" t="s">
        <v>1199</v>
      </c>
    </row>
    <row r="2" spans="1:651"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1183</v>
      </c>
      <c r="BO2">
        <v>7</v>
      </c>
      <c r="BP2">
        <v>1</v>
      </c>
      <c r="BQ2">
        <v>8</v>
      </c>
      <c r="BV2" t="s">
        <v>1141</v>
      </c>
      <c r="BW2" t="s">
        <v>1183</v>
      </c>
      <c r="BY2" s="138">
        <v>2</v>
      </c>
      <c r="BZ2" s="201">
        <v>0.25</v>
      </c>
      <c r="CA2" s="138">
        <v>-884.02545027516817</v>
      </c>
      <c r="CB2" s="138"/>
      <c r="CC2" s="138">
        <v>3</v>
      </c>
      <c r="CD2" s="201">
        <v>0.375</v>
      </c>
      <c r="CE2" s="138">
        <v>-2010.865044068642</v>
      </c>
      <c r="CF2" t="s">
        <v>1184</v>
      </c>
      <c r="CH2">
        <v>2</v>
      </c>
      <c r="CI2">
        <v>6</v>
      </c>
      <c r="CJ2">
        <v>8</v>
      </c>
      <c r="CP2" t="s">
        <v>1141</v>
      </c>
      <c r="CQ2" t="s">
        <v>1184</v>
      </c>
      <c r="CS2" s="138">
        <v>0</v>
      </c>
      <c r="CT2" s="201">
        <v>0</v>
      </c>
      <c r="CU2" s="138">
        <v>-13982.19338059851</v>
      </c>
      <c r="CV2" s="138"/>
      <c r="CW2" s="138">
        <v>2</v>
      </c>
      <c r="CX2" s="201">
        <v>0.25</v>
      </c>
      <c r="CY2" s="138">
        <v>-11610.155933575272</v>
      </c>
      <c r="CZ2" t="s">
        <v>1184</v>
      </c>
      <c r="DB2">
        <v>1</v>
      </c>
      <c r="DC2">
        <v>7</v>
      </c>
      <c r="DD2">
        <v>8</v>
      </c>
      <c r="DJ2" t="s">
        <v>1141</v>
      </c>
      <c r="DK2" t="s">
        <v>1184</v>
      </c>
      <c r="DN2" s="138">
        <v>3</v>
      </c>
      <c r="DO2" s="138"/>
      <c r="DP2" s="201">
        <v>0.375</v>
      </c>
      <c r="DQ2" s="138">
        <v>-463.03789007705336</v>
      </c>
      <c r="DR2" s="138"/>
      <c r="DS2" s="138">
        <v>3</v>
      </c>
      <c r="DT2" s="201">
        <v>0.375</v>
      </c>
      <c r="DU2" s="138">
        <v>-3166.7029964791996</v>
      </c>
      <c r="DV2" t="s">
        <v>1184</v>
      </c>
      <c r="DX2" t="s">
        <v>1141</v>
      </c>
      <c r="DY2" s="259">
        <v>4</v>
      </c>
      <c r="DZ2" s="260">
        <v>0.5</v>
      </c>
      <c r="EA2" s="255">
        <v>4</v>
      </c>
      <c r="EB2" s="256">
        <v>0.5</v>
      </c>
      <c r="EC2">
        <v>8</v>
      </c>
      <c r="EH2" t="s">
        <v>1141</v>
      </c>
      <c r="EI2" s="267" t="s">
        <v>1184</v>
      </c>
      <c r="EL2" s="138">
        <v>4</v>
      </c>
      <c r="EM2" s="138"/>
      <c r="EN2" s="201">
        <v>0.5</v>
      </c>
      <c r="EO2" s="138">
        <v>-682.26383719488399</v>
      </c>
      <c r="EP2" s="138"/>
      <c r="EQ2" s="138">
        <v>2</v>
      </c>
      <c r="ER2" s="201">
        <v>0.25</v>
      </c>
      <c r="ES2" s="138">
        <v>-6998.6922275905818</v>
      </c>
      <c r="ET2" t="s">
        <v>1184</v>
      </c>
      <c r="EV2" t="s">
        <v>1141</v>
      </c>
      <c r="EW2" s="259">
        <v>2</v>
      </c>
      <c r="EX2" s="260">
        <v>0.25</v>
      </c>
      <c r="EY2" s="255">
        <v>6</v>
      </c>
      <c r="EZ2" s="256">
        <v>0.75</v>
      </c>
      <c r="FA2">
        <v>8</v>
      </c>
      <c r="FF2" t="s">
        <v>1141</v>
      </c>
      <c r="FG2" s="271" t="s">
        <v>1184</v>
      </c>
      <c r="FJ2" s="138">
        <v>5</v>
      </c>
      <c r="FK2" s="138"/>
      <c r="FL2" s="201">
        <v>0.625</v>
      </c>
      <c r="FM2" s="138">
        <v>2214.1332839529268</v>
      </c>
      <c r="FN2" s="138"/>
      <c r="FO2" s="138">
        <v>6</v>
      </c>
      <c r="FP2" s="201">
        <v>0.75</v>
      </c>
      <c r="FQ2" s="138">
        <v>5521.3355755931352</v>
      </c>
      <c r="FR2" t="s">
        <v>1183</v>
      </c>
      <c r="FS2" t="s">
        <v>1141</v>
      </c>
      <c r="FT2" s="259">
        <v>6</v>
      </c>
      <c r="FU2" s="260">
        <v>0.75</v>
      </c>
      <c r="FV2" s="259">
        <v>7</v>
      </c>
      <c r="FW2" s="260">
        <v>0.875</v>
      </c>
      <c r="FX2" s="255">
        <v>2</v>
      </c>
      <c r="FY2" s="256">
        <v>0.25</v>
      </c>
      <c r="FZ2" s="255">
        <v>1</v>
      </c>
      <c r="GA2" s="260">
        <v>0.125</v>
      </c>
      <c r="GB2">
        <v>8</v>
      </c>
      <c r="GC2" s="277">
        <v>8</v>
      </c>
      <c r="GF2" t="s">
        <v>1141</v>
      </c>
      <c r="GG2" s="271" t="s">
        <v>1183</v>
      </c>
      <c r="GJ2" s="138">
        <v>3</v>
      </c>
      <c r="GK2" s="138"/>
      <c r="GL2" s="201">
        <v>0.375</v>
      </c>
      <c r="GM2" s="138">
        <v>831.63452425305456</v>
      </c>
      <c r="GN2" s="138"/>
      <c r="GO2" s="138">
        <v>3</v>
      </c>
      <c r="GP2" s="201">
        <v>0.375</v>
      </c>
      <c r="GQ2" s="138">
        <v>292.07918351334217</v>
      </c>
      <c r="GR2" t="s">
        <v>1183</v>
      </c>
      <c r="GS2" t="s">
        <v>1141</v>
      </c>
      <c r="GT2" s="259">
        <v>3</v>
      </c>
      <c r="GU2" s="260">
        <v>0.375</v>
      </c>
      <c r="GV2" s="259">
        <v>6</v>
      </c>
      <c r="GW2" s="260">
        <v>0.75</v>
      </c>
      <c r="GX2" s="255">
        <v>5</v>
      </c>
      <c r="GY2" s="256">
        <v>0.625</v>
      </c>
      <c r="GZ2" s="255">
        <v>2</v>
      </c>
      <c r="HA2" s="260">
        <v>0.25</v>
      </c>
      <c r="HB2">
        <v>8</v>
      </c>
      <c r="HC2" s="277">
        <v>8</v>
      </c>
      <c r="HF2" t="s">
        <v>1141</v>
      </c>
      <c r="HG2" s="271" t="s">
        <v>1183</v>
      </c>
      <c r="HJ2" s="138">
        <v>6</v>
      </c>
      <c r="HK2" s="138"/>
      <c r="HL2" s="201">
        <v>0.75</v>
      </c>
      <c r="HM2" s="138">
        <v>2633.1677919387398</v>
      </c>
      <c r="HN2" s="138"/>
      <c r="HO2" s="138">
        <v>6</v>
      </c>
      <c r="HP2" s="201">
        <v>0.75</v>
      </c>
      <c r="HQ2" s="138">
        <v>4157.5947624039909</v>
      </c>
      <c r="HR2" t="s">
        <v>1183</v>
      </c>
      <c r="HS2" t="s">
        <v>1141</v>
      </c>
      <c r="HT2" s="259">
        <v>8</v>
      </c>
      <c r="HU2" s="260">
        <v>1</v>
      </c>
      <c r="HV2" s="259">
        <v>6</v>
      </c>
      <c r="HW2" s="260">
        <v>0.75</v>
      </c>
      <c r="HX2" s="255">
        <v>0</v>
      </c>
      <c r="HY2" s="256">
        <v>0</v>
      </c>
      <c r="HZ2" s="255">
        <v>2</v>
      </c>
      <c r="IA2" s="260">
        <v>0.25</v>
      </c>
      <c r="IB2">
        <v>8</v>
      </c>
      <c r="IC2" s="277">
        <v>8</v>
      </c>
      <c r="IF2" t="s">
        <v>1141</v>
      </c>
      <c r="IG2" s="271" t="s">
        <v>1183</v>
      </c>
      <c r="IJ2" s="138">
        <v>7</v>
      </c>
      <c r="IK2" s="138"/>
      <c r="IL2" s="201">
        <v>0.875</v>
      </c>
      <c r="IM2" s="138">
        <v>11680.029233498326</v>
      </c>
      <c r="IN2" s="138"/>
      <c r="IO2" s="138">
        <v>5</v>
      </c>
      <c r="IP2" s="201">
        <v>0.625</v>
      </c>
      <c r="IQ2" s="138">
        <v>4883.9824700782792</v>
      </c>
      <c r="IR2" t="s">
        <v>1183</v>
      </c>
      <c r="IS2" t="s">
        <v>1141</v>
      </c>
      <c r="IT2" s="259">
        <v>7</v>
      </c>
      <c r="IU2" s="260">
        <v>0.875</v>
      </c>
      <c r="IV2" s="259">
        <v>8</v>
      </c>
      <c r="IW2" s="260">
        <v>1</v>
      </c>
      <c r="IX2" s="255">
        <v>1</v>
      </c>
      <c r="IY2" s="256">
        <v>0.125</v>
      </c>
      <c r="IZ2" s="255">
        <v>0</v>
      </c>
      <c r="JA2" s="260">
        <v>0</v>
      </c>
      <c r="JB2">
        <v>8</v>
      </c>
      <c r="JC2" s="277">
        <v>8</v>
      </c>
      <c r="JF2" t="s">
        <v>1141</v>
      </c>
      <c r="JG2" s="271" t="s">
        <v>1183</v>
      </c>
      <c r="JJ2" s="138">
        <v>5</v>
      </c>
      <c r="JK2" s="138"/>
      <c r="JL2" s="201">
        <v>0.625</v>
      </c>
      <c r="JM2" s="138">
        <v>-1103.4403096854003</v>
      </c>
      <c r="JN2" s="138"/>
      <c r="JO2" s="138">
        <v>3</v>
      </c>
      <c r="JP2" s="201">
        <v>0.375</v>
      </c>
      <c r="JQ2" s="138">
        <v>-3541.3244501129984</v>
      </c>
      <c r="JR2" t="s">
        <v>1184</v>
      </c>
      <c r="JS2" t="s">
        <v>1141</v>
      </c>
      <c r="JT2" s="259">
        <v>5</v>
      </c>
      <c r="JU2" s="260">
        <v>0.625</v>
      </c>
      <c r="JV2" s="259">
        <v>8</v>
      </c>
      <c r="JW2" s="260">
        <v>1</v>
      </c>
      <c r="JX2" s="255">
        <v>3</v>
      </c>
      <c r="JY2" s="256">
        <v>0.375</v>
      </c>
      <c r="JZ2" s="255">
        <v>0</v>
      </c>
      <c r="KA2" s="260">
        <v>0</v>
      </c>
      <c r="KB2">
        <v>8</v>
      </c>
      <c r="KC2" s="277">
        <v>8</v>
      </c>
      <c r="KF2" t="s">
        <v>1141</v>
      </c>
      <c r="KG2" s="271" t="s">
        <v>1184</v>
      </c>
      <c r="KJ2" s="138">
        <v>7</v>
      </c>
      <c r="KK2" s="138"/>
      <c r="KL2" s="201">
        <v>0.875</v>
      </c>
      <c r="KM2" s="138">
        <v>5399.0570725259477</v>
      </c>
      <c r="KN2" s="138"/>
      <c r="KO2" s="138">
        <v>5</v>
      </c>
      <c r="KP2" s="201">
        <v>0.625</v>
      </c>
      <c r="KQ2" s="138">
        <v>1566.1273443567252</v>
      </c>
      <c r="KR2" t="s">
        <v>1183</v>
      </c>
      <c r="KS2" t="s">
        <v>1141</v>
      </c>
      <c r="KT2" s="259">
        <v>7</v>
      </c>
      <c r="KU2" s="260">
        <v>0.875</v>
      </c>
      <c r="KV2" s="259">
        <v>6</v>
      </c>
      <c r="KW2" s="260">
        <v>0.75</v>
      </c>
      <c r="KX2" s="255">
        <v>1</v>
      </c>
      <c r="KY2" s="256">
        <v>0.125</v>
      </c>
      <c r="KZ2" s="255">
        <v>2</v>
      </c>
      <c r="LA2" s="260">
        <v>0.25</v>
      </c>
      <c r="LB2">
        <v>8</v>
      </c>
      <c r="LC2" s="277">
        <v>8</v>
      </c>
      <c r="LF2" t="s">
        <v>1141</v>
      </c>
      <c r="LG2" s="271" t="s">
        <v>1183</v>
      </c>
      <c r="LJ2" s="138">
        <v>1</v>
      </c>
      <c r="LK2" s="138"/>
      <c r="LL2" s="201">
        <v>0.125</v>
      </c>
      <c r="LM2" s="138">
        <v>-8608.305530427544</v>
      </c>
      <c r="LN2" s="138"/>
      <c r="LO2" s="138">
        <v>6</v>
      </c>
      <c r="LP2" s="201">
        <v>0.75</v>
      </c>
      <c r="LQ2" s="138">
        <v>1622.4207450766426</v>
      </c>
      <c r="LR2" t="s">
        <v>1183</v>
      </c>
      <c r="LS2" t="s">
        <v>1141</v>
      </c>
      <c r="LT2" s="259">
        <v>7</v>
      </c>
      <c r="LU2" s="260">
        <v>0.875</v>
      </c>
      <c r="LV2" s="259">
        <v>2</v>
      </c>
      <c r="LW2" s="260">
        <v>0.25</v>
      </c>
      <c r="LX2" s="255">
        <v>1</v>
      </c>
      <c r="LY2" s="256">
        <v>0.125</v>
      </c>
      <c r="LZ2" s="255">
        <v>6</v>
      </c>
      <c r="MA2" s="260">
        <v>0.75</v>
      </c>
      <c r="MB2">
        <v>8</v>
      </c>
      <c r="MC2" s="277">
        <v>8</v>
      </c>
      <c r="MF2" t="s">
        <v>1141</v>
      </c>
      <c r="MG2" s="271" t="s">
        <v>1183</v>
      </c>
      <c r="MJ2" s="138">
        <v>2</v>
      </c>
      <c r="MK2" s="138"/>
      <c r="ML2" s="201">
        <v>0.25</v>
      </c>
      <c r="MM2" s="138">
        <v>-14475.333529040263</v>
      </c>
      <c r="MN2" s="138"/>
      <c r="MO2" s="138">
        <v>1</v>
      </c>
      <c r="MP2" s="201">
        <v>0.125</v>
      </c>
      <c r="MQ2" s="138">
        <v>-20229.12506583779</v>
      </c>
      <c r="MR2" t="s">
        <v>1184</v>
      </c>
      <c r="MS2" t="s">
        <v>1141</v>
      </c>
      <c r="MT2" s="259">
        <v>1</v>
      </c>
      <c r="MU2" s="260">
        <v>0.125</v>
      </c>
      <c r="MV2" s="259">
        <v>7</v>
      </c>
      <c r="MW2" s="260">
        <v>0.875</v>
      </c>
      <c r="MX2" s="255">
        <v>7</v>
      </c>
      <c r="MY2" s="256">
        <v>0.875</v>
      </c>
      <c r="MZ2" s="255">
        <v>1</v>
      </c>
      <c r="NA2" s="260">
        <v>0.125</v>
      </c>
      <c r="NB2">
        <v>8</v>
      </c>
      <c r="NC2" s="277">
        <v>8</v>
      </c>
      <c r="NF2" t="s">
        <v>1141</v>
      </c>
      <c r="NG2" s="271" t="s">
        <v>1184</v>
      </c>
      <c r="NJ2" s="138">
        <v>8</v>
      </c>
      <c r="NK2" s="138"/>
      <c r="NL2" s="201">
        <v>0.88888888888888884</v>
      </c>
      <c r="NM2" s="138">
        <v>12748.593636694653</v>
      </c>
      <c r="NN2" s="138"/>
      <c r="NO2" s="138">
        <v>1</v>
      </c>
      <c r="NP2" s="201">
        <v>0.1111111111111111</v>
      </c>
      <c r="NQ2" s="138">
        <v>-18326.859079777838</v>
      </c>
      <c r="NR2" t="s">
        <v>1184</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1184</v>
      </c>
      <c r="OJ2" s="138">
        <v>1</v>
      </c>
      <c r="OK2" s="138"/>
      <c r="OL2" s="201">
        <v>0.1111111111111111</v>
      </c>
      <c r="OM2" s="138">
        <v>-7108.6704694417504</v>
      </c>
      <c r="ON2" s="138"/>
      <c r="OO2" s="138">
        <v>6</v>
      </c>
      <c r="OP2" s="201">
        <v>0.66666666666666663</v>
      </c>
      <c r="OQ2" s="138">
        <v>3597.6238503833829</v>
      </c>
      <c r="OR2" t="s">
        <v>1183</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1183</v>
      </c>
      <c r="PH2" s="271"/>
      <c r="PK2" s="138">
        <v>7</v>
      </c>
      <c r="PL2" s="138"/>
      <c r="PM2" s="201">
        <v>0.77777777777777779</v>
      </c>
      <c r="PN2" s="138">
        <v>6456.7990716273525</v>
      </c>
      <c r="PO2" s="138"/>
      <c r="PP2" s="138">
        <v>8</v>
      </c>
      <c r="PQ2" s="201">
        <v>0.88888888888888884</v>
      </c>
      <c r="PR2" s="138">
        <v>6803.0770880650507</v>
      </c>
      <c r="PS2" t="s">
        <v>1183</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1184</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1184</v>
      </c>
      <c r="RQ2" s="271"/>
      <c r="RR2" s="271"/>
      <c r="RU2" s="138">
        <v>5</v>
      </c>
      <c r="RV2" s="201">
        <v>0.55555555555555558</v>
      </c>
      <c r="RW2" s="138">
        <v>1943.3319900935151</v>
      </c>
      <c r="RY2" s="138"/>
      <c r="RZ2" s="138">
        <v>7</v>
      </c>
      <c r="SA2" s="201">
        <v>0.77777777777777779</v>
      </c>
      <c r="SB2" s="138">
        <v>4238.4842968346693</v>
      </c>
      <c r="SC2" t="s">
        <v>1183</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
        <v>1141</v>
      </c>
      <c r="SY2" s="271"/>
      <c r="SZ2" s="271"/>
      <c r="TC2" s="138">
        <v>5</v>
      </c>
      <c r="TD2" s="201">
        <v>0.55555555555555558</v>
      </c>
      <c r="TE2" s="138">
        <v>0</v>
      </c>
      <c r="TG2" s="138"/>
      <c r="TH2" s="138">
        <v>6</v>
      </c>
      <c r="TI2" s="201">
        <v>0.66666666666666663</v>
      </c>
      <c r="TJ2" s="138">
        <v>0</v>
      </c>
      <c r="TK2" t="s">
        <v>1183</v>
      </c>
      <c r="TL2" t="s">
        <v>1141</v>
      </c>
      <c r="TM2" s="259">
        <v>8</v>
      </c>
      <c r="TN2" s="260">
        <v>0.88888888888888884</v>
      </c>
      <c r="TO2" s="259">
        <v>6</v>
      </c>
      <c r="TP2" s="260">
        <v>0.66666666666666663</v>
      </c>
      <c r="TQ2" s="255">
        <v>1</v>
      </c>
      <c r="TR2" s="256">
        <v>0.1111111111111111</v>
      </c>
      <c r="TS2" s="255">
        <v>3</v>
      </c>
      <c r="TT2" s="260">
        <v>0.33333333333333331</v>
      </c>
      <c r="TU2">
        <v>9</v>
      </c>
      <c r="TV2" s="277">
        <v>9</v>
      </c>
      <c r="UE2" t="s">
        <v>1141</v>
      </c>
      <c r="UF2" s="271" t="str">
        <f>TL2</f>
        <v>currency</v>
      </c>
      <c r="UG2" s="271"/>
      <c r="UH2" s="271"/>
      <c r="UK2" s="138">
        <f>SUMIF($C$14:$C$92,UE2,UN$14:UN$92)</f>
        <v>4</v>
      </c>
      <c r="UL2" s="201">
        <f>UK2/$C2</f>
        <v>0.44444444444444442</v>
      </c>
      <c r="UM2" s="138">
        <f t="shared" ref="UM2" si="0">SUMIF($C$14:$C$92,UE2,VB$14:VB$92)</f>
        <v>2706.3931602184075</v>
      </c>
      <c r="UO2" s="138"/>
      <c r="UP2" s="138">
        <f t="shared" ref="UP2:UP9" si="1">SUMIF($C$14:$C$92,UE2,UO$14:UO$92)</f>
        <v>2</v>
      </c>
      <c r="UQ2" s="201">
        <f t="shared" ref="UQ2:UQ10" si="2">UP2/$C2</f>
        <v>0.22222222222222221</v>
      </c>
      <c r="UR2" s="138">
        <f t="shared" ref="UR2:UR9" si="3">SUMIF($C$14:$C$92,UE2,VC$14:VC$92)</f>
        <v>-7916.6516563736004</v>
      </c>
      <c r="US2" t="str">
        <f>IF(AND(UQ2&lt;0.5,UR2&lt;0),"inverted","normal")</f>
        <v>inverted</v>
      </c>
      <c r="UT2" t="str">
        <f>UE2</f>
        <v>currency</v>
      </c>
      <c r="UU2" s="259">
        <f t="shared" ref="UU2:UU9" si="4">SUMIFS(UM$14:UM$92,UM$14:UM$92,1,$C$14:$C$92,UE2)</f>
        <v>2</v>
      </c>
      <c r="UV2" s="260">
        <f t="shared" ref="UV2:UV10" si="5">UU2/VC2</f>
        <v>0.22222222222222221</v>
      </c>
      <c r="UW2" s="259">
        <f>SUMIFS(UF$14:UF$92,UF$14:UF$92,1,$C$14:$C$92,UE2)</f>
        <v>7</v>
      </c>
      <c r="UX2" s="260">
        <f t="shared" ref="UX2:UX10" si="6">UW2/VC2</f>
        <v>0.77777777777777779</v>
      </c>
      <c r="UY2" s="255">
        <f t="shared" ref="UY2:UY9" si="7">ABS(SUMIFS(UM$14:UM$92,UM$14:UM$92,-1,$C$14:$C$92,UE2))</f>
        <v>7</v>
      </c>
      <c r="UZ2" s="256">
        <f t="shared" ref="UZ2:UZ10" si="8">UY2/VC2</f>
        <v>0.77777777777777779</v>
      </c>
      <c r="VA2" s="255">
        <f t="shared" ref="VA2:VA9" si="9">ABS(SUMIFS(UF$14:UF$92,UF$14:UF$92,-1,$C$14:$C$92,UE2))</f>
        <v>2</v>
      </c>
      <c r="VB2" s="260">
        <f t="shared" ref="VB2:VB10" si="10">VA2/VC2</f>
        <v>0.22222222222222221</v>
      </c>
      <c r="VC2">
        <f t="shared" ref="VC2:VC10" si="11">UU2+UY2</f>
        <v>9</v>
      </c>
      <c r="VD2" s="277">
        <f>VA2+UW2</f>
        <v>9</v>
      </c>
      <c r="VM2" t="s">
        <v>1141</v>
      </c>
      <c r="VN2" s="271" t="str">
        <f>UT2</f>
        <v>currency</v>
      </c>
      <c r="VO2" s="271"/>
      <c r="VP2" s="271"/>
      <c r="VS2" s="138">
        <f>SUMIF($C$14:$C$92,VM2,VV$14:VV$92)</f>
        <v>0</v>
      </c>
      <c r="VT2" s="201">
        <f>VS2/$C2</f>
        <v>0</v>
      </c>
      <c r="VU2" s="138">
        <f t="shared" ref="VU2" si="12">SUMIF($C$14:$C$92,VM2,WJ$14:WJ$92)</f>
        <v>0</v>
      </c>
      <c r="VW2" s="138"/>
      <c r="VX2" s="138">
        <f t="shared" ref="VX2:VX9" si="13">SUMIF($C$14:$C$92,VM2,VW$14:VW$92)</f>
        <v>0</v>
      </c>
      <c r="VY2" s="201">
        <f t="shared" ref="VY2:VY10" si="14">VX2/$C2</f>
        <v>0</v>
      </c>
      <c r="VZ2" s="138">
        <f t="shared" ref="VZ2:VZ9" si="15">SUMIF($C$14:$C$92,VM2,WK$14:WK$92)</f>
        <v>0</v>
      </c>
      <c r="WA2" t="str">
        <f>IF(AND(VY2&lt;0.5,VZ2&lt;0),"inverted","normal")</f>
        <v>normal</v>
      </c>
      <c r="WB2" t="str">
        <f>VM2</f>
        <v>currency</v>
      </c>
      <c r="WC2" s="259">
        <f t="shared" ref="WC2:WC9" si="16">SUMIFS(VU$14:VU$92,VU$14:VU$92,1,$C$14:$C$92,VM2)</f>
        <v>0</v>
      </c>
      <c r="WD2" s="260" t="e">
        <f t="shared" ref="WD2:WD10" si="17">WC2/WK2</f>
        <v>#DIV/0!</v>
      </c>
      <c r="WE2" s="259">
        <f>SUMIFS(VN$14:VN$92,VN$14:VN$92,1,$C$14:$C$92,VM2)</f>
        <v>2</v>
      </c>
      <c r="WF2" s="260" t="e">
        <f t="shared" ref="WF2:WF10" si="18">WE2/WK2</f>
        <v>#DIV/0!</v>
      </c>
      <c r="WG2" s="255">
        <f t="shared" ref="WG2:WG9" si="19">ABS(SUMIFS(VU$14:VU$92,VU$14:VU$92,-1,$C$14:$C$92,VM2))</f>
        <v>0</v>
      </c>
      <c r="WH2" s="256" t="e">
        <f t="shared" ref="WH2:WH10" si="20">WG2/WK2</f>
        <v>#DIV/0!</v>
      </c>
      <c r="WI2" s="255">
        <f t="shared" ref="WI2:WI9" si="21">ABS(SUMIFS(VN$14:VN$92,VN$14:VN$92,-1,$C$14:$C$92,VM2))</f>
        <v>7</v>
      </c>
      <c r="WJ2" s="260" t="e">
        <f t="shared" ref="WJ2:WJ10" si="22">WI2/WK2</f>
        <v>#DIV/0!</v>
      </c>
      <c r="WK2">
        <f t="shared" ref="WK2:WK10" si="23">WC2+WG2</f>
        <v>0</v>
      </c>
      <c r="WL2" s="277">
        <f>WI2+WE2</f>
        <v>9</v>
      </c>
      <c r="WU2" t="s">
        <v>1141</v>
      </c>
      <c r="WV2" s="271" t="str">
        <f>WB2</f>
        <v>currency</v>
      </c>
      <c r="WW2" s="271"/>
      <c r="WX2" s="271"/>
      <c r="XA2" s="138">
        <f>SUMIF($C$14:$C$92,WU2,XD$14:XD$92)</f>
        <v>9</v>
      </c>
      <c r="XB2" s="201">
        <f>XA2/$C2</f>
        <v>1</v>
      </c>
      <c r="XC2" s="138">
        <f t="shared" ref="XC2" si="24">SUMIF($C$14:$C$92,WU2,XR$14:XR$92)</f>
        <v>0</v>
      </c>
      <c r="XE2" s="138"/>
      <c r="XF2" s="138">
        <f t="shared" ref="XF2:XF9" si="25">SUMIF($C$14:$C$92,WU2,XE$14:XE$92)</f>
        <v>9</v>
      </c>
      <c r="XG2" s="201">
        <f t="shared" ref="XG2:XG10" si="26">XF2/$C2</f>
        <v>1</v>
      </c>
      <c r="XH2" s="138">
        <f t="shared" ref="XH2:XH9" si="27">SUMIF($C$14:$C$92,WU2,XS$14:XS$92)</f>
        <v>0</v>
      </c>
      <c r="XI2" t="str">
        <f>IF(AND(XG2&lt;0.5,XH2&lt;0),"inverted","normal")</f>
        <v>normal</v>
      </c>
      <c r="XJ2" t="str">
        <f>WU2</f>
        <v>currency</v>
      </c>
      <c r="XK2" s="259">
        <f t="shared" ref="XK2:XK9" si="28">SUMIFS(XC$14:XC$92,XC$14:XC$92,1,$C$14:$C$92,WU2)</f>
        <v>0</v>
      </c>
      <c r="XL2" s="260" t="e">
        <f t="shared" ref="XL2:XL10" si="29">XK2/XS2</f>
        <v>#DIV/0!</v>
      </c>
      <c r="XM2" s="259">
        <f>SUMIFS(WV$14:WV$92,WV$14:WV$92,1,$C$14:$C$92,WU2)</f>
        <v>0</v>
      </c>
      <c r="XN2" s="260" t="e">
        <f t="shared" ref="XN2:XN10" si="30">XM2/XS2</f>
        <v>#DIV/0!</v>
      </c>
      <c r="XO2" s="255">
        <f t="shared" ref="XO2:XO9" si="31">ABS(SUMIFS(XC$14:XC$92,XC$14:XC$92,-1,$C$14:$C$92,WU2))</f>
        <v>0</v>
      </c>
      <c r="XP2" s="256" t="e">
        <f t="shared" ref="XP2:XP10" si="32">XO2/XS2</f>
        <v>#DIV/0!</v>
      </c>
      <c r="XQ2" s="255">
        <f t="shared" ref="XQ2:XQ9" si="33">ABS(SUMIFS(WV$14:WV$92,WV$14:WV$92,-1,$C$14:$C$92,WU2))</f>
        <v>0</v>
      </c>
      <c r="XR2" s="260" t="e">
        <f t="shared" ref="XR2:XR10" si="34">XQ2/XS2</f>
        <v>#DIV/0!</v>
      </c>
      <c r="XS2">
        <f t="shared" ref="XS2:XS10" si="35">XK2+XO2</f>
        <v>0</v>
      </c>
      <c r="XT2" s="277">
        <f>XQ2+XM2</f>
        <v>0</v>
      </c>
    </row>
    <row r="3" spans="1:651"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1184</v>
      </c>
      <c r="BO3">
        <v>5</v>
      </c>
      <c r="BP3">
        <v>2</v>
      </c>
      <c r="BQ3">
        <v>7</v>
      </c>
      <c r="BV3" s="1" t="s">
        <v>291</v>
      </c>
      <c r="BW3" t="s">
        <v>1184</v>
      </c>
      <c r="BY3" s="138">
        <v>2</v>
      </c>
      <c r="BZ3" s="201">
        <v>0.2857142857142857</v>
      </c>
      <c r="CA3" s="138">
        <v>1143.0339381074466</v>
      </c>
      <c r="CB3" s="138"/>
      <c r="CC3" s="138">
        <v>4</v>
      </c>
      <c r="CD3" s="201">
        <v>0.5714285714285714</v>
      </c>
      <c r="CE3" s="138">
        <v>-2698.2546054922923</v>
      </c>
      <c r="CF3" t="s">
        <v>1183</v>
      </c>
      <c r="CH3">
        <v>1</v>
      </c>
      <c r="CI3">
        <v>6</v>
      </c>
      <c r="CJ3">
        <v>7</v>
      </c>
      <c r="CP3" s="1" t="s">
        <v>291</v>
      </c>
      <c r="CQ3" t="s">
        <v>1183</v>
      </c>
      <c r="CS3" s="138">
        <v>3</v>
      </c>
      <c r="CT3" s="201">
        <v>0.42857142857142855</v>
      </c>
      <c r="CU3" s="138">
        <v>-929.45592162278808</v>
      </c>
      <c r="CV3" s="138"/>
      <c r="CW3" s="138">
        <v>5</v>
      </c>
      <c r="CX3" s="201">
        <v>0.7142857142857143</v>
      </c>
      <c r="CY3" s="138">
        <v>7744.6072267181407</v>
      </c>
      <c r="CZ3" t="s">
        <v>1183</v>
      </c>
      <c r="DB3">
        <v>0</v>
      </c>
      <c r="DC3">
        <v>7</v>
      </c>
      <c r="DD3">
        <v>7</v>
      </c>
      <c r="DJ3" s="1" t="s">
        <v>291</v>
      </c>
      <c r="DK3" t="s">
        <v>1183</v>
      </c>
      <c r="DN3" s="138">
        <v>3</v>
      </c>
      <c r="DO3" s="138"/>
      <c r="DP3" s="201">
        <v>0.42857142857142855</v>
      </c>
      <c r="DQ3" s="138">
        <v>-1627.8992514218994</v>
      </c>
      <c r="DR3" s="138"/>
      <c r="DS3" s="138">
        <v>5</v>
      </c>
      <c r="DT3" s="201">
        <v>0.7142857142857143</v>
      </c>
      <c r="DU3" s="138">
        <v>5654.4330699593338</v>
      </c>
      <c r="DV3" t="s">
        <v>1183</v>
      </c>
      <c r="DX3" t="s">
        <v>291</v>
      </c>
      <c r="DY3" s="259">
        <v>3</v>
      </c>
      <c r="DZ3" s="260">
        <v>0.42857142857142855</v>
      </c>
      <c r="EA3" s="255">
        <v>4</v>
      </c>
      <c r="EB3" s="256">
        <v>0.5714285714285714</v>
      </c>
      <c r="EC3">
        <v>7</v>
      </c>
      <c r="EH3" s="1" t="s">
        <v>291</v>
      </c>
      <c r="EI3" s="267" t="s">
        <v>1183</v>
      </c>
      <c r="EL3" s="138">
        <v>2</v>
      </c>
      <c r="EM3" s="138"/>
      <c r="EN3" s="201">
        <v>0.2857142857142857</v>
      </c>
      <c r="EO3" s="138">
        <v>-1778.8955857065671</v>
      </c>
      <c r="EP3" s="138"/>
      <c r="EQ3" s="138">
        <v>5</v>
      </c>
      <c r="ER3" s="201">
        <v>0.7142857142857143</v>
      </c>
      <c r="ES3" s="138">
        <v>-633.33614702687134</v>
      </c>
      <c r="ET3" t="s">
        <v>1183</v>
      </c>
      <c r="EV3" t="s">
        <v>291</v>
      </c>
      <c r="EW3" s="259">
        <v>2</v>
      </c>
      <c r="EX3" s="260">
        <v>0.2857142857142857</v>
      </c>
      <c r="EY3" s="255">
        <v>5</v>
      </c>
      <c r="EZ3" s="256">
        <v>0.7142857142857143</v>
      </c>
      <c r="FA3">
        <v>7</v>
      </c>
      <c r="FF3" s="1" t="s">
        <v>291</v>
      </c>
      <c r="FG3" s="271" t="s">
        <v>1183</v>
      </c>
      <c r="FJ3" s="138">
        <v>2</v>
      </c>
      <c r="FK3" s="138"/>
      <c r="FL3" s="201">
        <v>0.2857142857142857</v>
      </c>
      <c r="FM3" s="138">
        <v>-4853.4281558318844</v>
      </c>
      <c r="FN3" s="138"/>
      <c r="FO3" s="138">
        <v>6</v>
      </c>
      <c r="FP3" s="201">
        <v>0.8571428571428571</v>
      </c>
      <c r="FQ3" s="138">
        <v>6779.1745739395601</v>
      </c>
      <c r="FR3" t="s">
        <v>1183</v>
      </c>
      <c r="FS3" t="s">
        <v>291</v>
      </c>
      <c r="FT3" s="259">
        <v>0</v>
      </c>
      <c r="FU3" s="260">
        <v>0</v>
      </c>
      <c r="FV3" s="259">
        <v>5</v>
      </c>
      <c r="FW3" s="260">
        <v>0.7142857142857143</v>
      </c>
      <c r="FX3" s="255">
        <v>7</v>
      </c>
      <c r="FY3" s="256">
        <v>1</v>
      </c>
      <c r="FZ3" s="255">
        <v>2</v>
      </c>
      <c r="GA3" s="260">
        <v>0.2857142857142857</v>
      </c>
      <c r="GB3">
        <v>7</v>
      </c>
      <c r="GC3" s="277">
        <v>7</v>
      </c>
      <c r="GF3" s="1" t="s">
        <v>291</v>
      </c>
      <c r="GG3" s="271" t="s">
        <v>1183</v>
      </c>
      <c r="GJ3" s="138">
        <v>4</v>
      </c>
      <c r="GK3" s="138"/>
      <c r="GL3" s="201">
        <v>0.5714285714285714</v>
      </c>
      <c r="GM3" s="138">
        <v>4897.8243454455624</v>
      </c>
      <c r="GN3" s="138"/>
      <c r="GO3" s="138">
        <v>6</v>
      </c>
      <c r="GP3" s="201">
        <v>0.8571428571428571</v>
      </c>
      <c r="GQ3" s="138">
        <v>9313.1316777727643</v>
      </c>
      <c r="GR3" t="s">
        <v>1183</v>
      </c>
      <c r="GS3" t="s">
        <v>291</v>
      </c>
      <c r="GT3" s="259">
        <v>0</v>
      </c>
      <c r="GU3" s="260">
        <v>0</v>
      </c>
      <c r="GV3" s="259">
        <v>3</v>
      </c>
      <c r="GW3" s="260">
        <v>0.42857142857142855</v>
      </c>
      <c r="GX3" s="255">
        <v>7</v>
      </c>
      <c r="GY3" s="256">
        <v>1</v>
      </c>
      <c r="GZ3" s="255">
        <v>4</v>
      </c>
      <c r="HA3" s="260">
        <v>0.5714285714285714</v>
      </c>
      <c r="HB3">
        <v>7</v>
      </c>
      <c r="HC3" s="277">
        <v>7</v>
      </c>
      <c r="HF3" s="1" t="s">
        <v>291</v>
      </c>
      <c r="HG3" s="271" t="s">
        <v>1183</v>
      </c>
      <c r="HJ3" s="138">
        <v>1</v>
      </c>
      <c r="HK3" s="138"/>
      <c r="HL3" s="201">
        <v>0.14285714285714285</v>
      </c>
      <c r="HM3" s="138">
        <v>-13908.386993628368</v>
      </c>
      <c r="HN3" s="138"/>
      <c r="HO3" s="138">
        <v>1</v>
      </c>
      <c r="HP3" s="201">
        <v>0.14285714285714285</v>
      </c>
      <c r="HQ3" s="138">
        <v>-12298.573665102949</v>
      </c>
      <c r="HR3" t="s">
        <v>1184</v>
      </c>
      <c r="HS3" t="s">
        <v>291</v>
      </c>
      <c r="HT3" s="259">
        <v>7</v>
      </c>
      <c r="HU3" s="260">
        <v>1</v>
      </c>
      <c r="HV3" s="259">
        <v>1</v>
      </c>
      <c r="HW3" s="260">
        <v>0.14285714285714285</v>
      </c>
      <c r="HX3" s="255">
        <v>0</v>
      </c>
      <c r="HY3" s="256">
        <v>0</v>
      </c>
      <c r="HZ3" s="255">
        <v>6</v>
      </c>
      <c r="IA3" s="260">
        <v>0.8571428571428571</v>
      </c>
      <c r="IB3">
        <v>7</v>
      </c>
      <c r="IC3" s="277">
        <v>7</v>
      </c>
      <c r="IF3" s="1" t="s">
        <v>291</v>
      </c>
      <c r="IG3" s="271" t="s">
        <v>1184</v>
      </c>
      <c r="IJ3" s="138">
        <v>5</v>
      </c>
      <c r="IK3" s="138"/>
      <c r="IL3" s="201">
        <v>0.7142857142857143</v>
      </c>
      <c r="IM3" s="138">
        <v>9044.9748698508283</v>
      </c>
      <c r="IN3" s="138"/>
      <c r="IO3" s="138">
        <v>2</v>
      </c>
      <c r="IP3" s="201">
        <v>0.2857142857142857</v>
      </c>
      <c r="IQ3" s="138">
        <v>-9044.9748698508283</v>
      </c>
      <c r="IR3" t="s">
        <v>1184</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1184</v>
      </c>
      <c r="JJ3" s="138">
        <v>2</v>
      </c>
      <c r="JK3" s="138"/>
      <c r="JL3" s="201">
        <v>0.2857142857142857</v>
      </c>
      <c r="JM3" s="138">
        <v>-4548.2366336355381</v>
      </c>
      <c r="JN3" s="138"/>
      <c r="JO3" s="138">
        <v>2</v>
      </c>
      <c r="JP3" s="201">
        <v>0.2857142857142857</v>
      </c>
      <c r="JQ3" s="138">
        <v>2181.6118807002877</v>
      </c>
      <c r="JR3" t="s">
        <v>1183</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1183</v>
      </c>
      <c r="KJ3" s="138">
        <v>3</v>
      </c>
      <c r="KK3" s="138"/>
      <c r="KL3" s="201">
        <v>0.42857142857142855</v>
      </c>
      <c r="KM3" s="138">
        <v>-1655.8520084267354</v>
      </c>
      <c r="KN3" s="138"/>
      <c r="KO3" s="138">
        <v>2</v>
      </c>
      <c r="KP3" s="201">
        <v>0.2857142857142857</v>
      </c>
      <c r="KQ3" s="138">
        <v>-1488.3157658525706</v>
      </c>
      <c r="KR3" t="s">
        <v>1184</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1184</v>
      </c>
      <c r="LJ3" s="138">
        <v>4</v>
      </c>
      <c r="LK3" s="138"/>
      <c r="LL3" s="201">
        <v>0.5714285714285714</v>
      </c>
      <c r="LM3" s="138">
        <v>1719.9770223185592</v>
      </c>
      <c r="LN3" s="138"/>
      <c r="LO3" s="138">
        <v>6</v>
      </c>
      <c r="LP3" s="201">
        <v>0.8571428571428571</v>
      </c>
      <c r="LQ3" s="138">
        <v>4724.628853064014</v>
      </c>
      <c r="LR3" t="s">
        <v>1183</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1183</v>
      </c>
      <c r="MJ3" s="138">
        <v>2</v>
      </c>
      <c r="MK3" s="138"/>
      <c r="ML3" s="201">
        <v>0.2857142857142857</v>
      </c>
      <c r="MM3" s="138">
        <v>-5329.5854455801818</v>
      </c>
      <c r="MN3" s="138"/>
      <c r="MO3" s="138">
        <v>1</v>
      </c>
      <c r="MP3" s="201">
        <v>0.14285714285714285</v>
      </c>
      <c r="MQ3" s="138">
        <v>-11549.298625027419</v>
      </c>
      <c r="MR3" t="s">
        <v>1184</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1184</v>
      </c>
      <c r="NJ3" s="138">
        <v>4</v>
      </c>
      <c r="NK3" s="138"/>
      <c r="NL3" s="201">
        <v>0.5714285714285714</v>
      </c>
      <c r="NM3" s="138">
        <v>2126.9500214577774</v>
      </c>
      <c r="NN3" s="138"/>
      <c r="NO3" s="138">
        <v>0</v>
      </c>
      <c r="NP3" s="201">
        <v>0</v>
      </c>
      <c r="NQ3" s="138">
        <v>-9228.7352175378801</v>
      </c>
      <c r="NR3" t="s">
        <v>1184</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1184</v>
      </c>
      <c r="OJ3" s="138">
        <v>1</v>
      </c>
      <c r="OK3" s="138"/>
      <c r="OL3" s="201">
        <v>0.14285714285714285</v>
      </c>
      <c r="OM3" s="138">
        <v>-4567.1823195783018</v>
      </c>
      <c r="ON3" s="138"/>
      <c r="OO3" s="138">
        <v>6</v>
      </c>
      <c r="OP3" s="201">
        <v>0.8571428571428571</v>
      </c>
      <c r="OQ3" s="138">
        <v>4567.1823195783018</v>
      </c>
      <c r="OR3" t="s">
        <v>1183</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1183</v>
      </c>
      <c r="PH3" s="271"/>
      <c r="PK3" s="138">
        <v>2</v>
      </c>
      <c r="PL3" s="138"/>
      <c r="PM3" s="201">
        <v>0.2857142857142857</v>
      </c>
      <c r="PN3" s="138">
        <v>-2815.3943206396916</v>
      </c>
      <c r="PO3" s="138"/>
      <c r="PP3" s="138">
        <v>7</v>
      </c>
      <c r="PQ3" s="201">
        <v>1</v>
      </c>
      <c r="PR3" s="138">
        <v>11069.472037586687</v>
      </c>
      <c r="PS3" t="s">
        <v>1183</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1184</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1184</v>
      </c>
      <c r="RQ3" s="271"/>
      <c r="RR3" s="271"/>
      <c r="RU3" s="138">
        <v>5</v>
      </c>
      <c r="RV3" s="201">
        <v>0.7142857142857143</v>
      </c>
      <c r="RW3" s="138">
        <v>3664.3816962503215</v>
      </c>
      <c r="RY3" s="138"/>
      <c r="RZ3" s="138">
        <v>4</v>
      </c>
      <c r="SA3" s="201">
        <v>0.5714285714285714</v>
      </c>
      <c r="SB3" s="138">
        <v>993.4348125173176</v>
      </c>
      <c r="SC3" t="s">
        <v>1183</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
        <v>291</v>
      </c>
      <c r="SY3" s="271"/>
      <c r="SZ3" s="271"/>
      <c r="TC3" s="138">
        <v>7</v>
      </c>
      <c r="TD3" s="201">
        <v>1</v>
      </c>
      <c r="TE3" s="138">
        <v>1172.5713211458944</v>
      </c>
      <c r="TG3" s="138"/>
      <c r="TH3" s="138">
        <v>5</v>
      </c>
      <c r="TI3" s="201">
        <v>0.7142857142857143</v>
      </c>
      <c r="TJ3" s="138">
        <v>84.547129880143075</v>
      </c>
      <c r="TK3" t="s">
        <v>1183</v>
      </c>
      <c r="TL3" t="s">
        <v>291</v>
      </c>
      <c r="TM3" s="259">
        <v>6</v>
      </c>
      <c r="TN3" s="260">
        <v>0.8571428571428571</v>
      </c>
      <c r="TO3" s="259">
        <v>6</v>
      </c>
      <c r="TP3" s="260">
        <v>0.8571428571428571</v>
      </c>
      <c r="TQ3" s="255">
        <v>1</v>
      </c>
      <c r="TR3" s="256">
        <v>0.14285714285714285</v>
      </c>
      <c r="TS3" s="255">
        <v>1</v>
      </c>
      <c r="TT3" s="260">
        <v>0.14285714285714285</v>
      </c>
      <c r="TU3">
        <v>7</v>
      </c>
      <c r="TV3" s="277">
        <v>7</v>
      </c>
      <c r="UE3" s="1" t="s">
        <v>291</v>
      </c>
      <c r="UF3" s="271" t="str">
        <f t="shared" ref="UF3:UF9" si="37">TL3</f>
        <v>energy</v>
      </c>
      <c r="UG3" s="271"/>
      <c r="UH3" s="271"/>
      <c r="UK3" s="138">
        <f>SUMIF($C$14:$C$92,UE3,UN$14:UN$92)</f>
        <v>1</v>
      </c>
      <c r="UL3" s="201">
        <f t="shared" ref="UL3:UL10" si="38">UK3/$C3</f>
        <v>0.14285714285714285</v>
      </c>
      <c r="UM3" s="138">
        <f>SUMIF($C$14:$C$92,UE3,VB$14:VB$92)</f>
        <v>-16287.67586728539</v>
      </c>
      <c r="UO3" s="138"/>
      <c r="UP3" s="138">
        <f t="shared" si="1"/>
        <v>2</v>
      </c>
      <c r="UQ3" s="201">
        <f t="shared" si="2"/>
        <v>0.2857142857142857</v>
      </c>
      <c r="UR3" s="138">
        <f t="shared" si="3"/>
        <v>-3698.3724275699201</v>
      </c>
      <c r="US3" t="str">
        <f>IF(AND(UQ3&lt;0.5,UR3&lt;0),"inverted","normal")</f>
        <v>inverted</v>
      </c>
      <c r="UT3" t="str">
        <f t="shared" ref="UT3:UT9" si="39">UE3</f>
        <v>energy</v>
      </c>
      <c r="UU3" s="259">
        <f t="shared" si="4"/>
        <v>0</v>
      </c>
      <c r="UV3" s="260">
        <f t="shared" si="5"/>
        <v>0</v>
      </c>
      <c r="UW3" s="259">
        <f t="shared" ref="UW3:UW9" si="40">SUMIFS(UF$14:UF$92,UF$14:UF$92,1,$C$14:$C$92,UE3)</f>
        <v>6</v>
      </c>
      <c r="UX3" s="260">
        <f t="shared" si="6"/>
        <v>0.8571428571428571</v>
      </c>
      <c r="UY3" s="255">
        <f t="shared" si="7"/>
        <v>7</v>
      </c>
      <c r="UZ3" s="256">
        <f t="shared" si="8"/>
        <v>1</v>
      </c>
      <c r="VA3" s="255">
        <f t="shared" si="9"/>
        <v>1</v>
      </c>
      <c r="VB3" s="260">
        <f t="shared" si="10"/>
        <v>0.14285714285714285</v>
      </c>
      <c r="VC3">
        <f t="shared" si="11"/>
        <v>7</v>
      </c>
      <c r="VD3" s="277">
        <f t="shared" ref="VD3:VD9" si="41">VA3+UW3</f>
        <v>7</v>
      </c>
      <c r="VM3" s="1" t="s">
        <v>291</v>
      </c>
      <c r="VN3" s="271" t="str">
        <f t="shared" ref="VN3:VN9" si="42">UT3</f>
        <v>energy</v>
      </c>
      <c r="VO3" s="271"/>
      <c r="VP3" s="271"/>
      <c r="VS3" s="138">
        <f>SUMIF($C$14:$C$92,VM3,VV$14:VV$92)</f>
        <v>0</v>
      </c>
      <c r="VT3" s="201">
        <f t="shared" ref="VT3:VT10" si="43">VS3/$C3</f>
        <v>0</v>
      </c>
      <c r="VU3" s="138">
        <f>SUMIF($C$14:$C$92,VM3,WJ$14:WJ$92)</f>
        <v>0</v>
      </c>
      <c r="VW3" s="138"/>
      <c r="VX3" s="138">
        <f t="shared" si="13"/>
        <v>0</v>
      </c>
      <c r="VY3" s="201">
        <f t="shared" si="14"/>
        <v>0</v>
      </c>
      <c r="VZ3" s="138">
        <f t="shared" si="15"/>
        <v>0</v>
      </c>
      <c r="WA3" t="str">
        <f>IF(AND(VY3&lt;0.5,VZ3&lt;0),"inverted","normal")</f>
        <v>normal</v>
      </c>
      <c r="WB3" t="str">
        <f t="shared" ref="WB3:WB9" si="44">VM3</f>
        <v>energy</v>
      </c>
      <c r="WC3" s="259">
        <f t="shared" si="16"/>
        <v>0</v>
      </c>
      <c r="WD3" s="260" t="e">
        <f t="shared" si="17"/>
        <v>#DIV/0!</v>
      </c>
      <c r="WE3" s="259">
        <f t="shared" ref="WE3:WE9" si="45">SUMIFS(VN$14:VN$92,VN$14:VN$92,1,$C$14:$C$92,VM3)</f>
        <v>1</v>
      </c>
      <c r="WF3" s="260" t="e">
        <f t="shared" si="18"/>
        <v>#DIV/0!</v>
      </c>
      <c r="WG3" s="255">
        <f t="shared" si="19"/>
        <v>0</v>
      </c>
      <c r="WH3" s="256" t="e">
        <f t="shared" si="20"/>
        <v>#DIV/0!</v>
      </c>
      <c r="WI3" s="255">
        <f t="shared" si="21"/>
        <v>6</v>
      </c>
      <c r="WJ3" s="260" t="e">
        <f t="shared" si="22"/>
        <v>#DIV/0!</v>
      </c>
      <c r="WK3">
        <f t="shared" si="23"/>
        <v>0</v>
      </c>
      <c r="WL3" s="277">
        <f t="shared" ref="WL3:WL9" si="46">WI3+WE3</f>
        <v>7</v>
      </c>
      <c r="WU3" s="1" t="s">
        <v>291</v>
      </c>
      <c r="WV3" s="271" t="str">
        <f t="shared" ref="WV3:WV9" si="47">WB3</f>
        <v>energy</v>
      </c>
      <c r="WW3" s="271"/>
      <c r="WX3" s="271"/>
      <c r="XA3" s="138">
        <f>SUMIF($C$14:$C$92,WU3,XD$14:XD$92)</f>
        <v>7</v>
      </c>
      <c r="XB3" s="201">
        <f t="shared" ref="XB3:XB10" si="48">XA3/$C3</f>
        <v>1</v>
      </c>
      <c r="XC3" s="138">
        <f>SUMIF($C$14:$C$92,WU3,XR$14:XR$92)</f>
        <v>0</v>
      </c>
      <c r="XE3" s="138"/>
      <c r="XF3" s="138">
        <f t="shared" si="25"/>
        <v>7</v>
      </c>
      <c r="XG3" s="201">
        <f t="shared" si="26"/>
        <v>1</v>
      </c>
      <c r="XH3" s="138">
        <f t="shared" si="27"/>
        <v>0</v>
      </c>
      <c r="XI3" t="str">
        <f>IF(AND(XG3&lt;0.5,XH3&lt;0),"inverted","normal")</f>
        <v>normal</v>
      </c>
      <c r="XJ3" t="str">
        <f t="shared" ref="XJ3:XJ9" si="49">WU3</f>
        <v>energy</v>
      </c>
      <c r="XK3" s="259">
        <f t="shared" si="28"/>
        <v>0</v>
      </c>
      <c r="XL3" s="260" t="e">
        <f t="shared" si="29"/>
        <v>#DIV/0!</v>
      </c>
      <c r="XM3" s="259">
        <f t="shared" ref="XM3:XM9" si="50">SUMIFS(WV$14:WV$92,WV$14:WV$92,1,$C$14:$C$92,WU3)</f>
        <v>0</v>
      </c>
      <c r="XN3" s="260" t="e">
        <f t="shared" si="30"/>
        <v>#DIV/0!</v>
      </c>
      <c r="XO3" s="255">
        <f t="shared" si="31"/>
        <v>0</v>
      </c>
      <c r="XP3" s="256" t="e">
        <f t="shared" si="32"/>
        <v>#DIV/0!</v>
      </c>
      <c r="XQ3" s="255">
        <f t="shared" si="33"/>
        <v>0</v>
      </c>
      <c r="XR3" s="260" t="e">
        <f t="shared" si="34"/>
        <v>#DIV/0!</v>
      </c>
      <c r="XS3">
        <f t="shared" si="35"/>
        <v>0</v>
      </c>
      <c r="XT3" s="277">
        <f t="shared" ref="XT3:XT9" si="51">XQ3+XM3</f>
        <v>0</v>
      </c>
    </row>
    <row r="4" spans="1:651"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1184</v>
      </c>
      <c r="BO4">
        <v>9</v>
      </c>
      <c r="BP4">
        <v>1</v>
      </c>
      <c r="BQ4">
        <v>10</v>
      </c>
      <c r="BV4" s="1" t="s">
        <v>300</v>
      </c>
      <c r="BW4" t="s">
        <v>1184</v>
      </c>
      <c r="BY4" s="138">
        <v>2</v>
      </c>
      <c r="BZ4" s="201">
        <v>0.2</v>
      </c>
      <c r="CA4" s="138">
        <v>-6786.4455636520979</v>
      </c>
      <c r="CB4" s="138"/>
      <c r="CC4" s="138">
        <v>5</v>
      </c>
      <c r="CD4" s="201">
        <v>0.5</v>
      </c>
      <c r="CE4" s="138">
        <v>-1210.4550398739807</v>
      </c>
      <c r="CF4" t="s">
        <v>1183</v>
      </c>
      <c r="CH4">
        <v>1</v>
      </c>
      <c r="CI4">
        <v>9</v>
      </c>
      <c r="CJ4">
        <v>10</v>
      </c>
      <c r="CP4" s="1" t="s">
        <v>300</v>
      </c>
      <c r="CQ4" t="s">
        <v>1183</v>
      </c>
      <c r="CS4" s="138">
        <v>5</v>
      </c>
      <c r="CT4" s="201">
        <v>0.5</v>
      </c>
      <c r="CU4" s="138">
        <v>-2091.9776150267994</v>
      </c>
      <c r="CV4" s="138"/>
      <c r="CW4" s="138">
        <v>5</v>
      </c>
      <c r="CX4" s="201">
        <v>0.5</v>
      </c>
      <c r="CY4" s="138">
        <v>2295.80252506032</v>
      </c>
      <c r="CZ4" t="s">
        <v>1183</v>
      </c>
      <c r="DB4">
        <v>3</v>
      </c>
      <c r="DC4">
        <v>7</v>
      </c>
      <c r="DD4">
        <v>10</v>
      </c>
      <c r="DJ4" s="1" t="s">
        <v>300</v>
      </c>
      <c r="DK4" t="s">
        <v>1183</v>
      </c>
      <c r="DN4" s="138">
        <v>4</v>
      </c>
      <c r="DO4" s="138"/>
      <c r="DP4" s="201">
        <v>0.4</v>
      </c>
      <c r="DQ4" s="138">
        <v>135.91313091754887</v>
      </c>
      <c r="DR4" s="138"/>
      <c r="DS4" s="138">
        <v>4</v>
      </c>
      <c r="DT4" s="201">
        <v>0.4</v>
      </c>
      <c r="DU4" s="138">
        <v>2003.2657550867063</v>
      </c>
      <c r="DV4" t="s">
        <v>1183</v>
      </c>
      <c r="DX4" t="s">
        <v>300</v>
      </c>
      <c r="DY4" s="259">
        <v>4</v>
      </c>
      <c r="DZ4" s="260">
        <v>0.4</v>
      </c>
      <c r="EA4" s="255">
        <v>6</v>
      </c>
      <c r="EB4" s="256">
        <v>0.6</v>
      </c>
      <c r="EC4">
        <v>10</v>
      </c>
      <c r="EH4" s="1" t="s">
        <v>300</v>
      </c>
      <c r="EI4" s="267" t="s">
        <v>1183</v>
      </c>
      <c r="EL4" s="138">
        <v>6</v>
      </c>
      <c r="EM4" s="138"/>
      <c r="EN4" s="201">
        <v>0.6</v>
      </c>
      <c r="EO4" s="138">
        <v>2088.2188057880567</v>
      </c>
      <c r="EP4" s="138"/>
      <c r="EQ4" s="138">
        <v>5</v>
      </c>
      <c r="ER4" s="201">
        <v>0.5</v>
      </c>
      <c r="ES4" s="138">
        <v>566.76342146691889</v>
      </c>
      <c r="ET4" t="s">
        <v>1183</v>
      </c>
      <c r="EV4" t="s">
        <v>300</v>
      </c>
      <c r="EW4" s="259">
        <v>4</v>
      </c>
      <c r="EX4" s="260">
        <v>0.4</v>
      </c>
      <c r="EY4" s="255">
        <v>6</v>
      </c>
      <c r="EZ4" s="256">
        <v>0.6</v>
      </c>
      <c r="FA4">
        <v>10</v>
      </c>
      <c r="FF4" s="1" t="s">
        <v>300</v>
      </c>
      <c r="FG4" s="271" t="s">
        <v>1183</v>
      </c>
      <c r="FJ4" s="138">
        <v>6</v>
      </c>
      <c r="FK4" s="138"/>
      <c r="FL4" s="201">
        <v>0.6</v>
      </c>
      <c r="FM4" s="138">
        <v>2011.6626019274381</v>
      </c>
      <c r="FN4" s="138"/>
      <c r="FO4" s="138">
        <v>2</v>
      </c>
      <c r="FP4" s="201">
        <v>0.2</v>
      </c>
      <c r="FQ4" s="138">
        <v>-3427.4495286872134</v>
      </c>
      <c r="FR4" t="s">
        <v>1184</v>
      </c>
      <c r="FS4" t="s">
        <v>300</v>
      </c>
      <c r="FT4" s="259">
        <v>1</v>
      </c>
      <c r="FU4" s="260">
        <v>0.1</v>
      </c>
      <c r="FV4" s="259">
        <v>5</v>
      </c>
      <c r="FW4" s="260">
        <v>0.5</v>
      </c>
      <c r="FX4" s="255">
        <v>9</v>
      </c>
      <c r="FY4" s="256">
        <v>0.9</v>
      </c>
      <c r="FZ4" s="255">
        <v>5</v>
      </c>
      <c r="GA4" s="260">
        <v>0.5</v>
      </c>
      <c r="GB4">
        <v>10</v>
      </c>
      <c r="GC4" s="277">
        <v>10</v>
      </c>
      <c r="GF4" s="1" t="s">
        <v>300</v>
      </c>
      <c r="GG4" s="271" t="s">
        <v>1184</v>
      </c>
      <c r="GJ4" s="138">
        <v>3</v>
      </c>
      <c r="GK4" s="138"/>
      <c r="GL4" s="201">
        <v>0.3</v>
      </c>
      <c r="GM4" s="138">
        <v>-6550.5883098913755</v>
      </c>
      <c r="GN4" s="138"/>
      <c r="GO4" s="138">
        <v>1</v>
      </c>
      <c r="GP4" s="201">
        <v>0.1</v>
      </c>
      <c r="GQ4" s="138">
        <v>-13323.055078884163</v>
      </c>
      <c r="GR4" t="s">
        <v>1184</v>
      </c>
      <c r="GS4" t="s">
        <v>300</v>
      </c>
      <c r="GT4" s="259">
        <v>1</v>
      </c>
      <c r="GU4" s="260">
        <v>0.1</v>
      </c>
      <c r="GV4" s="259">
        <v>6</v>
      </c>
      <c r="GW4" s="260">
        <v>0.6</v>
      </c>
      <c r="GX4" s="255">
        <v>9</v>
      </c>
      <c r="GY4" s="256">
        <v>0.9</v>
      </c>
      <c r="GZ4" s="255">
        <v>4</v>
      </c>
      <c r="HA4" s="260">
        <v>0.4</v>
      </c>
      <c r="HB4">
        <v>10</v>
      </c>
      <c r="HC4" s="277">
        <v>10</v>
      </c>
      <c r="HF4" s="1" t="s">
        <v>300</v>
      </c>
      <c r="HG4" s="271" t="s">
        <v>1184</v>
      </c>
      <c r="HJ4" s="138">
        <v>5</v>
      </c>
      <c r="HK4" s="138"/>
      <c r="HL4" s="201">
        <v>0.5</v>
      </c>
      <c r="HM4" s="138">
        <v>-674.89226734738986</v>
      </c>
      <c r="HN4" s="138"/>
      <c r="HO4" s="138">
        <v>4</v>
      </c>
      <c r="HP4" s="201">
        <v>0.4</v>
      </c>
      <c r="HQ4" s="138">
        <v>-7580.2118805036453</v>
      </c>
      <c r="HR4" t="s">
        <v>1184</v>
      </c>
      <c r="HS4" t="s">
        <v>300</v>
      </c>
      <c r="HT4" s="259">
        <v>9</v>
      </c>
      <c r="HU4" s="260">
        <v>0.9</v>
      </c>
      <c r="HV4" s="259">
        <v>4</v>
      </c>
      <c r="HW4" s="260">
        <v>0.4</v>
      </c>
      <c r="HX4" s="255">
        <v>1</v>
      </c>
      <c r="HY4" s="256">
        <v>0.1</v>
      </c>
      <c r="HZ4" s="255">
        <v>6</v>
      </c>
      <c r="IA4" s="260">
        <v>0.6</v>
      </c>
      <c r="IB4">
        <v>10</v>
      </c>
      <c r="IC4" s="277">
        <v>10</v>
      </c>
      <c r="IF4" s="1" t="s">
        <v>300</v>
      </c>
      <c r="IG4" s="271" t="s">
        <v>1184</v>
      </c>
      <c r="IJ4" s="138">
        <v>4</v>
      </c>
      <c r="IK4" s="138"/>
      <c r="IL4" s="201">
        <v>0.4</v>
      </c>
      <c r="IM4" s="138">
        <v>-1406.1929442534188</v>
      </c>
      <c r="IN4" s="138"/>
      <c r="IO4" s="138">
        <v>6</v>
      </c>
      <c r="IP4" s="201">
        <v>0.6</v>
      </c>
      <c r="IQ4" s="138">
        <v>5254.5130544141521</v>
      </c>
      <c r="IR4" t="s">
        <v>1183</v>
      </c>
      <c r="IS4" t="s">
        <v>300</v>
      </c>
      <c r="IT4" s="259">
        <v>1</v>
      </c>
      <c r="IU4" s="260">
        <v>0.1</v>
      </c>
      <c r="IV4" s="259">
        <v>7</v>
      </c>
      <c r="IW4" s="260">
        <v>0.7</v>
      </c>
      <c r="IX4" s="255">
        <v>9</v>
      </c>
      <c r="IY4" s="256">
        <v>0.9</v>
      </c>
      <c r="IZ4" s="255">
        <v>3</v>
      </c>
      <c r="JA4" s="260">
        <v>0.3</v>
      </c>
      <c r="JB4">
        <v>10</v>
      </c>
      <c r="JC4" s="277">
        <v>10</v>
      </c>
      <c r="JF4" s="1" t="s">
        <v>300</v>
      </c>
      <c r="JG4" s="271" t="s">
        <v>1183</v>
      </c>
      <c r="JJ4" s="138">
        <v>4</v>
      </c>
      <c r="JK4" s="138"/>
      <c r="JL4" s="201">
        <v>0.4</v>
      </c>
      <c r="JM4" s="138">
        <v>-1597.279372074699</v>
      </c>
      <c r="JN4" s="138"/>
      <c r="JO4" s="138">
        <v>8</v>
      </c>
      <c r="JP4" s="201">
        <v>0.8</v>
      </c>
      <c r="JQ4" s="138">
        <v>12199.789035854237</v>
      </c>
      <c r="JR4" t="s">
        <v>1183</v>
      </c>
      <c r="JS4" t="s">
        <v>300</v>
      </c>
      <c r="JT4" s="259">
        <v>0</v>
      </c>
      <c r="JU4" s="260">
        <v>0</v>
      </c>
      <c r="JV4" s="259">
        <v>6</v>
      </c>
      <c r="JW4" s="260">
        <v>0.6</v>
      </c>
      <c r="JX4" s="255">
        <v>10</v>
      </c>
      <c r="JY4" s="256">
        <v>1</v>
      </c>
      <c r="JZ4" s="255">
        <v>4</v>
      </c>
      <c r="KA4" s="260">
        <v>0.4</v>
      </c>
      <c r="KB4">
        <v>10</v>
      </c>
      <c r="KC4" s="277">
        <v>10</v>
      </c>
      <c r="KF4" s="1" t="s">
        <v>300</v>
      </c>
      <c r="KG4" s="271" t="s">
        <v>1183</v>
      </c>
      <c r="KJ4" s="138">
        <v>4</v>
      </c>
      <c r="KK4" s="138"/>
      <c r="KL4" s="201">
        <v>0.4</v>
      </c>
      <c r="KM4" s="138">
        <v>736.27128173070753</v>
      </c>
      <c r="KN4" s="138"/>
      <c r="KO4" s="138">
        <v>6</v>
      </c>
      <c r="KP4" s="201">
        <v>0.6</v>
      </c>
      <c r="KQ4" s="138">
        <v>1030.2524794692758</v>
      </c>
      <c r="KR4" t="s">
        <v>1183</v>
      </c>
      <c r="KS4" t="s">
        <v>300</v>
      </c>
      <c r="KT4" s="259">
        <v>4</v>
      </c>
      <c r="KU4" s="260">
        <v>0.4</v>
      </c>
      <c r="KV4" s="259">
        <v>2</v>
      </c>
      <c r="KW4" s="260">
        <v>0.2</v>
      </c>
      <c r="KX4" s="255">
        <v>6</v>
      </c>
      <c r="KY4" s="256">
        <v>0.6</v>
      </c>
      <c r="KZ4" s="255">
        <v>8</v>
      </c>
      <c r="LA4" s="260">
        <v>0.8</v>
      </c>
      <c r="LB4">
        <v>10</v>
      </c>
      <c r="LC4" s="277">
        <v>10</v>
      </c>
      <c r="LF4" s="1" t="s">
        <v>300</v>
      </c>
      <c r="LG4" s="271" t="s">
        <v>1183</v>
      </c>
      <c r="LJ4" s="138">
        <v>7</v>
      </c>
      <c r="LK4" s="138"/>
      <c r="LL4" s="201">
        <v>0.7</v>
      </c>
      <c r="LM4" s="138">
        <v>4998.428784250953</v>
      </c>
      <c r="LN4" s="138"/>
      <c r="LO4" s="138">
        <v>7</v>
      </c>
      <c r="LP4" s="201">
        <v>0.7</v>
      </c>
      <c r="LQ4" s="138">
        <v>6972.9665916350577</v>
      </c>
      <c r="LR4" t="s">
        <v>1183</v>
      </c>
      <c r="LS4" t="s">
        <v>300</v>
      </c>
      <c r="LT4" s="259">
        <v>1</v>
      </c>
      <c r="LU4" s="260">
        <v>0.1</v>
      </c>
      <c r="LV4" s="259">
        <v>2</v>
      </c>
      <c r="LW4" s="260">
        <v>0.2</v>
      </c>
      <c r="LX4" s="255">
        <v>9</v>
      </c>
      <c r="LY4" s="256">
        <v>0.9</v>
      </c>
      <c r="LZ4" s="255">
        <v>8</v>
      </c>
      <c r="MA4" s="260">
        <v>0.8</v>
      </c>
      <c r="MB4">
        <v>10</v>
      </c>
      <c r="MC4" s="277">
        <v>10</v>
      </c>
      <c r="MF4" s="1" t="s">
        <v>300</v>
      </c>
      <c r="MG4" s="271" t="s">
        <v>1183</v>
      </c>
      <c r="MJ4" s="138">
        <v>8</v>
      </c>
      <c r="MK4" s="138"/>
      <c r="ML4" s="201">
        <v>0.8</v>
      </c>
      <c r="MM4" s="138">
        <v>3934.0835523705077</v>
      </c>
      <c r="MN4" s="138"/>
      <c r="MO4" s="138">
        <v>7</v>
      </c>
      <c r="MP4" s="201">
        <v>0.7</v>
      </c>
      <c r="MQ4" s="138">
        <v>5892.7535685906687</v>
      </c>
      <c r="MR4" t="s">
        <v>1183</v>
      </c>
      <c r="MS4" t="s">
        <v>300</v>
      </c>
      <c r="MT4" s="259">
        <v>0</v>
      </c>
      <c r="MU4" s="260">
        <v>0</v>
      </c>
      <c r="MV4" s="259">
        <v>2</v>
      </c>
      <c r="MW4" s="260">
        <v>0.2</v>
      </c>
      <c r="MX4" s="255">
        <v>10</v>
      </c>
      <c r="MY4" s="256">
        <v>1</v>
      </c>
      <c r="MZ4" s="255">
        <v>8</v>
      </c>
      <c r="NA4" s="260">
        <v>0.8</v>
      </c>
      <c r="NB4">
        <v>10</v>
      </c>
      <c r="NC4" s="277">
        <v>10</v>
      </c>
      <c r="NF4" s="1" t="s">
        <v>300</v>
      </c>
      <c r="NG4" s="271" t="s">
        <v>1183</v>
      </c>
      <c r="NJ4" s="138">
        <v>5</v>
      </c>
      <c r="NK4" s="138"/>
      <c r="NL4" s="201">
        <v>0.5</v>
      </c>
      <c r="NM4" s="138">
        <v>336.82628425519022</v>
      </c>
      <c r="NN4" s="138"/>
      <c r="NO4" s="138">
        <v>1</v>
      </c>
      <c r="NP4" s="201">
        <v>0.1</v>
      </c>
      <c r="NQ4" s="138">
        <v>-9256.0319570374886</v>
      </c>
      <c r="NR4" t="s">
        <v>1184</v>
      </c>
      <c r="NS4" t="s">
        <v>300</v>
      </c>
      <c r="NT4" s="259">
        <v>6</v>
      </c>
      <c r="NU4" s="260">
        <v>0.6</v>
      </c>
      <c r="NV4" s="259">
        <v>1</v>
      </c>
      <c r="NW4" s="260">
        <v>0.1</v>
      </c>
      <c r="NX4" s="255">
        <v>4</v>
      </c>
      <c r="NY4" s="256">
        <v>0.4</v>
      </c>
      <c r="NZ4" s="255">
        <v>9</v>
      </c>
      <c r="OA4" s="260">
        <v>0.9</v>
      </c>
      <c r="OB4">
        <v>10</v>
      </c>
      <c r="OC4" s="277">
        <v>10</v>
      </c>
      <c r="OF4" s="1" t="s">
        <v>300</v>
      </c>
      <c r="OG4" s="271" t="s">
        <v>1184</v>
      </c>
      <c r="OJ4" s="138">
        <v>6</v>
      </c>
      <c r="OK4" s="138"/>
      <c r="OL4" s="201">
        <v>0.6</v>
      </c>
      <c r="OM4" s="138">
        <v>1281.540964688081</v>
      </c>
      <c r="ON4" s="138"/>
      <c r="OO4" s="138">
        <v>5</v>
      </c>
      <c r="OP4" s="201">
        <v>0.5</v>
      </c>
      <c r="OQ4" s="138">
        <v>-1103.0258692354819</v>
      </c>
      <c r="OR4" t="s">
        <v>1183</v>
      </c>
      <c r="OS4" t="s">
        <v>300</v>
      </c>
      <c r="OT4" s="259">
        <v>4</v>
      </c>
      <c r="OU4" s="260">
        <v>0.4</v>
      </c>
      <c r="OV4" s="259">
        <v>6</v>
      </c>
      <c r="OW4" s="260">
        <v>0.6</v>
      </c>
      <c r="OX4" s="255">
        <v>6</v>
      </c>
      <c r="OY4" s="256">
        <v>0.6</v>
      </c>
      <c r="OZ4" s="255">
        <v>4</v>
      </c>
      <c r="PA4" s="260">
        <v>0.4</v>
      </c>
      <c r="PB4">
        <v>10</v>
      </c>
      <c r="PC4" s="277">
        <v>10</v>
      </c>
      <c r="PF4" s="1" t="s">
        <v>300</v>
      </c>
      <c r="PG4" s="271" t="s">
        <v>1183</v>
      </c>
      <c r="PH4" s="271"/>
      <c r="PK4" s="138">
        <v>7</v>
      </c>
      <c r="PL4" s="138"/>
      <c r="PM4" s="201">
        <v>0.7</v>
      </c>
      <c r="PN4" s="138">
        <v>2473.6359005581885</v>
      </c>
      <c r="PO4" s="138"/>
      <c r="PP4" s="138">
        <v>5</v>
      </c>
      <c r="PQ4" s="201">
        <v>0.5</v>
      </c>
      <c r="PR4" s="138">
        <v>1745.1297446985986</v>
      </c>
      <c r="PS4" t="s">
        <v>1183</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1183</v>
      </c>
      <c r="QV4" t="s">
        <v>300</v>
      </c>
      <c r="QW4" s="259">
        <v>8</v>
      </c>
      <c r="QX4" s="260">
        <v>0.8</v>
      </c>
      <c r="QY4" s="259">
        <v>2</v>
      </c>
      <c r="QZ4" s="260">
        <v>0.2</v>
      </c>
      <c r="RA4" s="255">
        <v>2</v>
      </c>
      <c r="RB4" s="256">
        <v>0.2</v>
      </c>
      <c r="RC4" s="255">
        <v>8</v>
      </c>
      <c r="RD4" s="260">
        <v>0.8</v>
      </c>
      <c r="RE4">
        <v>10</v>
      </c>
      <c r="RF4" s="277">
        <v>10</v>
      </c>
      <c r="RO4" s="1" t="s">
        <v>300</v>
      </c>
      <c r="RP4" s="271" t="s">
        <v>1183</v>
      </c>
      <c r="RQ4" s="271"/>
      <c r="RR4" s="271"/>
      <c r="RU4" s="138">
        <v>6</v>
      </c>
      <c r="RV4" s="201">
        <v>0.6</v>
      </c>
      <c r="RW4" s="138">
        <v>1964.6374767307161</v>
      </c>
      <c r="RY4" s="138"/>
      <c r="RZ4" s="138">
        <v>6</v>
      </c>
      <c r="SA4" s="201">
        <v>0.6</v>
      </c>
      <c r="SB4" s="138">
        <v>2057.0282556690381</v>
      </c>
      <c r="SC4" t="s">
        <v>1183</v>
      </c>
      <c r="SD4" t="s">
        <v>300</v>
      </c>
      <c r="SE4" s="259">
        <v>1</v>
      </c>
      <c r="SF4" s="260">
        <v>0.1</v>
      </c>
      <c r="SG4" s="259">
        <v>5</v>
      </c>
      <c r="SH4" s="260">
        <v>0.5</v>
      </c>
      <c r="SI4" s="255">
        <v>9</v>
      </c>
      <c r="SJ4" s="256">
        <v>0.9</v>
      </c>
      <c r="SK4" s="255">
        <v>5</v>
      </c>
      <c r="SL4" s="260">
        <v>0.5</v>
      </c>
      <c r="SM4">
        <v>10</v>
      </c>
      <c r="SN4" s="277">
        <v>10</v>
      </c>
      <c r="SW4" s="1" t="s">
        <v>300</v>
      </c>
      <c r="SX4" s="271" t="s">
        <v>300</v>
      </c>
      <c r="SY4" s="271"/>
      <c r="SZ4" s="271"/>
      <c r="TC4" s="138">
        <v>6</v>
      </c>
      <c r="TD4" s="201">
        <v>0.6</v>
      </c>
      <c r="TE4" s="138">
        <v>-517.12387020355857</v>
      </c>
      <c r="TG4" s="138"/>
      <c r="TH4" s="138">
        <v>4</v>
      </c>
      <c r="TI4" s="201">
        <v>0.4</v>
      </c>
      <c r="TJ4" s="138">
        <v>420.16314454039133</v>
      </c>
      <c r="TK4" t="s">
        <v>1183</v>
      </c>
      <c r="TL4" t="s">
        <v>300</v>
      </c>
      <c r="TM4" s="259">
        <v>0</v>
      </c>
      <c r="TN4" s="260">
        <v>0</v>
      </c>
      <c r="TO4" s="259">
        <v>4</v>
      </c>
      <c r="TP4" s="260">
        <v>0.4</v>
      </c>
      <c r="TQ4" s="255">
        <v>10</v>
      </c>
      <c r="TR4" s="256">
        <v>1</v>
      </c>
      <c r="TS4" s="255">
        <v>6</v>
      </c>
      <c r="TT4" s="260">
        <v>0.6</v>
      </c>
      <c r="TU4">
        <v>10</v>
      </c>
      <c r="TV4" s="277">
        <v>10</v>
      </c>
      <c r="UE4" s="1" t="s">
        <v>300</v>
      </c>
      <c r="UF4" s="271" t="str">
        <f t="shared" si="37"/>
        <v>grain</v>
      </c>
      <c r="UG4" s="271"/>
      <c r="UH4" s="271"/>
      <c r="UK4" s="138">
        <f t="shared" ref="UK4:UK9" si="52">SUMIF($C$14:$C$92,UE4,UN$14:UN$92)</f>
        <v>6</v>
      </c>
      <c r="UL4" s="201">
        <f t="shared" si="38"/>
        <v>0.6</v>
      </c>
      <c r="UM4" s="138">
        <f t="shared" ref="UM4:UM9" si="53">SUMIF($C$14:$C$92,UE4,VB$14:VB$92)</f>
        <v>-1422.1247654754623</v>
      </c>
      <c r="UO4" s="138"/>
      <c r="UP4" s="138">
        <f t="shared" si="1"/>
        <v>7</v>
      </c>
      <c r="UQ4" s="201">
        <f t="shared" si="2"/>
        <v>0.7</v>
      </c>
      <c r="UR4" s="138">
        <f t="shared" si="3"/>
        <v>13838.02335764941</v>
      </c>
      <c r="US4" t="str">
        <f t="shared" ref="US4:US9" si="54">IF(AND(UQ4&lt;0.5,UR4&lt;0),"inverted","normal")</f>
        <v>normal</v>
      </c>
      <c r="UT4" t="str">
        <f t="shared" si="39"/>
        <v>grain</v>
      </c>
      <c r="UU4" s="259">
        <f t="shared" si="4"/>
        <v>3</v>
      </c>
      <c r="UV4" s="260">
        <f t="shared" si="5"/>
        <v>0.3</v>
      </c>
      <c r="UW4" s="259">
        <f t="shared" si="40"/>
        <v>3</v>
      </c>
      <c r="UX4" s="260">
        <f t="shared" si="6"/>
        <v>0.3</v>
      </c>
      <c r="UY4" s="255">
        <f t="shared" si="7"/>
        <v>7</v>
      </c>
      <c r="UZ4" s="256">
        <f t="shared" si="8"/>
        <v>0.7</v>
      </c>
      <c r="VA4" s="255">
        <f t="shared" si="9"/>
        <v>7</v>
      </c>
      <c r="VB4" s="260">
        <f t="shared" si="10"/>
        <v>0.7</v>
      </c>
      <c r="VC4">
        <f t="shared" si="11"/>
        <v>10</v>
      </c>
      <c r="VD4" s="277">
        <f t="shared" si="41"/>
        <v>10</v>
      </c>
      <c r="VM4" s="1" t="s">
        <v>300</v>
      </c>
      <c r="VN4" s="271" t="str">
        <f t="shared" si="42"/>
        <v>grain</v>
      </c>
      <c r="VO4" s="271"/>
      <c r="VP4" s="271"/>
      <c r="VS4" s="138">
        <f t="shared" ref="VS4:VS9" si="55">SUMIF($C$14:$C$92,VM4,VV$14:VV$92)</f>
        <v>0</v>
      </c>
      <c r="VT4" s="201">
        <f t="shared" si="43"/>
        <v>0</v>
      </c>
      <c r="VU4" s="138">
        <f t="shared" ref="VU4:VU9" si="56">SUMIF($C$14:$C$92,VM4,WJ$14:WJ$92)</f>
        <v>0</v>
      </c>
      <c r="VW4" s="138"/>
      <c r="VX4" s="138">
        <f t="shared" si="13"/>
        <v>0</v>
      </c>
      <c r="VY4" s="201">
        <f t="shared" si="14"/>
        <v>0</v>
      </c>
      <c r="VZ4" s="138">
        <f t="shared" si="15"/>
        <v>0</v>
      </c>
      <c r="WA4" t="str">
        <f t="shared" ref="WA4:WA9" si="57">IF(AND(VY4&lt;0.5,VZ4&lt;0),"inverted","normal")</f>
        <v>normal</v>
      </c>
      <c r="WB4" t="str">
        <f t="shared" si="44"/>
        <v>grain</v>
      </c>
      <c r="WC4" s="259">
        <f t="shared" si="16"/>
        <v>0</v>
      </c>
      <c r="WD4" s="260" t="e">
        <f t="shared" si="17"/>
        <v>#DIV/0!</v>
      </c>
      <c r="WE4" s="259">
        <f t="shared" si="45"/>
        <v>2</v>
      </c>
      <c r="WF4" s="260" t="e">
        <f t="shared" si="18"/>
        <v>#DIV/0!</v>
      </c>
      <c r="WG4" s="255">
        <f t="shared" si="19"/>
        <v>0</v>
      </c>
      <c r="WH4" s="256" t="e">
        <f t="shared" si="20"/>
        <v>#DIV/0!</v>
      </c>
      <c r="WI4" s="255">
        <f t="shared" si="21"/>
        <v>8</v>
      </c>
      <c r="WJ4" s="260" t="e">
        <f t="shared" si="22"/>
        <v>#DIV/0!</v>
      </c>
      <c r="WK4">
        <f t="shared" si="23"/>
        <v>0</v>
      </c>
      <c r="WL4" s="277">
        <f t="shared" si="46"/>
        <v>10</v>
      </c>
      <c r="WU4" s="1" t="s">
        <v>300</v>
      </c>
      <c r="WV4" s="271" t="str">
        <f t="shared" si="47"/>
        <v>grain</v>
      </c>
      <c r="WW4" s="271"/>
      <c r="WX4" s="271"/>
      <c r="XA4" s="138">
        <f t="shared" ref="XA4:XA9" si="58">SUMIF($C$14:$C$92,WU4,XD$14:XD$92)</f>
        <v>10</v>
      </c>
      <c r="XB4" s="201">
        <f t="shared" si="48"/>
        <v>1</v>
      </c>
      <c r="XC4" s="138">
        <f t="shared" ref="XC4:XC9" si="59">SUMIF($C$14:$C$92,WU4,XR$14:XR$92)</f>
        <v>0</v>
      </c>
      <c r="XE4" s="138"/>
      <c r="XF4" s="138">
        <f t="shared" si="25"/>
        <v>10</v>
      </c>
      <c r="XG4" s="201">
        <f t="shared" si="26"/>
        <v>1</v>
      </c>
      <c r="XH4" s="138">
        <f t="shared" si="27"/>
        <v>0</v>
      </c>
      <c r="XI4" t="str">
        <f t="shared" ref="XI4:XI9" si="60">IF(AND(XG4&lt;0.5,XH4&lt;0),"inverted","normal")</f>
        <v>normal</v>
      </c>
      <c r="XJ4" t="str">
        <f t="shared" si="49"/>
        <v>grain</v>
      </c>
      <c r="XK4" s="259">
        <f t="shared" si="28"/>
        <v>0</v>
      </c>
      <c r="XL4" s="260" t="e">
        <f t="shared" si="29"/>
        <v>#DIV/0!</v>
      </c>
      <c r="XM4" s="259">
        <f t="shared" si="50"/>
        <v>0</v>
      </c>
      <c r="XN4" s="260" t="e">
        <f t="shared" si="30"/>
        <v>#DIV/0!</v>
      </c>
      <c r="XO4" s="255">
        <f t="shared" si="31"/>
        <v>0</v>
      </c>
      <c r="XP4" s="256" t="e">
        <f t="shared" si="32"/>
        <v>#DIV/0!</v>
      </c>
      <c r="XQ4" s="255">
        <f t="shared" si="33"/>
        <v>0</v>
      </c>
      <c r="XR4" s="260" t="e">
        <f t="shared" si="34"/>
        <v>#DIV/0!</v>
      </c>
      <c r="XS4">
        <f t="shared" si="35"/>
        <v>0</v>
      </c>
      <c r="XT4" s="277">
        <f t="shared" si="51"/>
        <v>0</v>
      </c>
    </row>
    <row r="5" spans="1:651"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1183</v>
      </c>
      <c r="BO5">
        <v>13</v>
      </c>
      <c r="BP5">
        <v>9</v>
      </c>
      <c r="BQ5">
        <v>22</v>
      </c>
      <c r="BV5" s="1" t="s">
        <v>297</v>
      </c>
      <c r="BW5" t="s">
        <v>1183</v>
      </c>
      <c r="BY5" s="138">
        <v>7</v>
      </c>
      <c r="BZ5" s="201">
        <v>0.31818181818181818</v>
      </c>
      <c r="CA5" s="138">
        <v>-5263.8834406523138</v>
      </c>
      <c r="CB5" s="138"/>
      <c r="CC5" s="138">
        <v>15</v>
      </c>
      <c r="CD5" s="201">
        <v>0.68181818181818177</v>
      </c>
      <c r="CE5" s="138">
        <v>8978.9839886672871</v>
      </c>
      <c r="CF5" t="s">
        <v>1183</v>
      </c>
      <c r="CH5">
        <v>2</v>
      </c>
      <c r="CI5">
        <v>17</v>
      </c>
      <c r="CJ5">
        <v>19</v>
      </c>
      <c r="CP5" s="1" t="s">
        <v>297</v>
      </c>
      <c r="CQ5" t="s">
        <v>1183</v>
      </c>
      <c r="CS5" s="138">
        <v>13</v>
      </c>
      <c r="CT5" s="201">
        <v>0.59090909090909094</v>
      </c>
      <c r="CU5" s="138">
        <v>14122.604962351632</v>
      </c>
      <c r="CV5" s="138"/>
      <c r="CW5" s="138">
        <v>18</v>
      </c>
      <c r="CX5" s="201">
        <v>0.81818181818181823</v>
      </c>
      <c r="CY5" s="138">
        <v>41241.23674630114</v>
      </c>
      <c r="CZ5" t="s">
        <v>1183</v>
      </c>
      <c r="DB5">
        <v>3</v>
      </c>
      <c r="DC5">
        <v>18</v>
      </c>
      <c r="DD5">
        <v>21</v>
      </c>
      <c r="DJ5" s="1" t="s">
        <v>297</v>
      </c>
      <c r="DK5" t="s">
        <v>1183</v>
      </c>
      <c r="DN5" s="138">
        <v>15</v>
      </c>
      <c r="DO5" s="138"/>
      <c r="DP5" s="201">
        <v>0.68181818181818177</v>
      </c>
      <c r="DQ5" s="138">
        <v>22738.299010501607</v>
      </c>
      <c r="DR5" s="138"/>
      <c r="DS5" s="138">
        <v>14</v>
      </c>
      <c r="DT5" s="201">
        <v>0.63636363636363635</v>
      </c>
      <c r="DU5" s="138">
        <v>11205.68007551234</v>
      </c>
      <c r="DV5" t="s">
        <v>1183</v>
      </c>
      <c r="DX5" t="s">
        <v>297</v>
      </c>
      <c r="DY5" s="259">
        <v>1</v>
      </c>
      <c r="DZ5" s="260">
        <v>4.5454545454545456E-2</v>
      </c>
      <c r="EA5" s="255">
        <v>21</v>
      </c>
      <c r="EB5" s="256">
        <v>0.95454545454545459</v>
      </c>
      <c r="EC5">
        <v>22</v>
      </c>
      <c r="EH5" s="1" t="s">
        <v>297</v>
      </c>
      <c r="EI5" s="267" t="s">
        <v>1183</v>
      </c>
      <c r="EL5" s="138">
        <v>14</v>
      </c>
      <c r="EM5" s="138"/>
      <c r="EN5" s="201">
        <v>0.63636363636363635</v>
      </c>
      <c r="EO5" s="138">
        <v>17740.886041515776</v>
      </c>
      <c r="EP5" s="138"/>
      <c r="EQ5" s="138">
        <v>10</v>
      </c>
      <c r="ER5" s="201">
        <v>0.45454545454545453</v>
      </c>
      <c r="ES5" s="138">
        <v>7974.2005816497904</v>
      </c>
      <c r="ET5" t="s">
        <v>1183</v>
      </c>
      <c r="EV5" t="s">
        <v>297</v>
      </c>
      <c r="EW5" s="259">
        <v>2</v>
      </c>
      <c r="EX5" s="260">
        <v>9.0909090909090912E-2</v>
      </c>
      <c r="EY5" s="255">
        <v>20</v>
      </c>
      <c r="EZ5" s="256">
        <v>0.90909090909090906</v>
      </c>
      <c r="FA5">
        <v>22</v>
      </c>
      <c r="FF5" s="1" t="s">
        <v>297</v>
      </c>
      <c r="FG5" s="271" t="s">
        <v>1183</v>
      </c>
      <c r="FJ5" s="138">
        <v>8</v>
      </c>
      <c r="FK5" s="138"/>
      <c r="FL5" s="201">
        <v>0.36363636363636365</v>
      </c>
      <c r="FM5" s="138">
        <v>-7232.8449490941348</v>
      </c>
      <c r="FN5" s="138"/>
      <c r="FO5" s="138">
        <v>10</v>
      </c>
      <c r="FP5" s="201">
        <v>0.45454545454545453</v>
      </c>
      <c r="FQ5" s="138">
        <v>-3338.1628328296583</v>
      </c>
      <c r="FR5" t="s">
        <v>1184</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1184</v>
      </c>
      <c r="GJ5" s="138">
        <v>11</v>
      </c>
      <c r="GK5" s="138"/>
      <c r="GL5" s="201">
        <v>0.5</v>
      </c>
      <c r="GM5" s="138">
        <v>357.58039361663782</v>
      </c>
      <c r="GN5" s="138"/>
      <c r="GO5" s="138">
        <v>12</v>
      </c>
      <c r="GP5" s="201">
        <v>0.54545454545454541</v>
      </c>
      <c r="GQ5" s="138">
        <v>-3105.8195639801802</v>
      </c>
      <c r="GR5" t="s">
        <v>1183</v>
      </c>
      <c r="GS5" t="s">
        <v>297</v>
      </c>
      <c r="GT5" s="259">
        <v>6</v>
      </c>
      <c r="GU5" s="260">
        <v>0.27272727272727271</v>
      </c>
      <c r="GV5" s="259">
        <v>11</v>
      </c>
      <c r="GW5" s="260">
        <v>0.5</v>
      </c>
      <c r="GX5" s="255">
        <v>16</v>
      </c>
      <c r="GY5" s="256">
        <v>0.72727272727272729</v>
      </c>
      <c r="GZ5" s="255">
        <v>11</v>
      </c>
      <c r="HA5" s="260">
        <v>0.5</v>
      </c>
      <c r="HB5">
        <v>22</v>
      </c>
      <c r="HC5" s="277">
        <v>22</v>
      </c>
      <c r="HF5" s="1" t="s">
        <v>297</v>
      </c>
      <c r="HG5" s="271" t="s">
        <v>1183</v>
      </c>
      <c r="HJ5" s="138">
        <v>10</v>
      </c>
      <c r="HK5" s="138"/>
      <c r="HL5" s="201">
        <v>0.45454545454545453</v>
      </c>
      <c r="HM5" s="138">
        <v>-4898.358371591632</v>
      </c>
      <c r="HN5" s="138"/>
      <c r="HO5" s="138">
        <v>12</v>
      </c>
      <c r="HP5" s="201">
        <v>0.54545454545454541</v>
      </c>
      <c r="HQ5" s="138">
        <v>1608.6542521871215</v>
      </c>
      <c r="HR5" t="s">
        <v>1183</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1183</v>
      </c>
      <c r="IJ5" s="138">
        <v>9</v>
      </c>
      <c r="IK5" s="138"/>
      <c r="IL5" s="201">
        <v>0.40909090909090912</v>
      </c>
      <c r="IM5" s="138">
        <v>-16630.998454726876</v>
      </c>
      <c r="IN5" s="138"/>
      <c r="IO5" s="138">
        <v>11</v>
      </c>
      <c r="IP5" s="201">
        <v>0.5</v>
      </c>
      <c r="IQ5" s="138">
        <v>-8419.9173874349108</v>
      </c>
      <c r="IR5" t="s">
        <v>1183</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1183</v>
      </c>
      <c r="JJ5" s="138">
        <v>12</v>
      </c>
      <c r="JK5" s="138"/>
      <c r="JL5" s="201">
        <v>0.54545454545454541</v>
      </c>
      <c r="JM5" s="138">
        <v>637.64034284135676</v>
      </c>
      <c r="JN5" s="138"/>
      <c r="JO5" s="138">
        <v>9</v>
      </c>
      <c r="JP5" s="201">
        <v>0.40909090909090912</v>
      </c>
      <c r="JQ5" s="138">
        <v>-2720.6855610388216</v>
      </c>
      <c r="JR5" t="s">
        <v>1184</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1184</v>
      </c>
      <c r="KJ5" s="138">
        <v>11</v>
      </c>
      <c r="KK5" s="138"/>
      <c r="KL5" s="201">
        <v>0.5</v>
      </c>
      <c r="KM5" s="138">
        <v>424.26543121913431</v>
      </c>
      <c r="KN5" s="138"/>
      <c r="KO5" s="138">
        <v>10</v>
      </c>
      <c r="KP5" s="201">
        <v>0.45454545454545453</v>
      </c>
      <c r="KQ5" s="138">
        <v>-2202.3094782583062</v>
      </c>
      <c r="KR5" t="s">
        <v>1184</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1184</v>
      </c>
      <c r="LJ5" s="138">
        <v>14</v>
      </c>
      <c r="LK5" s="138"/>
      <c r="LL5" s="201">
        <v>0.63636363636363635</v>
      </c>
      <c r="LM5" s="138">
        <v>7881.5058255314143</v>
      </c>
      <c r="LN5" s="138"/>
      <c r="LO5" s="138">
        <v>11</v>
      </c>
      <c r="LP5" s="201">
        <v>0.5</v>
      </c>
      <c r="LQ5" s="138">
        <v>9074.5732422053989</v>
      </c>
      <c r="LR5" t="s">
        <v>1183</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1183</v>
      </c>
      <c r="MJ5" s="138">
        <v>6</v>
      </c>
      <c r="MK5" s="138"/>
      <c r="ML5" s="201">
        <v>0.27272727272727271</v>
      </c>
      <c r="MM5" s="138">
        <v>-50765.298252315377</v>
      </c>
      <c r="MN5" s="138"/>
      <c r="MO5" s="138">
        <v>6</v>
      </c>
      <c r="MP5" s="201">
        <v>0.27272727272727271</v>
      </c>
      <c r="MQ5" s="138">
        <v>-57034.63265920501</v>
      </c>
      <c r="MR5" t="s">
        <v>1184</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1184</v>
      </c>
      <c r="NJ5" s="138">
        <v>15</v>
      </c>
      <c r="NK5" s="138"/>
      <c r="NL5" s="201">
        <v>0.7142857142857143</v>
      </c>
      <c r="NM5" s="138">
        <v>29110.613482549979</v>
      </c>
      <c r="NN5" s="138"/>
      <c r="NO5" s="138">
        <v>11</v>
      </c>
      <c r="NP5" s="201">
        <v>0.52380952380952384</v>
      </c>
      <c r="NQ5" s="138">
        <v>-3002.6255838580523</v>
      </c>
      <c r="NR5" t="s">
        <v>1183</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1183</v>
      </c>
      <c r="OJ5" s="138">
        <v>5</v>
      </c>
      <c r="OK5" s="138"/>
      <c r="OL5" s="201">
        <v>0.23809523809523808</v>
      </c>
      <c r="OM5" s="138">
        <v>-30842.365622980735</v>
      </c>
      <c r="ON5" s="138"/>
      <c r="OO5" s="138">
        <v>19</v>
      </c>
      <c r="OP5" s="201">
        <v>0.90476190476190477</v>
      </c>
      <c r="OQ5" s="138">
        <v>34129.476828301573</v>
      </c>
      <c r="OR5" t="s">
        <v>1183</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1183</v>
      </c>
      <c r="PH5" s="271"/>
      <c r="PK5" s="138">
        <v>16</v>
      </c>
      <c r="PL5" s="138"/>
      <c r="PM5" s="201">
        <v>0.76190476190476186</v>
      </c>
      <c r="PN5" s="138">
        <v>21676.393228877219</v>
      </c>
      <c r="PO5" s="138"/>
      <c r="PP5" s="138">
        <v>20</v>
      </c>
      <c r="PQ5" s="201">
        <v>0.95238095238095233</v>
      </c>
      <c r="PR5" s="138">
        <v>34804.248026567191</v>
      </c>
      <c r="PS5" t="s">
        <v>1183</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1183</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1183</v>
      </c>
      <c r="RQ5" s="271"/>
      <c r="RR5" s="271"/>
      <c r="RU5" s="138">
        <v>8</v>
      </c>
      <c r="RV5" s="201">
        <v>0.38095238095238093</v>
      </c>
      <c r="RW5" s="138">
        <v>-4237.3883500730371</v>
      </c>
      <c r="RY5" s="138"/>
      <c r="RZ5" s="138">
        <v>16</v>
      </c>
      <c r="SA5" s="201">
        <v>0.76190476190476186</v>
      </c>
      <c r="SB5" s="138">
        <v>5679.0589905480801</v>
      </c>
      <c r="SC5" t="s">
        <v>1183</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
        <v>297</v>
      </c>
      <c r="SY5" s="271"/>
      <c r="SZ5" s="271"/>
      <c r="TC5" s="138">
        <v>11</v>
      </c>
      <c r="TD5" s="201">
        <v>0.52380952380952384</v>
      </c>
      <c r="TE5" s="138">
        <v>-2258.2331966735337</v>
      </c>
      <c r="TG5" s="138"/>
      <c r="TH5" s="138">
        <v>16</v>
      </c>
      <c r="TI5" s="201">
        <v>0.76190476190476186</v>
      </c>
      <c r="TJ5" s="138">
        <v>5095.5694313943086</v>
      </c>
      <c r="TK5" t="s">
        <v>1183</v>
      </c>
      <c r="TL5" t="s">
        <v>297</v>
      </c>
      <c r="TM5" s="259">
        <v>13</v>
      </c>
      <c r="TN5" s="260">
        <v>0.61904761904761907</v>
      </c>
      <c r="TO5" s="259">
        <v>17</v>
      </c>
      <c r="TP5" s="260">
        <v>0.80952380952380953</v>
      </c>
      <c r="TQ5" s="255">
        <v>8</v>
      </c>
      <c r="TR5" s="256">
        <v>0.38095238095238093</v>
      </c>
      <c r="TS5" s="255">
        <v>4</v>
      </c>
      <c r="TT5" s="260">
        <v>0.19047619047619047</v>
      </c>
      <c r="TU5">
        <v>21</v>
      </c>
      <c r="TV5" s="277">
        <v>21</v>
      </c>
      <c r="UE5" s="1" t="s">
        <v>297</v>
      </c>
      <c r="UF5" s="271" t="str">
        <f t="shared" si="37"/>
        <v>index</v>
      </c>
      <c r="UG5" s="271"/>
      <c r="UH5" s="271"/>
      <c r="UK5" s="138">
        <f t="shared" si="52"/>
        <v>5</v>
      </c>
      <c r="UL5" s="201">
        <f t="shared" si="38"/>
        <v>0.23809523809523808</v>
      </c>
      <c r="UM5" s="138">
        <f t="shared" si="53"/>
        <v>-14973.66413984258</v>
      </c>
      <c r="UO5" s="138"/>
      <c r="UP5" s="138">
        <f t="shared" si="1"/>
        <v>8</v>
      </c>
      <c r="UQ5" s="201">
        <f t="shared" si="2"/>
        <v>0.38095238095238093</v>
      </c>
      <c r="UR5" s="138">
        <f t="shared" si="3"/>
        <v>-5251.4289031495045</v>
      </c>
      <c r="US5" t="str">
        <f t="shared" si="54"/>
        <v>inverted</v>
      </c>
      <c r="UT5" t="str">
        <f t="shared" si="39"/>
        <v>index</v>
      </c>
      <c r="UU5" s="259">
        <f t="shared" si="4"/>
        <v>3</v>
      </c>
      <c r="UV5" s="260">
        <f t="shared" si="5"/>
        <v>0.14285714285714285</v>
      </c>
      <c r="UW5" s="259">
        <f t="shared" si="40"/>
        <v>17</v>
      </c>
      <c r="UX5" s="260">
        <f t="shared" si="6"/>
        <v>0.80952380952380953</v>
      </c>
      <c r="UY5" s="255">
        <f t="shared" si="7"/>
        <v>18</v>
      </c>
      <c r="UZ5" s="256">
        <f t="shared" si="8"/>
        <v>0.8571428571428571</v>
      </c>
      <c r="VA5" s="255">
        <f t="shared" si="9"/>
        <v>4</v>
      </c>
      <c r="VB5" s="260">
        <f t="shared" si="10"/>
        <v>0.19047619047619047</v>
      </c>
      <c r="VC5">
        <f t="shared" si="11"/>
        <v>21</v>
      </c>
      <c r="VD5" s="277">
        <f t="shared" si="41"/>
        <v>21</v>
      </c>
      <c r="VM5" s="1" t="s">
        <v>297</v>
      </c>
      <c r="VN5" s="271" t="str">
        <f t="shared" si="42"/>
        <v>index</v>
      </c>
      <c r="VO5" s="271"/>
      <c r="VP5" s="271"/>
      <c r="VS5" s="138">
        <f t="shared" si="55"/>
        <v>0</v>
      </c>
      <c r="VT5" s="201">
        <f t="shared" si="43"/>
        <v>0</v>
      </c>
      <c r="VU5" s="138">
        <f t="shared" si="56"/>
        <v>0</v>
      </c>
      <c r="VW5" s="138"/>
      <c r="VX5" s="138">
        <f t="shared" si="13"/>
        <v>0</v>
      </c>
      <c r="VY5" s="201">
        <f t="shared" si="14"/>
        <v>0</v>
      </c>
      <c r="VZ5" s="138">
        <f t="shared" si="15"/>
        <v>0</v>
      </c>
      <c r="WA5" t="str">
        <f t="shared" si="57"/>
        <v>normal</v>
      </c>
      <c r="WB5" t="str">
        <f t="shared" si="44"/>
        <v>index</v>
      </c>
      <c r="WC5" s="259">
        <f t="shared" si="16"/>
        <v>0</v>
      </c>
      <c r="WD5" s="260" t="e">
        <f t="shared" si="17"/>
        <v>#DIV/0!</v>
      </c>
      <c r="WE5" s="259">
        <f t="shared" si="45"/>
        <v>13</v>
      </c>
      <c r="WF5" s="260" t="e">
        <f t="shared" si="18"/>
        <v>#DIV/0!</v>
      </c>
      <c r="WG5" s="255">
        <f t="shared" si="19"/>
        <v>0</v>
      </c>
      <c r="WH5" s="256" t="e">
        <f t="shared" si="20"/>
        <v>#DIV/0!</v>
      </c>
      <c r="WI5" s="255">
        <f t="shared" si="21"/>
        <v>8</v>
      </c>
      <c r="WJ5" s="260" t="e">
        <f t="shared" si="22"/>
        <v>#DIV/0!</v>
      </c>
      <c r="WK5">
        <f t="shared" si="23"/>
        <v>0</v>
      </c>
      <c r="WL5" s="277">
        <f t="shared" si="46"/>
        <v>21</v>
      </c>
      <c r="WU5" s="1" t="s">
        <v>297</v>
      </c>
      <c r="WV5" s="271" t="str">
        <f t="shared" si="47"/>
        <v>index</v>
      </c>
      <c r="WW5" s="271"/>
      <c r="WX5" s="271"/>
      <c r="XA5" s="138">
        <f t="shared" si="58"/>
        <v>21</v>
      </c>
      <c r="XB5" s="201">
        <f t="shared" si="48"/>
        <v>1</v>
      </c>
      <c r="XC5" s="138">
        <f t="shared" si="59"/>
        <v>0</v>
      </c>
      <c r="XE5" s="138"/>
      <c r="XF5" s="138">
        <f t="shared" si="25"/>
        <v>21</v>
      </c>
      <c r="XG5" s="201">
        <f t="shared" si="26"/>
        <v>1</v>
      </c>
      <c r="XH5" s="138">
        <f t="shared" si="27"/>
        <v>0</v>
      </c>
      <c r="XI5" t="str">
        <f t="shared" si="60"/>
        <v>normal</v>
      </c>
      <c r="XJ5" t="str">
        <f t="shared" si="49"/>
        <v>index</v>
      </c>
      <c r="XK5" s="259">
        <f t="shared" si="28"/>
        <v>0</v>
      </c>
      <c r="XL5" s="260" t="e">
        <f t="shared" si="29"/>
        <v>#DIV/0!</v>
      </c>
      <c r="XM5" s="259">
        <f t="shared" si="50"/>
        <v>0</v>
      </c>
      <c r="XN5" s="260" t="e">
        <f t="shared" si="30"/>
        <v>#DIV/0!</v>
      </c>
      <c r="XO5" s="255">
        <f t="shared" si="31"/>
        <v>0</v>
      </c>
      <c r="XP5" s="256" t="e">
        <f t="shared" si="32"/>
        <v>#DIV/0!</v>
      </c>
      <c r="XQ5" s="255">
        <f t="shared" si="33"/>
        <v>0</v>
      </c>
      <c r="XR5" s="260" t="e">
        <f t="shared" si="34"/>
        <v>#DIV/0!</v>
      </c>
      <c r="XS5">
        <f t="shared" si="35"/>
        <v>0</v>
      </c>
      <c r="XT5" s="277">
        <f t="shared" si="51"/>
        <v>0</v>
      </c>
    </row>
    <row r="6" spans="1:651"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1183</v>
      </c>
      <c r="BO6">
        <v>3</v>
      </c>
      <c r="BP6">
        <v>0</v>
      </c>
      <c r="BQ6">
        <v>3</v>
      </c>
      <c r="BV6" s="1" t="s">
        <v>316</v>
      </c>
      <c r="BW6" t="s">
        <v>1183</v>
      </c>
      <c r="BY6" s="138">
        <v>1</v>
      </c>
      <c r="BZ6" s="201">
        <v>0.33333333333333331</v>
      </c>
      <c r="CA6" s="138">
        <v>-1274.9066510456191</v>
      </c>
      <c r="CB6" s="138"/>
      <c r="CC6" s="138">
        <v>2</v>
      </c>
      <c r="CD6" s="201">
        <v>0.66666666666666663</v>
      </c>
      <c r="CE6" s="138">
        <v>1423.2897417407366</v>
      </c>
      <c r="CF6" t="s">
        <v>1183</v>
      </c>
      <c r="CH6">
        <v>1</v>
      </c>
      <c r="CI6">
        <v>2</v>
      </c>
      <c r="CJ6">
        <v>3</v>
      </c>
      <c r="CP6" s="1" t="s">
        <v>316</v>
      </c>
      <c r="CQ6" t="s">
        <v>1183</v>
      </c>
      <c r="CS6" s="138">
        <v>2</v>
      </c>
      <c r="CT6" s="201">
        <v>0.66666666666666663</v>
      </c>
      <c r="CU6" s="138">
        <v>192.34311376639218</v>
      </c>
      <c r="CV6" s="138"/>
      <c r="CW6" s="138">
        <v>0</v>
      </c>
      <c r="CX6" s="201">
        <v>0</v>
      </c>
      <c r="CY6" s="138">
        <v>-3746.9076909668038</v>
      </c>
      <c r="CZ6" t="s">
        <v>1184</v>
      </c>
      <c r="DB6">
        <v>1</v>
      </c>
      <c r="DC6">
        <v>2</v>
      </c>
      <c r="DD6">
        <v>3</v>
      </c>
      <c r="DJ6" s="1" t="s">
        <v>316</v>
      </c>
      <c r="DK6" t="s">
        <v>1184</v>
      </c>
      <c r="DN6" s="138">
        <v>3</v>
      </c>
      <c r="DO6" s="138"/>
      <c r="DP6" s="201">
        <v>1</v>
      </c>
      <c r="DQ6" s="138">
        <v>9815.4375732268873</v>
      </c>
      <c r="DR6" s="138"/>
      <c r="DS6" s="138">
        <v>0</v>
      </c>
      <c r="DT6" s="201">
        <v>0</v>
      </c>
      <c r="DU6" s="138">
        <v>-9815.4375732268873</v>
      </c>
      <c r="DV6" t="s">
        <v>1184</v>
      </c>
      <c r="DX6" t="s">
        <v>316</v>
      </c>
      <c r="DY6" s="259">
        <v>1</v>
      </c>
      <c r="DZ6" s="260">
        <v>0.33333333333333331</v>
      </c>
      <c r="EA6" s="255">
        <v>2</v>
      </c>
      <c r="EB6" s="256">
        <v>0.66666666666666663</v>
      </c>
      <c r="EC6">
        <v>3</v>
      </c>
      <c r="EH6" s="1" t="s">
        <v>316</v>
      </c>
      <c r="EI6" s="267" t="s">
        <v>1184</v>
      </c>
      <c r="EL6" s="138">
        <v>2</v>
      </c>
      <c r="EM6" s="138"/>
      <c r="EN6" s="201">
        <v>0.66666666666666663</v>
      </c>
      <c r="EO6" s="138">
        <v>2210.8461094284594</v>
      </c>
      <c r="EP6" s="138"/>
      <c r="EQ6" s="138">
        <v>2</v>
      </c>
      <c r="ER6" s="201">
        <v>0.66666666666666663</v>
      </c>
      <c r="ES6" s="138">
        <v>-1102.2675911729884</v>
      </c>
      <c r="ET6" t="s">
        <v>1183</v>
      </c>
      <c r="EV6" t="s">
        <v>316</v>
      </c>
      <c r="EW6" s="259">
        <v>3</v>
      </c>
      <c r="EX6" s="260">
        <v>1</v>
      </c>
      <c r="EY6" s="255">
        <v>0</v>
      </c>
      <c r="EZ6" s="256">
        <v>0</v>
      </c>
      <c r="FA6">
        <v>3</v>
      </c>
      <c r="FF6" s="1" t="s">
        <v>316</v>
      </c>
      <c r="FG6" s="271" t="s">
        <v>1183</v>
      </c>
      <c r="FJ6" s="138">
        <v>1</v>
      </c>
      <c r="FK6" s="138"/>
      <c r="FL6" s="201">
        <v>0.33333333333333331</v>
      </c>
      <c r="FM6" s="138">
        <v>-1215.1230221939452</v>
      </c>
      <c r="FN6" s="138"/>
      <c r="FO6" s="138">
        <v>0</v>
      </c>
      <c r="FP6" s="201">
        <v>0</v>
      </c>
      <c r="FQ6" s="138">
        <v>-2898.4143739999136</v>
      </c>
      <c r="FR6" t="s">
        <v>1184</v>
      </c>
      <c r="FS6" t="s">
        <v>316</v>
      </c>
      <c r="FT6" s="259">
        <v>0</v>
      </c>
      <c r="FU6" s="260">
        <v>0</v>
      </c>
      <c r="FV6" s="259">
        <v>2</v>
      </c>
      <c r="FW6" s="260">
        <v>0.66666666666666663</v>
      </c>
      <c r="FX6" s="255">
        <v>3</v>
      </c>
      <c r="FY6" s="256">
        <v>1</v>
      </c>
      <c r="FZ6" s="255">
        <v>1</v>
      </c>
      <c r="GA6" s="260">
        <v>0.33333333333333331</v>
      </c>
      <c r="GB6">
        <v>3</v>
      </c>
      <c r="GC6" s="277">
        <v>3</v>
      </c>
      <c r="GF6" s="1" t="s">
        <v>316</v>
      </c>
      <c r="GG6" s="271" t="s">
        <v>1184</v>
      </c>
      <c r="GJ6" s="138">
        <v>2</v>
      </c>
      <c r="GK6" s="138"/>
      <c r="GL6" s="201">
        <v>0.66666666666666663</v>
      </c>
      <c r="GM6" s="138">
        <v>-638.07802388391997</v>
      </c>
      <c r="GN6" s="138"/>
      <c r="GO6" s="138">
        <v>1</v>
      </c>
      <c r="GP6" s="201">
        <v>0.33333333333333331</v>
      </c>
      <c r="GQ6" s="138">
        <v>638.07802388391997</v>
      </c>
      <c r="GR6" t="s">
        <v>1183</v>
      </c>
      <c r="GS6" t="s">
        <v>316</v>
      </c>
      <c r="GT6" s="259">
        <v>1</v>
      </c>
      <c r="GU6" s="260">
        <v>0.33333333333333331</v>
      </c>
      <c r="GV6" s="259">
        <v>0</v>
      </c>
      <c r="GW6" s="260">
        <v>0</v>
      </c>
      <c r="GX6" s="255">
        <v>2</v>
      </c>
      <c r="GY6" s="256">
        <v>0.66666666666666663</v>
      </c>
      <c r="GZ6" s="255">
        <v>3</v>
      </c>
      <c r="HA6" s="260">
        <v>1</v>
      </c>
      <c r="HB6">
        <v>3</v>
      </c>
      <c r="HC6" s="277">
        <v>3</v>
      </c>
      <c r="HF6" s="1" t="s">
        <v>316</v>
      </c>
      <c r="HG6" s="271" t="s">
        <v>1183</v>
      </c>
      <c r="HJ6" s="138">
        <v>3</v>
      </c>
      <c r="HK6" s="138"/>
      <c r="HL6" s="201">
        <v>1</v>
      </c>
      <c r="HM6" s="138">
        <v>2236.2626093853642</v>
      </c>
      <c r="HN6" s="138"/>
      <c r="HO6" s="138">
        <v>1</v>
      </c>
      <c r="HP6" s="201">
        <v>0.33333333333333331</v>
      </c>
      <c r="HQ6" s="138">
        <v>-1200.0391456985319</v>
      </c>
      <c r="HR6" t="s">
        <v>1184</v>
      </c>
      <c r="HS6" t="s">
        <v>316</v>
      </c>
      <c r="HT6" s="259">
        <v>0</v>
      </c>
      <c r="HU6" s="260">
        <v>0</v>
      </c>
      <c r="HV6" s="259">
        <v>0</v>
      </c>
      <c r="HW6" s="260">
        <v>0</v>
      </c>
      <c r="HX6" s="255">
        <v>3</v>
      </c>
      <c r="HY6" s="256">
        <v>1</v>
      </c>
      <c r="HZ6" s="255">
        <v>3</v>
      </c>
      <c r="IA6" s="260">
        <v>1</v>
      </c>
      <c r="IB6">
        <v>3</v>
      </c>
      <c r="IC6" s="277">
        <v>3</v>
      </c>
      <c r="IF6" s="1" t="s">
        <v>316</v>
      </c>
      <c r="IG6" s="271" t="s">
        <v>1184</v>
      </c>
      <c r="IJ6" s="138">
        <v>2</v>
      </c>
      <c r="IK6" s="138"/>
      <c r="IL6" s="201">
        <v>0.66666666666666663</v>
      </c>
      <c r="IM6" s="138">
        <v>1816.2606892746676</v>
      </c>
      <c r="IN6" s="138"/>
      <c r="IO6" s="138">
        <v>1</v>
      </c>
      <c r="IP6" s="201">
        <v>0.33333333333333331</v>
      </c>
      <c r="IQ6" s="138">
        <v>-1816.2606892746676</v>
      </c>
      <c r="IR6" t="s">
        <v>1184</v>
      </c>
      <c r="IS6" t="s">
        <v>316</v>
      </c>
      <c r="IT6" s="259">
        <v>0</v>
      </c>
      <c r="IU6" s="260">
        <v>0</v>
      </c>
      <c r="IV6" s="259">
        <v>1</v>
      </c>
      <c r="IW6" s="260">
        <v>0.33333333333333331</v>
      </c>
      <c r="IX6" s="255">
        <v>3</v>
      </c>
      <c r="IY6" s="256">
        <v>1</v>
      </c>
      <c r="IZ6" s="255">
        <v>2</v>
      </c>
      <c r="JA6" s="260">
        <v>0.66666666666666663</v>
      </c>
      <c r="JB6">
        <v>3</v>
      </c>
      <c r="JC6" s="277">
        <v>3</v>
      </c>
      <c r="JF6" s="1" t="s">
        <v>316</v>
      </c>
      <c r="JG6" s="271" t="s">
        <v>1184</v>
      </c>
      <c r="JJ6" s="138">
        <v>1</v>
      </c>
      <c r="JK6" s="138"/>
      <c r="JL6" s="201">
        <v>0.33333333333333331</v>
      </c>
      <c r="JM6" s="138">
        <v>-1539.237638776121</v>
      </c>
      <c r="JN6" s="138"/>
      <c r="JO6" s="138">
        <v>3</v>
      </c>
      <c r="JP6" s="201">
        <v>1</v>
      </c>
      <c r="JQ6" s="138">
        <v>3051.1207191593289</v>
      </c>
      <c r="JR6" t="s">
        <v>1183</v>
      </c>
      <c r="JS6" t="s">
        <v>316</v>
      </c>
      <c r="JT6" s="259">
        <v>2</v>
      </c>
      <c r="JU6" s="260">
        <v>0.66666666666666663</v>
      </c>
      <c r="JV6" s="259">
        <v>0</v>
      </c>
      <c r="JW6" s="260">
        <v>0</v>
      </c>
      <c r="JX6" s="255">
        <v>1</v>
      </c>
      <c r="JY6" s="256">
        <v>0.33333333333333331</v>
      </c>
      <c r="JZ6" s="255">
        <v>3</v>
      </c>
      <c r="KA6" s="260">
        <v>1</v>
      </c>
      <c r="KB6">
        <v>3</v>
      </c>
      <c r="KC6" s="277">
        <v>3</v>
      </c>
      <c r="KF6" s="1" t="s">
        <v>316</v>
      </c>
      <c r="KG6" s="271" t="s">
        <v>1183</v>
      </c>
      <c r="KJ6" s="138">
        <v>3</v>
      </c>
      <c r="KK6" s="138"/>
      <c r="KL6" s="201">
        <v>1</v>
      </c>
      <c r="KM6" s="138">
        <v>3645.3310447078702</v>
      </c>
      <c r="KN6" s="138"/>
      <c r="KO6" s="138">
        <v>3</v>
      </c>
      <c r="KP6" s="201">
        <v>1</v>
      </c>
      <c r="KQ6" s="138">
        <v>3645.3310447078702</v>
      </c>
      <c r="KR6" t="s">
        <v>1183</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1183</v>
      </c>
      <c r="LJ6" s="138">
        <v>2</v>
      </c>
      <c r="LK6" s="138"/>
      <c r="LL6" s="201">
        <v>0.66666666666666663</v>
      </c>
      <c r="LM6" s="138">
        <v>1175.9798100766898</v>
      </c>
      <c r="LN6" s="138"/>
      <c r="LO6" s="138">
        <v>3</v>
      </c>
      <c r="LP6" s="201">
        <v>1</v>
      </c>
      <c r="LQ6" s="138">
        <v>3410.5080783184271</v>
      </c>
      <c r="LR6" t="s">
        <v>1183</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1183</v>
      </c>
      <c r="MJ6" s="138">
        <v>2</v>
      </c>
      <c r="MK6" s="138"/>
      <c r="ML6" s="201">
        <v>0.66666666666666663</v>
      </c>
      <c r="MM6" s="138">
        <v>-318.52313265439943</v>
      </c>
      <c r="MN6" s="138"/>
      <c r="MO6" s="138">
        <v>1</v>
      </c>
      <c r="MP6" s="201">
        <v>0.33333333333333331</v>
      </c>
      <c r="MQ6" s="138">
        <v>-3183.4309465206093</v>
      </c>
      <c r="MR6" t="s">
        <v>1184</v>
      </c>
      <c r="MS6" t="s">
        <v>316</v>
      </c>
      <c r="MT6" s="259">
        <v>0</v>
      </c>
      <c r="MU6" s="260">
        <v>0</v>
      </c>
      <c r="MV6" s="259">
        <v>1</v>
      </c>
      <c r="MW6" s="260">
        <v>0.33333333333333331</v>
      </c>
      <c r="MX6" s="255">
        <v>3</v>
      </c>
      <c r="MY6" s="256">
        <v>1</v>
      </c>
      <c r="MZ6" s="255">
        <v>2</v>
      </c>
      <c r="NA6" s="260">
        <v>0.66666666666666663</v>
      </c>
      <c r="NB6">
        <v>3</v>
      </c>
      <c r="NC6" s="277">
        <v>3</v>
      </c>
      <c r="NF6" s="1" t="s">
        <v>316</v>
      </c>
      <c r="NG6" s="271" t="s">
        <v>1184</v>
      </c>
      <c r="NJ6" s="138">
        <v>1</v>
      </c>
      <c r="NK6" s="138"/>
      <c r="NL6" s="201">
        <v>0.33333333333333331</v>
      </c>
      <c r="NM6" s="138">
        <v>-2304.4338989921102</v>
      </c>
      <c r="NN6" s="138"/>
      <c r="NO6" s="138">
        <v>3</v>
      </c>
      <c r="NP6" s="201">
        <v>1</v>
      </c>
      <c r="NQ6" s="138">
        <v>3033.2031711320979</v>
      </c>
      <c r="NR6" t="s">
        <v>1183</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1183</v>
      </c>
      <c r="OJ6" s="138">
        <v>2</v>
      </c>
      <c r="OK6" s="138"/>
      <c r="OL6" s="201">
        <v>0.66666666666666663</v>
      </c>
      <c r="OM6" s="138">
        <v>241.14844641895797</v>
      </c>
      <c r="ON6" s="138"/>
      <c r="OO6" s="138">
        <v>2</v>
      </c>
      <c r="OP6" s="201">
        <v>0.66666666666666663</v>
      </c>
      <c r="OQ6" s="138">
        <v>241.14844641895797</v>
      </c>
      <c r="OR6" t="s">
        <v>1183</v>
      </c>
      <c r="OS6" t="s">
        <v>316</v>
      </c>
      <c r="OT6" s="259">
        <v>3</v>
      </c>
      <c r="OU6" s="260">
        <v>1</v>
      </c>
      <c r="OV6" s="259">
        <v>2</v>
      </c>
      <c r="OW6" s="260">
        <v>0.66666666666666663</v>
      </c>
      <c r="OX6" s="255">
        <v>0</v>
      </c>
      <c r="OY6" s="256">
        <v>0</v>
      </c>
      <c r="OZ6" s="255">
        <v>1</v>
      </c>
      <c r="PA6" s="260">
        <v>0.33333333333333331</v>
      </c>
      <c r="PB6">
        <v>3</v>
      </c>
      <c r="PC6" s="277">
        <v>3</v>
      </c>
      <c r="PF6" s="1" t="s">
        <v>316</v>
      </c>
      <c r="PG6" s="271" t="s">
        <v>1183</v>
      </c>
      <c r="PH6" s="271"/>
      <c r="PK6" s="138">
        <v>3</v>
      </c>
      <c r="PL6" s="138"/>
      <c r="PM6" s="201">
        <v>1</v>
      </c>
      <c r="PN6" s="138">
        <v>3132.4632327207978</v>
      </c>
      <c r="PO6" s="138"/>
      <c r="PP6" s="138">
        <v>3</v>
      </c>
      <c r="PQ6" s="201">
        <v>1</v>
      </c>
      <c r="PR6" s="138">
        <v>3132.4632327207978</v>
      </c>
      <c r="PS6" t="s">
        <v>1183</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1183</v>
      </c>
      <c r="QV6" t="s">
        <v>316</v>
      </c>
      <c r="QW6" s="259">
        <v>2</v>
      </c>
      <c r="QX6" s="260">
        <v>0.66666666666666663</v>
      </c>
      <c r="QY6" s="259">
        <v>0</v>
      </c>
      <c r="QZ6" s="260">
        <v>0</v>
      </c>
      <c r="RA6" s="255">
        <v>1</v>
      </c>
      <c r="RB6" s="256">
        <v>0.33333333333333331</v>
      </c>
      <c r="RC6" s="255">
        <v>3</v>
      </c>
      <c r="RD6" s="260">
        <v>1</v>
      </c>
      <c r="RE6">
        <v>3</v>
      </c>
      <c r="RF6" s="277">
        <v>3</v>
      </c>
      <c r="RO6" s="1" t="s">
        <v>316</v>
      </c>
      <c r="RP6" s="271" t="s">
        <v>1183</v>
      </c>
      <c r="RQ6" s="271"/>
      <c r="RR6" s="271"/>
      <c r="RU6" s="138">
        <v>1</v>
      </c>
      <c r="RV6" s="201">
        <v>0.33333333333333331</v>
      </c>
      <c r="RW6" s="138">
        <v>-1087.39105680683</v>
      </c>
      <c r="RY6" s="138"/>
      <c r="RZ6" s="138">
        <v>0</v>
      </c>
      <c r="SA6" s="201">
        <v>0</v>
      </c>
      <c r="SB6" s="138">
        <v>-3185.8616400594274</v>
      </c>
      <c r="SC6" t="s">
        <v>1184</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
        <v>316</v>
      </c>
      <c r="SY6" s="271"/>
      <c r="SZ6" s="271"/>
      <c r="TC6" s="138">
        <v>0</v>
      </c>
      <c r="TD6" s="201">
        <v>0</v>
      </c>
      <c r="TE6" s="138">
        <v>0</v>
      </c>
      <c r="TG6" s="138"/>
      <c r="TH6" s="138">
        <v>0</v>
      </c>
      <c r="TI6" s="201">
        <v>0</v>
      </c>
      <c r="TJ6" s="138">
        <v>0</v>
      </c>
      <c r="TK6" t="s">
        <v>1183</v>
      </c>
      <c r="TL6" t="s">
        <v>316</v>
      </c>
      <c r="TM6" s="259">
        <v>1</v>
      </c>
      <c r="TN6" s="260">
        <v>0.33333333333333331</v>
      </c>
      <c r="TO6" s="259">
        <v>2</v>
      </c>
      <c r="TP6" s="260">
        <v>0.66666666666666663</v>
      </c>
      <c r="TQ6" s="255">
        <v>2</v>
      </c>
      <c r="TR6" s="256">
        <v>0.66666666666666663</v>
      </c>
      <c r="TS6" s="255">
        <v>1</v>
      </c>
      <c r="TT6" s="260">
        <v>0.33333333333333331</v>
      </c>
      <c r="TU6">
        <v>3</v>
      </c>
      <c r="TV6" s="277">
        <v>3</v>
      </c>
      <c r="UE6" s="1" t="s">
        <v>316</v>
      </c>
      <c r="UF6" s="271" t="str">
        <f t="shared" si="37"/>
        <v>meat</v>
      </c>
      <c r="UG6" s="271"/>
      <c r="UH6" s="271"/>
      <c r="UK6" s="138">
        <f t="shared" si="52"/>
        <v>3</v>
      </c>
      <c r="UL6" s="201">
        <f t="shared" si="38"/>
        <v>1</v>
      </c>
      <c r="UM6" s="138">
        <f t="shared" si="53"/>
        <v>3841.5280174222489</v>
      </c>
      <c r="UO6" s="138"/>
      <c r="UP6" s="138">
        <f t="shared" si="1"/>
        <v>3</v>
      </c>
      <c r="UQ6" s="201">
        <f t="shared" si="2"/>
        <v>1</v>
      </c>
      <c r="UR6" s="138">
        <f t="shared" si="3"/>
        <v>3569.0378801136721</v>
      </c>
      <c r="US6" t="str">
        <f t="shared" si="54"/>
        <v>normal</v>
      </c>
      <c r="UT6" t="str">
        <f t="shared" si="39"/>
        <v>meat</v>
      </c>
      <c r="UU6" s="259">
        <f t="shared" si="4"/>
        <v>2</v>
      </c>
      <c r="UV6" s="260">
        <f t="shared" si="5"/>
        <v>0.66666666666666663</v>
      </c>
      <c r="UW6" s="259">
        <f t="shared" si="40"/>
        <v>2</v>
      </c>
      <c r="UX6" s="260">
        <f t="shared" si="6"/>
        <v>0.66666666666666663</v>
      </c>
      <c r="UY6" s="255">
        <f t="shared" si="7"/>
        <v>1</v>
      </c>
      <c r="UZ6" s="256">
        <f t="shared" si="8"/>
        <v>0.33333333333333331</v>
      </c>
      <c r="VA6" s="255">
        <f t="shared" si="9"/>
        <v>1</v>
      </c>
      <c r="VB6" s="260">
        <f t="shared" si="10"/>
        <v>0.33333333333333331</v>
      </c>
      <c r="VC6">
        <f t="shared" si="11"/>
        <v>3</v>
      </c>
      <c r="VD6" s="277">
        <f t="shared" si="41"/>
        <v>3</v>
      </c>
      <c r="VM6" s="1" t="s">
        <v>316</v>
      </c>
      <c r="VN6" s="271" t="str">
        <f t="shared" si="42"/>
        <v>meat</v>
      </c>
      <c r="VO6" s="271"/>
      <c r="VP6" s="271"/>
      <c r="VS6" s="138">
        <f t="shared" si="55"/>
        <v>0</v>
      </c>
      <c r="VT6" s="201">
        <f t="shared" si="43"/>
        <v>0</v>
      </c>
      <c r="VU6" s="138">
        <f t="shared" si="56"/>
        <v>0</v>
      </c>
      <c r="VW6" s="138"/>
      <c r="VX6" s="138">
        <f t="shared" si="13"/>
        <v>0</v>
      </c>
      <c r="VY6" s="201">
        <f t="shared" si="14"/>
        <v>0</v>
      </c>
      <c r="VZ6" s="138">
        <f t="shared" si="15"/>
        <v>0</v>
      </c>
      <c r="WA6" t="str">
        <f t="shared" si="57"/>
        <v>normal</v>
      </c>
      <c r="WB6" t="str">
        <f t="shared" si="44"/>
        <v>meat</v>
      </c>
      <c r="WC6" s="259">
        <f t="shared" si="16"/>
        <v>0</v>
      </c>
      <c r="WD6" s="260" t="e">
        <f t="shared" si="17"/>
        <v>#DIV/0!</v>
      </c>
      <c r="WE6" s="259">
        <f t="shared" si="45"/>
        <v>1</v>
      </c>
      <c r="WF6" s="260" t="e">
        <f t="shared" si="18"/>
        <v>#DIV/0!</v>
      </c>
      <c r="WG6" s="255">
        <f t="shared" si="19"/>
        <v>0</v>
      </c>
      <c r="WH6" s="256" t="e">
        <f t="shared" si="20"/>
        <v>#DIV/0!</v>
      </c>
      <c r="WI6" s="255">
        <f t="shared" si="21"/>
        <v>2</v>
      </c>
      <c r="WJ6" s="260" t="e">
        <f t="shared" si="22"/>
        <v>#DIV/0!</v>
      </c>
      <c r="WK6">
        <f t="shared" si="23"/>
        <v>0</v>
      </c>
      <c r="WL6" s="277">
        <f t="shared" si="46"/>
        <v>3</v>
      </c>
      <c r="WU6" s="1" t="s">
        <v>316</v>
      </c>
      <c r="WV6" s="271" t="str">
        <f t="shared" si="47"/>
        <v>meat</v>
      </c>
      <c r="WW6" s="271"/>
      <c r="WX6" s="271"/>
      <c r="XA6" s="138">
        <f t="shared" si="58"/>
        <v>3</v>
      </c>
      <c r="XB6" s="201">
        <f t="shared" si="48"/>
        <v>1</v>
      </c>
      <c r="XC6" s="138">
        <f t="shared" si="59"/>
        <v>0</v>
      </c>
      <c r="XE6" s="138"/>
      <c r="XF6" s="138">
        <f t="shared" si="25"/>
        <v>3</v>
      </c>
      <c r="XG6" s="201">
        <f t="shared" si="26"/>
        <v>1</v>
      </c>
      <c r="XH6" s="138">
        <f t="shared" si="27"/>
        <v>0</v>
      </c>
      <c r="XI6" t="str">
        <f t="shared" si="60"/>
        <v>normal</v>
      </c>
      <c r="XJ6" t="str">
        <f t="shared" si="49"/>
        <v>meat</v>
      </c>
      <c r="XK6" s="259">
        <f t="shared" si="28"/>
        <v>0</v>
      </c>
      <c r="XL6" s="260" t="e">
        <f t="shared" si="29"/>
        <v>#DIV/0!</v>
      </c>
      <c r="XM6" s="259">
        <f t="shared" si="50"/>
        <v>0</v>
      </c>
      <c r="XN6" s="260" t="e">
        <f t="shared" si="30"/>
        <v>#DIV/0!</v>
      </c>
      <c r="XO6" s="255">
        <f t="shared" si="31"/>
        <v>0</v>
      </c>
      <c r="XP6" s="256" t="e">
        <f t="shared" si="32"/>
        <v>#DIV/0!</v>
      </c>
      <c r="XQ6" s="255">
        <f t="shared" si="33"/>
        <v>0</v>
      </c>
      <c r="XR6" s="260" t="e">
        <f t="shared" si="34"/>
        <v>#DIV/0!</v>
      </c>
      <c r="XS6">
        <f t="shared" si="35"/>
        <v>0</v>
      </c>
      <c r="XT6" s="277">
        <f t="shared" si="51"/>
        <v>0</v>
      </c>
    </row>
    <row r="7" spans="1:651"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1184</v>
      </c>
      <c r="BO7">
        <v>5</v>
      </c>
      <c r="BP7">
        <v>0</v>
      </c>
      <c r="BQ7">
        <v>5</v>
      </c>
      <c r="BV7" s="1" t="s">
        <v>350</v>
      </c>
      <c r="BW7" t="s">
        <v>1184</v>
      </c>
      <c r="BY7" s="138">
        <v>3</v>
      </c>
      <c r="BZ7" s="201">
        <v>0.6</v>
      </c>
      <c r="CA7" s="138">
        <v>639.65626336125024</v>
      </c>
      <c r="CB7" s="138"/>
      <c r="CC7" s="138">
        <v>3</v>
      </c>
      <c r="CD7" s="201">
        <v>0.6</v>
      </c>
      <c r="CE7" s="138">
        <v>-636.67265974035672</v>
      </c>
      <c r="CF7" t="s">
        <v>1183</v>
      </c>
      <c r="CH7">
        <v>2</v>
      </c>
      <c r="CI7">
        <v>3</v>
      </c>
      <c r="CJ7">
        <v>5</v>
      </c>
      <c r="CP7" s="1" t="s">
        <v>350</v>
      </c>
      <c r="CQ7" t="s">
        <v>1183</v>
      </c>
      <c r="CS7" s="138">
        <v>1</v>
      </c>
      <c r="CT7" s="201">
        <v>0.2</v>
      </c>
      <c r="CU7" s="138">
        <v>-1531.0426126975842</v>
      </c>
      <c r="CV7" s="138"/>
      <c r="CW7" s="138">
        <v>3</v>
      </c>
      <c r="CX7" s="201">
        <v>0.6</v>
      </c>
      <c r="CY7" s="138">
        <v>1963.9977098464815</v>
      </c>
      <c r="CZ7" t="s">
        <v>1183</v>
      </c>
      <c r="DB7">
        <v>2</v>
      </c>
      <c r="DC7">
        <v>3</v>
      </c>
      <c r="DD7">
        <v>5</v>
      </c>
      <c r="DJ7" s="1" t="s">
        <v>350</v>
      </c>
      <c r="DK7" t="s">
        <v>1183</v>
      </c>
      <c r="DN7" s="138">
        <v>3</v>
      </c>
      <c r="DO7" s="138"/>
      <c r="DP7" s="201">
        <v>0.6</v>
      </c>
      <c r="DQ7" s="138">
        <v>-1583.7059019420642</v>
      </c>
      <c r="DR7" s="138"/>
      <c r="DS7" s="138">
        <v>2</v>
      </c>
      <c r="DT7" s="201">
        <v>0.4</v>
      </c>
      <c r="DU7" s="138">
        <v>-722.350457769066</v>
      </c>
      <c r="DV7" t="s">
        <v>1184</v>
      </c>
      <c r="DX7" t="s">
        <v>350</v>
      </c>
      <c r="DY7" s="259">
        <v>4</v>
      </c>
      <c r="DZ7" s="260">
        <v>0.8</v>
      </c>
      <c r="EA7" s="255">
        <v>1</v>
      </c>
      <c r="EB7" s="256">
        <v>0.2</v>
      </c>
      <c r="EC7">
        <v>5</v>
      </c>
      <c r="EH7" s="1" t="s">
        <v>350</v>
      </c>
      <c r="EI7" s="267" t="s">
        <v>1184</v>
      </c>
      <c r="EL7" s="138">
        <v>3</v>
      </c>
      <c r="EM7" s="138"/>
      <c r="EN7" s="201">
        <v>0.6</v>
      </c>
      <c r="EO7" s="138">
        <v>2605.1966962220245</v>
      </c>
      <c r="EP7" s="138"/>
      <c r="EQ7" s="138">
        <v>3</v>
      </c>
      <c r="ER7" s="201">
        <v>0.6</v>
      </c>
      <c r="ES7" s="138">
        <v>2655.6274496472975</v>
      </c>
      <c r="ET7" t="s">
        <v>1183</v>
      </c>
      <c r="EV7" t="s">
        <v>350</v>
      </c>
      <c r="EW7" s="259">
        <v>1</v>
      </c>
      <c r="EX7" s="260">
        <v>0.2</v>
      </c>
      <c r="EY7" s="255">
        <v>4</v>
      </c>
      <c r="EZ7" s="256">
        <v>0.8</v>
      </c>
      <c r="FA7">
        <v>5</v>
      </c>
      <c r="FF7" s="1" t="s">
        <v>350</v>
      </c>
      <c r="FG7" s="271" t="s">
        <v>1183</v>
      </c>
      <c r="FJ7" s="138">
        <v>1</v>
      </c>
      <c r="FK7" s="138"/>
      <c r="FL7" s="201">
        <v>0.2</v>
      </c>
      <c r="FM7" s="138">
        <v>-2925.9768234522012</v>
      </c>
      <c r="FN7" s="138"/>
      <c r="FO7" s="138">
        <v>4</v>
      </c>
      <c r="FP7" s="201">
        <v>0.8</v>
      </c>
      <c r="FQ7" s="138">
        <v>2981.2018308546426</v>
      </c>
      <c r="FR7" t="s">
        <v>1183</v>
      </c>
      <c r="FS7" t="s">
        <v>350</v>
      </c>
      <c r="FT7" s="259">
        <v>4</v>
      </c>
      <c r="FU7" s="260">
        <v>0.8</v>
      </c>
      <c r="FV7" s="259">
        <v>0</v>
      </c>
      <c r="FW7" s="260">
        <v>0</v>
      </c>
      <c r="FX7" s="255">
        <v>1</v>
      </c>
      <c r="FY7" s="256">
        <v>0.2</v>
      </c>
      <c r="FZ7" s="255">
        <v>5</v>
      </c>
      <c r="GA7" s="260">
        <v>1</v>
      </c>
      <c r="GB7">
        <v>5</v>
      </c>
      <c r="GC7" s="277">
        <v>5</v>
      </c>
      <c r="GF7" s="1" t="s">
        <v>350</v>
      </c>
      <c r="GG7" s="271" t="s">
        <v>1183</v>
      </c>
      <c r="GJ7" s="138">
        <v>3</v>
      </c>
      <c r="GK7" s="138"/>
      <c r="GL7" s="201">
        <v>0.6</v>
      </c>
      <c r="GM7" s="138">
        <v>1721.1333536616989</v>
      </c>
      <c r="GN7" s="138"/>
      <c r="GO7" s="138">
        <v>2</v>
      </c>
      <c r="GP7" s="201">
        <v>0.4</v>
      </c>
      <c r="GQ7" s="138">
        <v>-1157.1170187454341</v>
      </c>
      <c r="GR7" t="s">
        <v>1184</v>
      </c>
      <c r="GS7" t="s">
        <v>350</v>
      </c>
      <c r="GT7" s="259">
        <v>4</v>
      </c>
      <c r="GU7" s="260">
        <v>0.8</v>
      </c>
      <c r="GV7" s="259">
        <v>2</v>
      </c>
      <c r="GW7" s="260">
        <v>0.4</v>
      </c>
      <c r="GX7" s="255">
        <v>1</v>
      </c>
      <c r="GY7" s="256">
        <v>0.2</v>
      </c>
      <c r="GZ7" s="255">
        <v>3</v>
      </c>
      <c r="HA7" s="260">
        <v>0.6</v>
      </c>
      <c r="HB7">
        <v>5</v>
      </c>
      <c r="HC7" s="277">
        <v>5</v>
      </c>
      <c r="HF7" s="1" t="s">
        <v>350</v>
      </c>
      <c r="HG7" s="271" t="s">
        <v>1184</v>
      </c>
      <c r="HJ7" s="138">
        <v>2</v>
      </c>
      <c r="HK7" s="138"/>
      <c r="HL7" s="201">
        <v>0.4</v>
      </c>
      <c r="HM7" s="138">
        <v>-1440.3453917417928</v>
      </c>
      <c r="HN7" s="138"/>
      <c r="HO7" s="138">
        <v>5</v>
      </c>
      <c r="HP7" s="201">
        <v>1</v>
      </c>
      <c r="HQ7" s="138">
        <v>3207.8471725310574</v>
      </c>
      <c r="HR7" t="s">
        <v>1183</v>
      </c>
      <c r="HS7" t="s">
        <v>350</v>
      </c>
      <c r="HT7" s="259">
        <v>1</v>
      </c>
      <c r="HU7" s="260">
        <v>0.2</v>
      </c>
      <c r="HV7" s="259">
        <v>2</v>
      </c>
      <c r="HW7" s="260">
        <v>0.4</v>
      </c>
      <c r="HX7" s="255">
        <v>4</v>
      </c>
      <c r="HY7" s="256">
        <v>0.8</v>
      </c>
      <c r="HZ7" s="255">
        <v>3</v>
      </c>
      <c r="IA7" s="260">
        <v>0.6</v>
      </c>
      <c r="IB7">
        <v>5</v>
      </c>
      <c r="IC7" s="277">
        <v>5</v>
      </c>
      <c r="IF7" s="1" t="s">
        <v>350</v>
      </c>
      <c r="IG7" s="271" t="s">
        <v>1183</v>
      </c>
      <c r="IJ7" s="138">
        <v>2</v>
      </c>
      <c r="IK7" s="138"/>
      <c r="IL7" s="201">
        <v>0.4</v>
      </c>
      <c r="IM7" s="138">
        <v>-2103.7461156731879</v>
      </c>
      <c r="IN7" s="138"/>
      <c r="IO7" s="138">
        <v>2</v>
      </c>
      <c r="IP7" s="201">
        <v>0.4</v>
      </c>
      <c r="IQ7" s="138">
        <v>-2208.4203267309395</v>
      </c>
      <c r="IR7" t="s">
        <v>1184</v>
      </c>
      <c r="IS7" t="s">
        <v>350</v>
      </c>
      <c r="IT7" s="259">
        <v>4</v>
      </c>
      <c r="IU7" s="260">
        <v>0.8</v>
      </c>
      <c r="IV7" s="259">
        <v>3</v>
      </c>
      <c r="IW7" s="260">
        <v>0.6</v>
      </c>
      <c r="IX7" s="255">
        <v>1</v>
      </c>
      <c r="IY7" s="256">
        <v>0.2</v>
      </c>
      <c r="IZ7" s="255">
        <v>2</v>
      </c>
      <c r="JA7" s="260">
        <v>0.4</v>
      </c>
      <c r="JB7">
        <v>5</v>
      </c>
      <c r="JC7" s="277">
        <v>5</v>
      </c>
      <c r="JF7" s="1" t="s">
        <v>350</v>
      </c>
      <c r="JG7" s="271" t="s">
        <v>1184</v>
      </c>
      <c r="JJ7" s="138">
        <v>3</v>
      </c>
      <c r="JK7" s="138"/>
      <c r="JL7" s="201">
        <v>0.6</v>
      </c>
      <c r="JM7" s="138">
        <v>1853.5860576977743</v>
      </c>
      <c r="JN7" s="138"/>
      <c r="JO7" s="138">
        <v>4</v>
      </c>
      <c r="JP7" s="201">
        <v>0.8</v>
      </c>
      <c r="JQ7" s="138">
        <v>4332.2257777128762</v>
      </c>
      <c r="JR7" t="s">
        <v>1183</v>
      </c>
      <c r="JS7" t="s">
        <v>350</v>
      </c>
      <c r="JT7" s="259">
        <v>2</v>
      </c>
      <c r="JU7" s="260">
        <v>0.4</v>
      </c>
      <c r="JV7" s="259">
        <v>4</v>
      </c>
      <c r="JW7" s="260">
        <v>0.8</v>
      </c>
      <c r="JX7" s="255">
        <v>3</v>
      </c>
      <c r="JY7" s="256">
        <v>0.6</v>
      </c>
      <c r="JZ7" s="255">
        <v>1</v>
      </c>
      <c r="KA7" s="260">
        <v>0.2</v>
      </c>
      <c r="KB7">
        <v>5</v>
      </c>
      <c r="KC7" s="277">
        <v>5</v>
      </c>
      <c r="KF7" s="1" t="s">
        <v>350</v>
      </c>
      <c r="KG7" s="271" t="s">
        <v>1183</v>
      </c>
      <c r="KJ7" s="138">
        <v>3</v>
      </c>
      <c r="KK7" s="138"/>
      <c r="KL7" s="201">
        <v>0.6</v>
      </c>
      <c r="KM7" s="138">
        <v>2132.2730703762722</v>
      </c>
      <c r="KN7" s="138"/>
      <c r="KO7" s="138">
        <v>3</v>
      </c>
      <c r="KP7" s="201">
        <v>0.6</v>
      </c>
      <c r="KQ7" s="138">
        <v>-34.888825308190498</v>
      </c>
      <c r="KR7" t="s">
        <v>1183</v>
      </c>
      <c r="KS7" t="s">
        <v>350</v>
      </c>
      <c r="KT7" s="259">
        <v>3</v>
      </c>
      <c r="KU7" s="260">
        <v>0.6</v>
      </c>
      <c r="KV7" s="259">
        <v>3</v>
      </c>
      <c r="KW7" s="260">
        <v>0.6</v>
      </c>
      <c r="KX7" s="255">
        <v>2</v>
      </c>
      <c r="KY7" s="256">
        <v>0.4</v>
      </c>
      <c r="KZ7" s="255">
        <v>2</v>
      </c>
      <c r="LA7" s="260">
        <v>0.4</v>
      </c>
      <c r="LB7">
        <v>5</v>
      </c>
      <c r="LC7" s="277">
        <v>5</v>
      </c>
      <c r="LF7" s="1" t="s">
        <v>350</v>
      </c>
      <c r="LG7" s="271" t="s">
        <v>1183</v>
      </c>
      <c r="LJ7" s="138">
        <v>4</v>
      </c>
      <c r="LK7" s="138"/>
      <c r="LL7" s="201">
        <v>0.8</v>
      </c>
      <c r="LM7" s="138">
        <v>4061.7587894444982</v>
      </c>
      <c r="LN7" s="138"/>
      <c r="LO7" s="138">
        <v>3</v>
      </c>
      <c r="LP7" s="201">
        <v>0.6</v>
      </c>
      <c r="LQ7" s="138">
        <v>3327.0197943357794</v>
      </c>
      <c r="LR7" t="s">
        <v>1183</v>
      </c>
      <c r="LS7" t="s">
        <v>350</v>
      </c>
      <c r="LT7" s="259">
        <v>3</v>
      </c>
      <c r="LU7" s="260">
        <v>0.6</v>
      </c>
      <c r="LV7" s="259">
        <v>2</v>
      </c>
      <c r="LW7" s="260">
        <v>0.4</v>
      </c>
      <c r="LX7" s="255">
        <v>2</v>
      </c>
      <c r="LY7" s="256">
        <v>0.4</v>
      </c>
      <c r="LZ7" s="255">
        <v>3</v>
      </c>
      <c r="MA7" s="260">
        <v>0.6</v>
      </c>
      <c r="MB7">
        <v>5</v>
      </c>
      <c r="MC7" s="277">
        <v>5</v>
      </c>
      <c r="MF7" s="1" t="s">
        <v>350</v>
      </c>
      <c r="MG7" s="271" t="s">
        <v>1183</v>
      </c>
      <c r="MJ7" s="138">
        <v>0</v>
      </c>
      <c r="MK7" s="138"/>
      <c r="ML7" s="201">
        <v>0</v>
      </c>
      <c r="MM7" s="138">
        <v>-14744.150163308283</v>
      </c>
      <c r="MN7" s="138"/>
      <c r="MO7" s="138">
        <v>3</v>
      </c>
      <c r="MP7" s="201">
        <v>0.6</v>
      </c>
      <c r="MQ7" s="138">
        <v>-2509.5035520386382</v>
      </c>
      <c r="MR7" t="s">
        <v>1183</v>
      </c>
      <c r="MS7" t="s">
        <v>350</v>
      </c>
      <c r="MT7" s="259">
        <v>3</v>
      </c>
      <c r="MU7" s="260">
        <v>0.6</v>
      </c>
      <c r="MV7" s="259">
        <v>2</v>
      </c>
      <c r="MW7" s="260">
        <v>0.4</v>
      </c>
      <c r="MX7" s="255">
        <v>2</v>
      </c>
      <c r="MY7" s="256">
        <v>0.4</v>
      </c>
      <c r="MZ7" s="255">
        <v>3</v>
      </c>
      <c r="NA7" s="260">
        <v>0.6</v>
      </c>
      <c r="NB7">
        <v>5</v>
      </c>
      <c r="NC7" s="277">
        <v>5</v>
      </c>
      <c r="NF7" s="1" t="s">
        <v>350</v>
      </c>
      <c r="NG7" s="271" t="s">
        <v>1183</v>
      </c>
      <c r="NJ7" s="138">
        <v>3</v>
      </c>
      <c r="NK7" s="138"/>
      <c r="NL7" s="201">
        <v>0.6</v>
      </c>
      <c r="NM7" s="138">
        <v>128.46118137311646</v>
      </c>
      <c r="NN7" s="138"/>
      <c r="NO7" s="138">
        <v>1</v>
      </c>
      <c r="NP7" s="201">
        <v>0.2</v>
      </c>
      <c r="NQ7" s="138">
        <v>-1868.8802804018749</v>
      </c>
      <c r="NR7" t="s">
        <v>1184</v>
      </c>
      <c r="NS7" t="s">
        <v>350</v>
      </c>
      <c r="NT7" s="259">
        <v>3</v>
      </c>
      <c r="NU7" s="260">
        <v>0.6</v>
      </c>
      <c r="NV7" s="259">
        <v>1</v>
      </c>
      <c r="NW7" s="260">
        <v>0.2</v>
      </c>
      <c r="NX7" s="255">
        <v>2</v>
      </c>
      <c r="NY7" s="256">
        <v>0.4</v>
      </c>
      <c r="NZ7" s="255">
        <v>4</v>
      </c>
      <c r="OA7" s="260">
        <v>0.8</v>
      </c>
      <c r="OB7">
        <v>5</v>
      </c>
      <c r="OC7" s="277">
        <v>5</v>
      </c>
      <c r="OF7" s="1" t="s">
        <v>350</v>
      </c>
      <c r="OG7" s="271" t="s">
        <v>1184</v>
      </c>
      <c r="OJ7" s="138">
        <v>3</v>
      </c>
      <c r="OK7" s="138"/>
      <c r="OL7" s="201">
        <v>0.6</v>
      </c>
      <c r="OM7" s="138">
        <v>2657.5735098783853</v>
      </c>
      <c r="ON7" s="138"/>
      <c r="OO7" s="138">
        <v>4</v>
      </c>
      <c r="OP7" s="201">
        <v>0.8</v>
      </c>
      <c r="OQ7" s="138">
        <v>5026.5591497247897</v>
      </c>
      <c r="OR7" t="s">
        <v>1183</v>
      </c>
      <c r="OS7" t="s">
        <v>350</v>
      </c>
      <c r="OT7" s="259">
        <v>3</v>
      </c>
      <c r="OU7" s="260">
        <v>0.6</v>
      </c>
      <c r="OV7" s="259">
        <v>3</v>
      </c>
      <c r="OW7" s="260">
        <v>0.6</v>
      </c>
      <c r="OX7" s="255">
        <v>2</v>
      </c>
      <c r="OY7" s="256">
        <v>0.4</v>
      </c>
      <c r="OZ7" s="255">
        <v>2</v>
      </c>
      <c r="PA7" s="260">
        <v>0.4</v>
      </c>
      <c r="PB7">
        <v>5</v>
      </c>
      <c r="PC7" s="277">
        <v>5</v>
      </c>
      <c r="PF7" s="1" t="s">
        <v>350</v>
      </c>
      <c r="PG7" s="271" t="s">
        <v>1183</v>
      </c>
      <c r="PH7" s="271"/>
      <c r="PK7" s="138">
        <v>3</v>
      </c>
      <c r="PL7" s="138"/>
      <c r="PM7" s="201">
        <v>0.6</v>
      </c>
      <c r="PN7" s="138">
        <v>12.984673010359074</v>
      </c>
      <c r="PO7" s="138"/>
      <c r="PP7" s="138">
        <v>4</v>
      </c>
      <c r="PQ7" s="201">
        <v>0.8</v>
      </c>
      <c r="PR7" s="138">
        <v>7919.903034563662</v>
      </c>
      <c r="PS7" t="s">
        <v>1183</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1183</v>
      </c>
      <c r="QV7" t="s">
        <v>350</v>
      </c>
      <c r="QW7" s="259">
        <v>4</v>
      </c>
      <c r="QX7" s="260">
        <v>0.8</v>
      </c>
      <c r="QY7" s="259">
        <v>3</v>
      </c>
      <c r="QZ7" s="260">
        <v>0.6</v>
      </c>
      <c r="RA7" s="255">
        <v>1</v>
      </c>
      <c r="RB7" s="256">
        <v>0.2</v>
      </c>
      <c r="RC7" s="255">
        <v>2</v>
      </c>
      <c r="RD7" s="260">
        <v>0.4</v>
      </c>
      <c r="RE7">
        <v>5</v>
      </c>
      <c r="RF7" s="277">
        <v>5</v>
      </c>
      <c r="RO7" s="1" t="s">
        <v>350</v>
      </c>
      <c r="RP7" s="271" t="s">
        <v>1183</v>
      </c>
      <c r="RQ7" s="271"/>
      <c r="RR7" s="271"/>
      <c r="RU7" s="138">
        <v>2</v>
      </c>
      <c r="RV7" s="201">
        <v>0.4</v>
      </c>
      <c r="RW7" s="138">
        <v>-3311.6306267217028</v>
      </c>
      <c r="RY7" s="138"/>
      <c r="RZ7" s="138">
        <v>4</v>
      </c>
      <c r="SA7" s="201">
        <v>0.8</v>
      </c>
      <c r="SB7" s="138">
        <v>8521.4748507158929</v>
      </c>
      <c r="SC7" t="s">
        <v>1183</v>
      </c>
      <c r="SD7" t="s">
        <v>350</v>
      </c>
      <c r="SE7" s="259">
        <v>5</v>
      </c>
      <c r="SF7" s="260">
        <v>1</v>
      </c>
      <c r="SG7" s="259">
        <v>2</v>
      </c>
      <c r="SH7" s="260">
        <v>0.4</v>
      </c>
      <c r="SI7" s="255">
        <v>0</v>
      </c>
      <c r="SJ7" s="256">
        <v>0</v>
      </c>
      <c r="SK7" s="255">
        <v>3</v>
      </c>
      <c r="SL7" s="260">
        <v>0.6</v>
      </c>
      <c r="SM7">
        <v>5</v>
      </c>
      <c r="SN7" s="277">
        <v>5</v>
      </c>
      <c r="SW7" s="1" t="s">
        <v>350</v>
      </c>
      <c r="SX7" s="271" t="s">
        <v>350</v>
      </c>
      <c r="SY7" s="271"/>
      <c r="SZ7" s="271"/>
      <c r="TC7" s="138">
        <v>3</v>
      </c>
      <c r="TD7" s="201">
        <v>0.6</v>
      </c>
      <c r="TE7" s="138">
        <v>0</v>
      </c>
      <c r="TG7" s="138"/>
      <c r="TH7" s="138">
        <v>4</v>
      </c>
      <c r="TI7" s="201">
        <v>0.8</v>
      </c>
      <c r="TJ7" s="138">
        <v>0</v>
      </c>
      <c r="TK7" t="s">
        <v>1183</v>
      </c>
      <c r="TL7" t="s">
        <v>350</v>
      </c>
      <c r="TM7" s="259">
        <v>5</v>
      </c>
      <c r="TN7" s="260">
        <v>1</v>
      </c>
      <c r="TO7" s="259">
        <v>3</v>
      </c>
      <c r="TP7" s="260">
        <v>0.6</v>
      </c>
      <c r="TQ7" s="255">
        <v>0</v>
      </c>
      <c r="TR7" s="256">
        <v>0</v>
      </c>
      <c r="TS7" s="255">
        <v>2</v>
      </c>
      <c r="TT7" s="260">
        <v>0.4</v>
      </c>
      <c r="TU7">
        <v>5</v>
      </c>
      <c r="TV7" s="277">
        <v>5</v>
      </c>
      <c r="UE7" s="1" t="s">
        <v>350</v>
      </c>
      <c r="UF7" s="271" t="str">
        <f t="shared" si="37"/>
        <v>metal</v>
      </c>
      <c r="UG7" s="271"/>
      <c r="UH7" s="271"/>
      <c r="UK7" s="138">
        <f t="shared" si="52"/>
        <v>3</v>
      </c>
      <c r="UL7" s="201">
        <f t="shared" si="38"/>
        <v>0.6</v>
      </c>
      <c r="UM7" s="138">
        <f t="shared" si="53"/>
        <v>-159.81855724558432</v>
      </c>
      <c r="UO7" s="138"/>
      <c r="UP7" s="138">
        <f t="shared" si="1"/>
        <v>2</v>
      </c>
      <c r="UQ7" s="201">
        <f t="shared" si="2"/>
        <v>0.4</v>
      </c>
      <c r="UR7" s="138">
        <f t="shared" si="3"/>
        <v>-607.63974212608741</v>
      </c>
      <c r="US7" t="str">
        <f t="shared" si="54"/>
        <v>inverted</v>
      </c>
      <c r="UT7" t="str">
        <f t="shared" si="39"/>
        <v>metal</v>
      </c>
      <c r="UU7" s="259">
        <f t="shared" si="4"/>
        <v>3</v>
      </c>
      <c r="UV7" s="260">
        <f t="shared" si="5"/>
        <v>0.6</v>
      </c>
      <c r="UW7" s="259">
        <f t="shared" si="40"/>
        <v>3</v>
      </c>
      <c r="UX7" s="260">
        <f t="shared" si="6"/>
        <v>0.6</v>
      </c>
      <c r="UY7" s="255">
        <f t="shared" si="7"/>
        <v>2</v>
      </c>
      <c r="UZ7" s="256">
        <f t="shared" si="8"/>
        <v>0.4</v>
      </c>
      <c r="VA7" s="255">
        <f t="shared" si="9"/>
        <v>2</v>
      </c>
      <c r="VB7" s="260">
        <f t="shared" si="10"/>
        <v>0.4</v>
      </c>
      <c r="VC7">
        <f t="shared" si="11"/>
        <v>5</v>
      </c>
      <c r="VD7" s="277">
        <f t="shared" si="41"/>
        <v>5</v>
      </c>
      <c r="VM7" s="1" t="s">
        <v>350</v>
      </c>
      <c r="VN7" s="271" t="str">
        <f t="shared" si="42"/>
        <v>metal</v>
      </c>
      <c r="VO7" s="271"/>
      <c r="VP7" s="271"/>
      <c r="VS7" s="138">
        <f t="shared" si="55"/>
        <v>0</v>
      </c>
      <c r="VT7" s="201">
        <f t="shared" si="43"/>
        <v>0</v>
      </c>
      <c r="VU7" s="138">
        <f t="shared" si="56"/>
        <v>0</v>
      </c>
      <c r="VW7" s="138"/>
      <c r="VX7" s="138">
        <f t="shared" si="13"/>
        <v>0</v>
      </c>
      <c r="VY7" s="201">
        <f t="shared" si="14"/>
        <v>0</v>
      </c>
      <c r="VZ7" s="138">
        <f t="shared" si="15"/>
        <v>0</v>
      </c>
      <c r="WA7" t="str">
        <f t="shared" si="57"/>
        <v>normal</v>
      </c>
      <c r="WB7" t="str">
        <f t="shared" si="44"/>
        <v>metal</v>
      </c>
      <c r="WC7" s="259">
        <f t="shared" si="16"/>
        <v>0</v>
      </c>
      <c r="WD7" s="260" t="e">
        <f t="shared" si="17"/>
        <v>#DIV/0!</v>
      </c>
      <c r="WE7" s="259">
        <f t="shared" si="45"/>
        <v>4</v>
      </c>
      <c r="WF7" s="260" t="e">
        <f t="shared" si="18"/>
        <v>#DIV/0!</v>
      </c>
      <c r="WG7" s="255">
        <f t="shared" si="19"/>
        <v>0</v>
      </c>
      <c r="WH7" s="256" t="e">
        <f t="shared" si="20"/>
        <v>#DIV/0!</v>
      </c>
      <c r="WI7" s="255">
        <f t="shared" si="21"/>
        <v>1</v>
      </c>
      <c r="WJ7" s="260" t="e">
        <f t="shared" si="22"/>
        <v>#DIV/0!</v>
      </c>
      <c r="WK7">
        <f t="shared" si="23"/>
        <v>0</v>
      </c>
      <c r="WL7" s="277">
        <f t="shared" si="46"/>
        <v>5</v>
      </c>
      <c r="WU7" s="1" t="s">
        <v>350</v>
      </c>
      <c r="WV7" s="271" t="str">
        <f t="shared" si="47"/>
        <v>metal</v>
      </c>
      <c r="WW7" s="271"/>
      <c r="WX7" s="271"/>
      <c r="XA7" s="138">
        <f t="shared" si="58"/>
        <v>5</v>
      </c>
      <c r="XB7" s="201">
        <f t="shared" si="48"/>
        <v>1</v>
      </c>
      <c r="XC7" s="138">
        <f t="shared" si="59"/>
        <v>0</v>
      </c>
      <c r="XE7" s="138"/>
      <c r="XF7" s="138">
        <f t="shared" si="25"/>
        <v>5</v>
      </c>
      <c r="XG7" s="201">
        <f t="shared" si="26"/>
        <v>1</v>
      </c>
      <c r="XH7" s="138">
        <f t="shared" si="27"/>
        <v>0</v>
      </c>
      <c r="XI7" t="str">
        <f t="shared" si="60"/>
        <v>normal</v>
      </c>
      <c r="XJ7" t="str">
        <f t="shared" si="49"/>
        <v>metal</v>
      </c>
      <c r="XK7" s="259">
        <f t="shared" si="28"/>
        <v>0</v>
      </c>
      <c r="XL7" s="260" t="e">
        <f t="shared" si="29"/>
        <v>#DIV/0!</v>
      </c>
      <c r="XM7" s="259">
        <f t="shared" si="50"/>
        <v>0</v>
      </c>
      <c r="XN7" s="260" t="e">
        <f t="shared" si="30"/>
        <v>#DIV/0!</v>
      </c>
      <c r="XO7" s="255">
        <f t="shared" si="31"/>
        <v>0</v>
      </c>
      <c r="XP7" s="256" t="e">
        <f t="shared" si="32"/>
        <v>#DIV/0!</v>
      </c>
      <c r="XQ7" s="255">
        <f t="shared" si="33"/>
        <v>0</v>
      </c>
      <c r="XR7" s="260" t="e">
        <f t="shared" si="34"/>
        <v>#DIV/0!</v>
      </c>
      <c r="XS7">
        <f t="shared" si="35"/>
        <v>0</v>
      </c>
      <c r="XT7" s="277">
        <f t="shared" si="51"/>
        <v>0</v>
      </c>
    </row>
    <row r="8" spans="1:651"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1183</v>
      </c>
      <c r="BO8">
        <v>9</v>
      </c>
      <c r="BP8">
        <v>7</v>
      </c>
      <c r="BQ8">
        <v>16</v>
      </c>
      <c r="BV8" s="1" t="s">
        <v>1142</v>
      </c>
      <c r="BW8" t="s">
        <v>1183</v>
      </c>
      <c r="BY8" s="138">
        <v>8</v>
      </c>
      <c r="BZ8" s="201">
        <v>0.5</v>
      </c>
      <c r="CA8" s="138">
        <v>1911.7700768634477</v>
      </c>
      <c r="CB8" s="138"/>
      <c r="CC8" s="138">
        <v>14</v>
      </c>
      <c r="CD8" s="201">
        <v>0.875</v>
      </c>
      <c r="CE8" s="138">
        <v>8862.1288402820937</v>
      </c>
      <c r="CF8" t="s">
        <v>1183</v>
      </c>
      <c r="CH8">
        <v>16</v>
      </c>
      <c r="CI8">
        <v>0</v>
      </c>
      <c r="CJ8">
        <v>16</v>
      </c>
      <c r="CP8" s="1" t="s">
        <v>1142</v>
      </c>
      <c r="CQ8" t="s">
        <v>1183</v>
      </c>
      <c r="CS8" s="138">
        <v>9</v>
      </c>
      <c r="CT8" s="201">
        <v>0.5625</v>
      </c>
      <c r="CU8" s="138">
        <v>5229.5166051080651</v>
      </c>
      <c r="CV8" s="138"/>
      <c r="CW8" s="138">
        <v>11</v>
      </c>
      <c r="CX8" s="201">
        <v>0.6875</v>
      </c>
      <c r="CY8" s="138">
        <v>9595.2089309330495</v>
      </c>
      <c r="CZ8" t="s">
        <v>1183</v>
      </c>
      <c r="DB8">
        <v>11</v>
      </c>
      <c r="DC8">
        <v>5</v>
      </c>
      <c r="DD8">
        <v>16</v>
      </c>
      <c r="DJ8" s="1" t="s">
        <v>1142</v>
      </c>
      <c r="DK8" t="s">
        <v>1183</v>
      </c>
      <c r="DN8" s="138">
        <v>11</v>
      </c>
      <c r="DO8" s="138"/>
      <c r="DP8" s="201">
        <v>0.6875</v>
      </c>
      <c r="DQ8" s="138">
        <v>4909.6082060001308</v>
      </c>
      <c r="DR8" s="138"/>
      <c r="DS8" s="138">
        <v>8</v>
      </c>
      <c r="DT8" s="201">
        <v>0.5</v>
      </c>
      <c r="DU8" s="138">
        <v>3295.6152281241989</v>
      </c>
      <c r="DV8" t="s">
        <v>1183</v>
      </c>
      <c r="DX8" t="s">
        <v>1142</v>
      </c>
      <c r="DY8" s="259">
        <v>14</v>
      </c>
      <c r="DZ8" s="260">
        <v>0.875</v>
      </c>
      <c r="EA8" s="255">
        <v>2</v>
      </c>
      <c r="EB8" s="256">
        <v>0.125</v>
      </c>
      <c r="EC8">
        <v>16</v>
      </c>
      <c r="EH8" s="1" t="s">
        <v>1142</v>
      </c>
      <c r="EI8" s="267" t="s">
        <v>1183</v>
      </c>
      <c r="EL8" s="138">
        <v>10</v>
      </c>
      <c r="EM8" s="138"/>
      <c r="EN8" s="201">
        <v>0.625</v>
      </c>
      <c r="EO8" s="138">
        <v>12306.814941692492</v>
      </c>
      <c r="EP8" s="138"/>
      <c r="EQ8" s="138">
        <v>7</v>
      </c>
      <c r="ER8" s="201">
        <v>0.4375</v>
      </c>
      <c r="ES8" s="138">
        <v>-7521.7279161143151</v>
      </c>
      <c r="ET8" t="s">
        <v>1184</v>
      </c>
      <c r="EV8" t="s">
        <v>1142</v>
      </c>
      <c r="EW8" s="259">
        <v>14</v>
      </c>
      <c r="EX8" s="260">
        <v>0.875</v>
      </c>
      <c r="EY8" s="255">
        <v>2</v>
      </c>
      <c r="EZ8" s="256">
        <v>0.125</v>
      </c>
      <c r="FA8">
        <v>16</v>
      </c>
      <c r="FF8" s="1" t="s">
        <v>1142</v>
      </c>
      <c r="FG8" s="271" t="s">
        <v>1184</v>
      </c>
      <c r="FJ8" s="138">
        <v>11</v>
      </c>
      <c r="FK8" s="138"/>
      <c r="FL8" s="201">
        <v>0.6875</v>
      </c>
      <c r="FM8" s="138">
        <v>7237.5561921275348</v>
      </c>
      <c r="FN8" s="138"/>
      <c r="FO8" s="138">
        <v>9</v>
      </c>
      <c r="FP8" s="201">
        <v>0.5625</v>
      </c>
      <c r="FQ8" s="138">
        <v>1980.408326723672</v>
      </c>
      <c r="FR8" t="s">
        <v>1183</v>
      </c>
      <c r="FS8" t="s">
        <v>1142</v>
      </c>
      <c r="FT8" s="259">
        <v>14</v>
      </c>
      <c r="FU8" s="260">
        <v>0.875</v>
      </c>
      <c r="FV8" s="259">
        <v>13</v>
      </c>
      <c r="FW8" s="260">
        <v>0.8125</v>
      </c>
      <c r="FX8" s="255">
        <v>2</v>
      </c>
      <c r="FY8" s="256">
        <v>0.125</v>
      </c>
      <c r="FZ8" s="255">
        <v>3</v>
      </c>
      <c r="GA8" s="260">
        <v>0.1875</v>
      </c>
      <c r="GB8">
        <v>16</v>
      </c>
      <c r="GC8" s="277">
        <v>16</v>
      </c>
      <c r="GF8" s="1" t="s">
        <v>1142</v>
      </c>
      <c r="GG8" s="271" t="s">
        <v>1183</v>
      </c>
      <c r="GJ8" s="138">
        <v>12</v>
      </c>
      <c r="GK8" s="138"/>
      <c r="GL8" s="201">
        <v>0.75</v>
      </c>
      <c r="GM8" s="138">
        <v>10432.32993638303</v>
      </c>
      <c r="GN8" s="138"/>
      <c r="GO8" s="138">
        <v>9</v>
      </c>
      <c r="GP8" s="201">
        <v>0.5625</v>
      </c>
      <c r="GQ8" s="138">
        <v>3633.2731372403923</v>
      </c>
      <c r="GR8" t="s">
        <v>1183</v>
      </c>
      <c r="GS8" t="s">
        <v>1142</v>
      </c>
      <c r="GT8" s="259">
        <v>14</v>
      </c>
      <c r="GU8" s="260">
        <v>0.875</v>
      </c>
      <c r="GV8" s="259">
        <v>14</v>
      </c>
      <c r="GW8" s="260">
        <v>0.875</v>
      </c>
      <c r="GX8" s="255">
        <v>2</v>
      </c>
      <c r="GY8" s="256">
        <v>0.125</v>
      </c>
      <c r="GZ8" s="255">
        <v>2</v>
      </c>
      <c r="HA8" s="260">
        <v>0.125</v>
      </c>
      <c r="HB8">
        <v>16</v>
      </c>
      <c r="HC8" s="277">
        <v>16</v>
      </c>
      <c r="HF8" s="1" t="s">
        <v>1142</v>
      </c>
      <c r="HG8" s="271" t="s">
        <v>1183</v>
      </c>
      <c r="HJ8" s="138">
        <v>4</v>
      </c>
      <c r="HK8" s="138"/>
      <c r="HL8" s="201">
        <v>0.25</v>
      </c>
      <c r="HM8" s="138">
        <v>-16256.030895929838</v>
      </c>
      <c r="HN8" s="138"/>
      <c r="HO8" s="138">
        <v>7</v>
      </c>
      <c r="HP8" s="201">
        <v>0.4375</v>
      </c>
      <c r="HQ8" s="138">
        <v>-1210.8130407636004</v>
      </c>
      <c r="HR8" t="s">
        <v>1184</v>
      </c>
      <c r="HS8" t="s">
        <v>1142</v>
      </c>
      <c r="HT8" s="259">
        <v>3</v>
      </c>
      <c r="HU8" s="260">
        <v>0.1875</v>
      </c>
      <c r="HV8" s="259">
        <v>13</v>
      </c>
      <c r="HW8" s="260">
        <v>0.8125</v>
      </c>
      <c r="HX8" s="255">
        <v>13</v>
      </c>
      <c r="HY8" s="256">
        <v>0.8125</v>
      </c>
      <c r="HZ8" s="255">
        <v>3</v>
      </c>
      <c r="IA8" s="260">
        <v>0.1875</v>
      </c>
      <c r="IB8">
        <v>16</v>
      </c>
      <c r="IC8" s="277">
        <v>16</v>
      </c>
      <c r="IF8" s="1" t="s">
        <v>1142</v>
      </c>
      <c r="IG8" s="271" t="s">
        <v>1184</v>
      </c>
      <c r="IJ8" s="138">
        <v>5</v>
      </c>
      <c r="IK8" s="138"/>
      <c r="IL8" s="201">
        <v>0.3125</v>
      </c>
      <c r="IM8" s="138">
        <v>-7487.1340293614685</v>
      </c>
      <c r="IN8" s="138"/>
      <c r="IO8" s="138">
        <v>7</v>
      </c>
      <c r="IP8" s="201">
        <v>0.4375</v>
      </c>
      <c r="IQ8" s="138">
        <v>-638.80733826107962</v>
      </c>
      <c r="IR8" t="s">
        <v>1184</v>
      </c>
      <c r="IS8" t="s">
        <v>1142</v>
      </c>
      <c r="IT8" s="259">
        <v>1</v>
      </c>
      <c r="IU8" s="260">
        <v>6.25E-2</v>
      </c>
      <c r="IV8" s="259">
        <v>12</v>
      </c>
      <c r="IW8" s="260">
        <v>0.75</v>
      </c>
      <c r="IX8" s="255">
        <v>15</v>
      </c>
      <c r="IY8" s="256">
        <v>0.9375</v>
      </c>
      <c r="IZ8" s="255">
        <v>4</v>
      </c>
      <c r="JA8" s="260">
        <v>0.25</v>
      </c>
      <c r="JB8">
        <v>16</v>
      </c>
      <c r="JC8" s="277">
        <v>16</v>
      </c>
      <c r="JF8" s="1" t="s">
        <v>1142</v>
      </c>
      <c r="JG8" s="271" t="s">
        <v>1184</v>
      </c>
      <c r="JJ8" s="138">
        <v>7</v>
      </c>
      <c r="JK8" s="138"/>
      <c r="JL8" s="201">
        <v>0.4375</v>
      </c>
      <c r="JM8" s="138">
        <v>10.405979824486167</v>
      </c>
      <c r="JN8" s="138"/>
      <c r="JO8" s="138">
        <v>3</v>
      </c>
      <c r="JP8" s="201">
        <v>0.1875</v>
      </c>
      <c r="JQ8" s="138">
        <v>-5799.1093961647448</v>
      </c>
      <c r="JR8" t="s">
        <v>1184</v>
      </c>
      <c r="JS8" t="s">
        <v>1142</v>
      </c>
      <c r="JT8" s="259">
        <v>3</v>
      </c>
      <c r="JU8" s="260">
        <v>0.1875</v>
      </c>
      <c r="JV8" s="259">
        <v>10</v>
      </c>
      <c r="JW8" s="260">
        <v>0.625</v>
      </c>
      <c r="JX8" s="255">
        <v>13</v>
      </c>
      <c r="JY8" s="256">
        <v>0.8125</v>
      </c>
      <c r="JZ8" s="255">
        <v>6</v>
      </c>
      <c r="KA8" s="260">
        <v>0.375</v>
      </c>
      <c r="KB8">
        <v>16</v>
      </c>
      <c r="KC8" s="277">
        <v>16</v>
      </c>
      <c r="KF8" s="1" t="s">
        <v>1142</v>
      </c>
      <c r="KG8" s="271" t="s">
        <v>1184</v>
      </c>
      <c r="KJ8" s="138">
        <v>9</v>
      </c>
      <c r="KK8" s="138"/>
      <c r="KL8" s="201">
        <v>0.5625</v>
      </c>
      <c r="KM8" s="138">
        <v>-1792.3353345848741</v>
      </c>
      <c r="KN8" s="138"/>
      <c r="KO8" s="138">
        <v>9</v>
      </c>
      <c r="KP8" s="201">
        <v>0.5625</v>
      </c>
      <c r="KQ8" s="138">
        <v>-4502.9274621437125</v>
      </c>
      <c r="KR8" t="s">
        <v>1183</v>
      </c>
      <c r="KS8" t="s">
        <v>1142</v>
      </c>
      <c r="KT8" s="259">
        <v>8</v>
      </c>
      <c r="KU8" s="260">
        <v>0.5</v>
      </c>
      <c r="KV8" s="259">
        <v>11</v>
      </c>
      <c r="KW8" s="260">
        <v>0.6875</v>
      </c>
      <c r="KX8" s="255">
        <v>8</v>
      </c>
      <c r="KY8" s="256">
        <v>0.5</v>
      </c>
      <c r="KZ8" s="255">
        <v>5</v>
      </c>
      <c r="LA8" s="260">
        <v>0.3125</v>
      </c>
      <c r="LB8">
        <v>16</v>
      </c>
      <c r="LC8" s="277">
        <v>16</v>
      </c>
      <c r="LF8" s="1" t="s">
        <v>1142</v>
      </c>
      <c r="LG8" s="271" t="s">
        <v>1183</v>
      </c>
      <c r="LJ8" s="138">
        <v>8</v>
      </c>
      <c r="LK8" s="138"/>
      <c r="LL8" s="201">
        <v>0.5</v>
      </c>
      <c r="LM8" s="138">
        <v>5019.1235046379388</v>
      </c>
      <c r="LN8" s="138"/>
      <c r="LO8" s="138">
        <v>2</v>
      </c>
      <c r="LP8" s="201">
        <v>0.125</v>
      </c>
      <c r="LQ8" s="138">
        <v>-14268.058459401986</v>
      </c>
      <c r="LR8" t="s">
        <v>1184</v>
      </c>
      <c r="LS8" t="s">
        <v>1142</v>
      </c>
      <c r="LT8" s="259">
        <v>3</v>
      </c>
      <c r="LU8" s="260">
        <v>0.1875</v>
      </c>
      <c r="LV8" s="259">
        <v>5</v>
      </c>
      <c r="LW8" s="260">
        <v>0.3125</v>
      </c>
      <c r="LX8" s="255">
        <v>13</v>
      </c>
      <c r="LY8" s="256">
        <v>0.8125</v>
      </c>
      <c r="LZ8" s="255">
        <v>11</v>
      </c>
      <c r="MA8" s="260">
        <v>0.6875</v>
      </c>
      <c r="MB8">
        <v>16</v>
      </c>
      <c r="MC8" s="277">
        <v>16</v>
      </c>
      <c r="MF8" s="1" t="s">
        <v>1142</v>
      </c>
      <c r="MG8" s="271" t="s">
        <v>1184</v>
      </c>
      <c r="MJ8" s="138">
        <v>6</v>
      </c>
      <c r="MK8" s="138"/>
      <c r="ML8" s="201">
        <v>0.375</v>
      </c>
      <c r="MM8" s="138">
        <v>-287.16927327301164</v>
      </c>
      <c r="MN8" s="138"/>
      <c r="MO8" s="138">
        <v>15</v>
      </c>
      <c r="MP8" s="201">
        <v>0.9375</v>
      </c>
      <c r="MQ8" s="138">
        <v>45232.726082670488</v>
      </c>
      <c r="MR8" t="s">
        <v>1183</v>
      </c>
      <c r="MS8" t="s">
        <v>1142</v>
      </c>
      <c r="MT8" s="259">
        <v>16</v>
      </c>
      <c r="MU8" s="260">
        <v>1</v>
      </c>
      <c r="MV8" s="259">
        <v>6</v>
      </c>
      <c r="MW8" s="260">
        <v>0.375</v>
      </c>
      <c r="MX8" s="255">
        <v>0</v>
      </c>
      <c r="MY8" s="256">
        <v>0</v>
      </c>
      <c r="MZ8" s="255">
        <v>10</v>
      </c>
      <c r="NA8" s="260">
        <v>0.625</v>
      </c>
      <c r="NB8">
        <v>16</v>
      </c>
      <c r="NC8" s="277">
        <v>16</v>
      </c>
      <c r="NF8" s="1" t="s">
        <v>1142</v>
      </c>
      <c r="NG8" s="271" t="s">
        <v>1183</v>
      </c>
      <c r="NJ8" s="138">
        <v>8</v>
      </c>
      <c r="NK8" s="138"/>
      <c r="NL8" s="201">
        <v>0.5</v>
      </c>
      <c r="NM8" s="138">
        <v>-3080.581489390107</v>
      </c>
      <c r="NN8" s="138"/>
      <c r="NO8" s="138">
        <v>10</v>
      </c>
      <c r="NP8" s="201">
        <v>0.625</v>
      </c>
      <c r="NQ8" s="138">
        <v>11716.166611872706</v>
      </c>
      <c r="NR8" t="s">
        <v>1183</v>
      </c>
      <c r="NS8" t="s">
        <v>1142</v>
      </c>
      <c r="NT8" s="259">
        <v>11</v>
      </c>
      <c r="NU8" s="260">
        <v>0.6875</v>
      </c>
      <c r="NV8" s="259">
        <v>13</v>
      </c>
      <c r="NW8" s="260">
        <v>0.8125</v>
      </c>
      <c r="NX8" s="255">
        <v>5</v>
      </c>
      <c r="NY8" s="256">
        <v>0.3125</v>
      </c>
      <c r="NZ8" s="255">
        <v>3</v>
      </c>
      <c r="OA8" s="260">
        <v>0.1875</v>
      </c>
      <c r="OB8">
        <v>16</v>
      </c>
      <c r="OC8" s="277">
        <v>16</v>
      </c>
      <c r="OF8" s="1" t="s">
        <v>1142</v>
      </c>
      <c r="OG8" s="271" t="s">
        <v>1183</v>
      </c>
      <c r="OJ8" s="138">
        <v>4</v>
      </c>
      <c r="OK8" s="138"/>
      <c r="OL8" s="201">
        <v>0.25</v>
      </c>
      <c r="OM8" s="138">
        <v>-177.22745621793979</v>
      </c>
      <c r="ON8" s="138"/>
      <c r="OO8" s="138">
        <v>7</v>
      </c>
      <c r="OP8" s="201">
        <v>0.4375</v>
      </c>
      <c r="OQ8" s="138">
        <v>1665.2493101098707</v>
      </c>
      <c r="OR8" t="s">
        <v>1183</v>
      </c>
      <c r="OS8" t="s">
        <v>1142</v>
      </c>
      <c r="OT8" s="259">
        <v>9</v>
      </c>
      <c r="OU8" s="260">
        <v>0.5625</v>
      </c>
      <c r="OV8" s="259">
        <v>11</v>
      </c>
      <c r="OW8" s="260">
        <v>0.6875</v>
      </c>
      <c r="OX8" s="255">
        <v>7</v>
      </c>
      <c r="OY8" s="256">
        <v>0.4375</v>
      </c>
      <c r="OZ8" s="255">
        <v>5</v>
      </c>
      <c r="PA8" s="260">
        <v>0.3125</v>
      </c>
      <c r="PB8">
        <v>16</v>
      </c>
      <c r="PC8" s="277">
        <v>16</v>
      </c>
      <c r="PF8" s="1" t="s">
        <v>1142</v>
      </c>
      <c r="PG8" s="271" t="s">
        <v>1183</v>
      </c>
      <c r="PH8" s="271"/>
      <c r="PK8" s="138">
        <v>3</v>
      </c>
      <c r="PL8" s="138"/>
      <c r="PM8" s="201">
        <v>0.1875</v>
      </c>
      <c r="PN8" s="138">
        <v>-2776.5352426819641</v>
      </c>
      <c r="PO8" s="138"/>
      <c r="PP8" s="138">
        <v>5</v>
      </c>
      <c r="PQ8" s="201">
        <v>0.3125</v>
      </c>
      <c r="PR8" s="138">
        <v>-3576.3956415756456</v>
      </c>
      <c r="PS8" t="s">
        <v>1184</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1183</v>
      </c>
      <c r="QV8" t="s">
        <v>1142</v>
      </c>
      <c r="QW8" s="259">
        <v>13</v>
      </c>
      <c r="QX8" s="260">
        <v>0.8125</v>
      </c>
      <c r="QY8" s="259">
        <v>13</v>
      </c>
      <c r="QZ8" s="260">
        <v>0.8125</v>
      </c>
      <c r="RA8" s="255">
        <v>3</v>
      </c>
      <c r="RB8" s="256">
        <v>0.1875</v>
      </c>
      <c r="RC8" s="255">
        <v>3</v>
      </c>
      <c r="RD8" s="260">
        <v>0.1875</v>
      </c>
      <c r="RE8">
        <v>16</v>
      </c>
      <c r="RF8" s="277">
        <v>16</v>
      </c>
      <c r="RO8" s="1" t="s">
        <v>1142</v>
      </c>
      <c r="RP8" s="271" t="s">
        <v>1183</v>
      </c>
      <c r="RQ8" s="271"/>
      <c r="RR8" s="271"/>
      <c r="RU8" s="138">
        <v>8</v>
      </c>
      <c r="RV8" s="201">
        <v>0.5</v>
      </c>
      <c r="RW8" s="138">
        <v>-2659.658839240667</v>
      </c>
      <c r="RY8" s="138"/>
      <c r="RZ8" s="138">
        <v>10</v>
      </c>
      <c r="SA8" s="201">
        <v>0.625</v>
      </c>
      <c r="SB8" s="138">
        <v>-1042.4718821470324</v>
      </c>
      <c r="SC8" t="s">
        <v>1183</v>
      </c>
      <c r="SD8" t="s">
        <v>1142</v>
      </c>
      <c r="SE8" s="259">
        <v>10</v>
      </c>
      <c r="SF8" s="260">
        <v>0.625</v>
      </c>
      <c r="SG8" s="259">
        <v>10</v>
      </c>
      <c r="SH8" s="260">
        <v>0.625</v>
      </c>
      <c r="SI8" s="255">
        <v>6</v>
      </c>
      <c r="SJ8" s="256">
        <v>0.375</v>
      </c>
      <c r="SK8" s="255">
        <v>6</v>
      </c>
      <c r="SL8" s="260">
        <v>0.375</v>
      </c>
      <c r="SM8">
        <v>16</v>
      </c>
      <c r="SN8" s="277">
        <v>16</v>
      </c>
      <c r="SW8" s="1" t="s">
        <v>1142</v>
      </c>
      <c r="SX8" s="271" t="s">
        <v>1142</v>
      </c>
      <c r="SY8" s="271"/>
      <c r="SZ8" s="271"/>
      <c r="TC8" s="138">
        <v>5</v>
      </c>
      <c r="TD8" s="201">
        <v>0.3125</v>
      </c>
      <c r="TE8" s="138">
        <v>-1321.2134195897052</v>
      </c>
      <c r="TG8" s="138"/>
      <c r="TH8" s="138">
        <v>9</v>
      </c>
      <c r="TI8" s="201">
        <v>0.5625</v>
      </c>
      <c r="TJ8" s="138">
        <v>-1078.1999797701822</v>
      </c>
      <c r="TK8" t="s">
        <v>1183</v>
      </c>
      <c r="TL8" t="s">
        <v>1142</v>
      </c>
      <c r="TM8" s="259">
        <v>9</v>
      </c>
      <c r="TN8" s="260">
        <v>0.5625</v>
      </c>
      <c r="TO8" s="259">
        <v>12</v>
      </c>
      <c r="TP8" s="260">
        <v>0.75</v>
      </c>
      <c r="TQ8" s="255">
        <v>7</v>
      </c>
      <c r="TR8" s="256">
        <v>0.4375</v>
      </c>
      <c r="TS8" s="255">
        <v>4</v>
      </c>
      <c r="TT8" s="260">
        <v>0.25</v>
      </c>
      <c r="TU8">
        <v>16</v>
      </c>
      <c r="TV8" s="277">
        <v>16</v>
      </c>
      <c r="UE8" s="1" t="s">
        <v>1142</v>
      </c>
      <c r="UF8" s="271" t="str">
        <f t="shared" si="37"/>
        <v>rates</v>
      </c>
      <c r="UG8" s="271"/>
      <c r="UH8" s="271"/>
      <c r="UK8" s="138">
        <f t="shared" si="52"/>
        <v>11</v>
      </c>
      <c r="UL8" s="201">
        <f t="shared" si="38"/>
        <v>0.6875</v>
      </c>
      <c r="UM8" s="138">
        <f t="shared" si="53"/>
        <v>10963.990529572384</v>
      </c>
      <c r="UO8" s="138"/>
      <c r="UP8" s="138">
        <f t="shared" si="1"/>
        <v>15</v>
      </c>
      <c r="UQ8" s="201">
        <f t="shared" si="2"/>
        <v>0.9375</v>
      </c>
      <c r="UR8" s="138">
        <f t="shared" si="3"/>
        <v>18206.997354181545</v>
      </c>
      <c r="US8" t="str">
        <f t="shared" si="54"/>
        <v>normal</v>
      </c>
      <c r="UT8" t="str">
        <f t="shared" si="39"/>
        <v>rates</v>
      </c>
      <c r="UU8" s="259">
        <f t="shared" si="4"/>
        <v>16</v>
      </c>
      <c r="UV8" s="260">
        <f t="shared" si="5"/>
        <v>1</v>
      </c>
      <c r="UW8" s="259">
        <f t="shared" si="40"/>
        <v>11</v>
      </c>
      <c r="UX8" s="260">
        <f t="shared" si="6"/>
        <v>0.6875</v>
      </c>
      <c r="UY8" s="255">
        <f t="shared" si="7"/>
        <v>0</v>
      </c>
      <c r="UZ8" s="256">
        <f t="shared" si="8"/>
        <v>0</v>
      </c>
      <c r="VA8" s="255">
        <f t="shared" si="9"/>
        <v>5</v>
      </c>
      <c r="VB8" s="260">
        <f t="shared" si="10"/>
        <v>0.3125</v>
      </c>
      <c r="VC8">
        <f t="shared" si="11"/>
        <v>16</v>
      </c>
      <c r="VD8" s="277">
        <f t="shared" si="41"/>
        <v>16</v>
      </c>
      <c r="VM8" s="1" t="s">
        <v>1142</v>
      </c>
      <c r="VN8" s="271" t="str">
        <f t="shared" si="42"/>
        <v>rates</v>
      </c>
      <c r="VO8" s="271"/>
      <c r="VP8" s="271"/>
      <c r="VS8" s="138">
        <f t="shared" si="55"/>
        <v>0</v>
      </c>
      <c r="VT8" s="201">
        <f t="shared" si="43"/>
        <v>0</v>
      </c>
      <c r="VU8" s="138">
        <f t="shared" si="56"/>
        <v>0</v>
      </c>
      <c r="VW8" s="138"/>
      <c r="VX8" s="138">
        <f t="shared" si="13"/>
        <v>0</v>
      </c>
      <c r="VY8" s="201">
        <f t="shared" si="14"/>
        <v>0</v>
      </c>
      <c r="VZ8" s="138">
        <f t="shared" si="15"/>
        <v>0</v>
      </c>
      <c r="WA8" t="str">
        <f t="shared" si="57"/>
        <v>normal</v>
      </c>
      <c r="WB8" t="str">
        <f t="shared" si="44"/>
        <v>rates</v>
      </c>
      <c r="WC8" s="259">
        <f t="shared" si="16"/>
        <v>0</v>
      </c>
      <c r="WD8" s="260" t="e">
        <f t="shared" si="17"/>
        <v>#DIV/0!</v>
      </c>
      <c r="WE8" s="259">
        <f t="shared" si="45"/>
        <v>7</v>
      </c>
      <c r="WF8" s="260" t="e">
        <f t="shared" si="18"/>
        <v>#DIV/0!</v>
      </c>
      <c r="WG8" s="255">
        <f t="shared" si="19"/>
        <v>0</v>
      </c>
      <c r="WH8" s="256" t="e">
        <f t="shared" si="20"/>
        <v>#DIV/0!</v>
      </c>
      <c r="WI8" s="255">
        <f t="shared" si="21"/>
        <v>9</v>
      </c>
      <c r="WJ8" s="260" t="e">
        <f t="shared" si="22"/>
        <v>#DIV/0!</v>
      </c>
      <c r="WK8">
        <f t="shared" si="23"/>
        <v>0</v>
      </c>
      <c r="WL8" s="277">
        <f t="shared" si="46"/>
        <v>16</v>
      </c>
      <c r="WU8" s="1" t="s">
        <v>1142</v>
      </c>
      <c r="WV8" s="271" t="str">
        <f t="shared" si="47"/>
        <v>rates</v>
      </c>
      <c r="WW8" s="271"/>
      <c r="WX8" s="271"/>
      <c r="XA8" s="138">
        <f t="shared" si="58"/>
        <v>16</v>
      </c>
      <c r="XB8" s="201">
        <f t="shared" si="48"/>
        <v>1</v>
      </c>
      <c r="XC8" s="138">
        <f t="shared" si="59"/>
        <v>0</v>
      </c>
      <c r="XE8" s="138"/>
      <c r="XF8" s="138">
        <f t="shared" si="25"/>
        <v>16</v>
      </c>
      <c r="XG8" s="201">
        <f t="shared" si="26"/>
        <v>1</v>
      </c>
      <c r="XH8" s="138">
        <f t="shared" si="27"/>
        <v>0</v>
      </c>
      <c r="XI8" t="str">
        <f t="shared" si="60"/>
        <v>normal</v>
      </c>
      <c r="XJ8" t="str">
        <f t="shared" si="49"/>
        <v>rates</v>
      </c>
      <c r="XK8" s="259">
        <f t="shared" si="28"/>
        <v>0</v>
      </c>
      <c r="XL8" s="260" t="e">
        <f t="shared" si="29"/>
        <v>#DIV/0!</v>
      </c>
      <c r="XM8" s="259">
        <f t="shared" si="50"/>
        <v>0</v>
      </c>
      <c r="XN8" s="260" t="e">
        <f t="shared" si="30"/>
        <v>#DIV/0!</v>
      </c>
      <c r="XO8" s="255">
        <f t="shared" si="31"/>
        <v>0</v>
      </c>
      <c r="XP8" s="256" t="e">
        <f t="shared" si="32"/>
        <v>#DIV/0!</v>
      </c>
      <c r="XQ8" s="255">
        <f t="shared" si="33"/>
        <v>0</v>
      </c>
      <c r="XR8" s="260" t="e">
        <f t="shared" si="34"/>
        <v>#DIV/0!</v>
      </c>
      <c r="XS8">
        <f t="shared" si="35"/>
        <v>0</v>
      </c>
      <c r="XT8" s="277">
        <f t="shared" si="51"/>
        <v>0</v>
      </c>
    </row>
    <row r="9" spans="1:651"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1183</v>
      </c>
      <c r="BN9" s="205"/>
      <c r="BO9" s="205">
        <v>6</v>
      </c>
      <c r="BP9" s="205">
        <v>2</v>
      </c>
      <c r="BQ9" s="205">
        <v>8</v>
      </c>
      <c r="BV9" s="18" t="s">
        <v>307</v>
      </c>
      <c r="BW9" s="205" t="s">
        <v>1183</v>
      </c>
      <c r="BX9" s="205"/>
      <c r="BY9" s="207">
        <v>6</v>
      </c>
      <c r="BZ9" s="208">
        <v>0.75</v>
      </c>
      <c r="CA9" s="207">
        <v>3506.7802259873333</v>
      </c>
      <c r="CB9" s="207"/>
      <c r="CC9" s="207">
        <v>6</v>
      </c>
      <c r="CD9" s="208">
        <v>0.75</v>
      </c>
      <c r="CE9" s="207">
        <v>3254.7377346972353</v>
      </c>
      <c r="CF9" t="s">
        <v>1183</v>
      </c>
      <c r="CH9" s="205">
        <v>5</v>
      </c>
      <c r="CI9" s="205">
        <v>3</v>
      </c>
      <c r="CJ9" s="205">
        <v>8</v>
      </c>
      <c r="CP9" s="18" t="s">
        <v>307</v>
      </c>
      <c r="CQ9" s="205" t="s">
        <v>1183</v>
      </c>
      <c r="CR9" s="205"/>
      <c r="CS9" s="207">
        <v>6</v>
      </c>
      <c r="CT9" s="208">
        <v>0.75</v>
      </c>
      <c r="CU9" s="207">
        <v>-61.18698790034685</v>
      </c>
      <c r="CV9" s="207"/>
      <c r="CW9" s="207">
        <v>6</v>
      </c>
      <c r="CX9" s="208">
        <v>0.75</v>
      </c>
      <c r="CY9" s="207">
        <v>5631.4360782290751</v>
      </c>
      <c r="CZ9" t="s">
        <v>1183</v>
      </c>
      <c r="DB9" s="205">
        <v>5</v>
      </c>
      <c r="DC9" s="205">
        <v>3</v>
      </c>
      <c r="DD9" s="205">
        <v>8</v>
      </c>
      <c r="DJ9" s="18" t="s">
        <v>307</v>
      </c>
      <c r="DK9" s="205" t="s">
        <v>1183</v>
      </c>
      <c r="DL9" s="205"/>
      <c r="DM9" s="205"/>
      <c r="DN9" s="207">
        <v>4</v>
      </c>
      <c r="DO9" s="207"/>
      <c r="DP9" s="208">
        <v>0.5</v>
      </c>
      <c r="DQ9" s="207">
        <v>343.48162810580766</v>
      </c>
      <c r="DR9" s="207"/>
      <c r="DS9" s="207">
        <v>3</v>
      </c>
      <c r="DT9" s="208">
        <v>0.375</v>
      </c>
      <c r="DU9" s="207">
        <v>-982.2663863009966</v>
      </c>
      <c r="DV9" t="s">
        <v>1184</v>
      </c>
      <c r="DX9" t="s">
        <v>307</v>
      </c>
      <c r="DY9" s="261">
        <v>3</v>
      </c>
      <c r="DZ9" s="260">
        <v>0.375</v>
      </c>
      <c r="EA9" s="257">
        <v>5</v>
      </c>
      <c r="EB9" s="256">
        <v>0.625</v>
      </c>
      <c r="EC9" s="205">
        <v>8</v>
      </c>
      <c r="EH9" s="18" t="s">
        <v>307</v>
      </c>
      <c r="EI9" s="267" t="s">
        <v>1184</v>
      </c>
      <c r="EJ9" s="205"/>
      <c r="EK9" s="205"/>
      <c r="EL9" s="207">
        <v>4</v>
      </c>
      <c r="EM9" s="207"/>
      <c r="EN9" s="208">
        <v>0.5</v>
      </c>
      <c r="EO9" s="207">
        <v>-680.53760162444144</v>
      </c>
      <c r="EP9" s="207"/>
      <c r="EQ9" s="207">
        <v>5</v>
      </c>
      <c r="ER9" s="208">
        <v>0.625</v>
      </c>
      <c r="ES9" s="207">
        <v>5137.3524288773415</v>
      </c>
      <c r="ET9" t="s">
        <v>1183</v>
      </c>
      <c r="EV9" t="s">
        <v>307</v>
      </c>
      <c r="EW9" s="261">
        <v>0</v>
      </c>
      <c r="EX9" s="260">
        <v>0</v>
      </c>
      <c r="EY9" s="257">
        <v>8</v>
      </c>
      <c r="EZ9" s="256">
        <v>1</v>
      </c>
      <c r="FA9" s="205">
        <v>8</v>
      </c>
      <c r="FF9" s="18" t="s">
        <v>307</v>
      </c>
      <c r="FG9" s="271" t="s">
        <v>1183</v>
      </c>
      <c r="FH9" s="205"/>
      <c r="FI9" s="205"/>
      <c r="FJ9" s="207">
        <v>3</v>
      </c>
      <c r="FK9" s="207"/>
      <c r="FL9" s="208">
        <v>0.375</v>
      </c>
      <c r="FM9" s="207">
        <v>-1154.9451967171408</v>
      </c>
      <c r="FN9" s="207"/>
      <c r="FO9" s="207">
        <v>6</v>
      </c>
      <c r="FP9" s="208">
        <v>0.75</v>
      </c>
      <c r="FQ9" s="207">
        <v>4095.1355159753912</v>
      </c>
      <c r="FR9" t="s">
        <v>1183</v>
      </c>
      <c r="FS9" t="s">
        <v>307</v>
      </c>
      <c r="FT9" s="261">
        <v>5</v>
      </c>
      <c r="FU9" s="260">
        <v>0.625</v>
      </c>
      <c r="FV9" s="261">
        <v>6</v>
      </c>
      <c r="FW9" s="260">
        <v>0.75</v>
      </c>
      <c r="FX9" s="257">
        <v>3</v>
      </c>
      <c r="FY9" s="256">
        <v>0.375</v>
      </c>
      <c r="FZ9" s="257">
        <v>2</v>
      </c>
      <c r="GA9" s="260">
        <v>0.25</v>
      </c>
      <c r="GB9" s="205">
        <v>8</v>
      </c>
      <c r="GC9" s="278">
        <v>8</v>
      </c>
      <c r="GF9" s="18" t="s">
        <v>307</v>
      </c>
      <c r="GG9" s="271" t="s">
        <v>1183</v>
      </c>
      <c r="GH9" s="205"/>
      <c r="GI9" s="205"/>
      <c r="GJ9" s="207">
        <v>5</v>
      </c>
      <c r="GK9" s="207"/>
      <c r="GL9" s="208">
        <v>0.625</v>
      </c>
      <c r="GM9" s="207">
        <v>7924.1775415753855</v>
      </c>
      <c r="GN9" s="207"/>
      <c r="GO9" s="207">
        <v>0</v>
      </c>
      <c r="GP9" s="208">
        <v>0</v>
      </c>
      <c r="GQ9" s="207">
        <v>-10662.630117067463</v>
      </c>
      <c r="GR9" t="s">
        <v>1184</v>
      </c>
      <c r="GS9" t="s">
        <v>307</v>
      </c>
      <c r="GT9" s="261">
        <v>5</v>
      </c>
      <c r="GU9" s="260">
        <v>0.625</v>
      </c>
      <c r="GV9" s="261">
        <v>6</v>
      </c>
      <c r="GW9" s="260">
        <v>0.75</v>
      </c>
      <c r="GX9" s="257">
        <v>3</v>
      </c>
      <c r="GY9" s="256">
        <v>0.375</v>
      </c>
      <c r="GZ9" s="257">
        <v>2</v>
      </c>
      <c r="HA9" s="260">
        <v>0.25</v>
      </c>
      <c r="HB9" s="205">
        <v>8</v>
      </c>
      <c r="HC9" s="278">
        <v>8</v>
      </c>
      <c r="HF9" s="18" t="s">
        <v>307</v>
      </c>
      <c r="HG9" s="271" t="s">
        <v>1184</v>
      </c>
      <c r="HH9" s="205"/>
      <c r="HI9" s="205"/>
      <c r="HJ9" s="207">
        <v>6</v>
      </c>
      <c r="HK9" s="207"/>
      <c r="HL9" s="208">
        <v>0.75</v>
      </c>
      <c r="HM9" s="207">
        <v>4495.6806271147061</v>
      </c>
      <c r="HN9" s="207"/>
      <c r="HO9" s="207">
        <v>4</v>
      </c>
      <c r="HP9" s="208">
        <v>0.5</v>
      </c>
      <c r="HQ9" s="207">
        <v>-646.02929254126013</v>
      </c>
      <c r="HR9" t="s">
        <v>1183</v>
      </c>
      <c r="HS9" t="s">
        <v>307</v>
      </c>
      <c r="HT9" s="261">
        <v>7</v>
      </c>
      <c r="HU9" s="260">
        <v>0.875</v>
      </c>
      <c r="HV9" s="261">
        <v>7</v>
      </c>
      <c r="HW9" s="260">
        <v>0.875</v>
      </c>
      <c r="HX9" s="257">
        <v>1</v>
      </c>
      <c r="HY9" s="256">
        <v>0.125</v>
      </c>
      <c r="HZ9" s="257">
        <v>1</v>
      </c>
      <c r="IA9" s="260">
        <v>0.125</v>
      </c>
      <c r="IB9" s="205">
        <v>8</v>
      </c>
      <c r="IC9" s="278">
        <v>8</v>
      </c>
      <c r="IF9" s="18" t="s">
        <v>307</v>
      </c>
      <c r="IG9" s="271" t="s">
        <v>1183</v>
      </c>
      <c r="IH9" s="205"/>
      <c r="II9" s="205"/>
      <c r="IJ9" s="207">
        <v>4</v>
      </c>
      <c r="IK9" s="207"/>
      <c r="IL9" s="208">
        <v>0.5</v>
      </c>
      <c r="IM9" s="207">
        <v>2145.5931709890538</v>
      </c>
      <c r="IN9" s="207"/>
      <c r="IO9" s="207">
        <v>4</v>
      </c>
      <c r="IP9" s="208">
        <v>0.5</v>
      </c>
      <c r="IQ9" s="207">
        <v>529.94403762397337</v>
      </c>
      <c r="IR9" t="s">
        <v>1183</v>
      </c>
      <c r="IS9" t="s">
        <v>307</v>
      </c>
      <c r="IT9" s="261">
        <v>5</v>
      </c>
      <c r="IU9" s="260">
        <v>0.625</v>
      </c>
      <c r="IV9" s="261">
        <v>7</v>
      </c>
      <c r="IW9" s="260">
        <v>0.875</v>
      </c>
      <c r="IX9" s="257">
        <v>3</v>
      </c>
      <c r="IY9" s="256">
        <v>0.375</v>
      </c>
      <c r="IZ9" s="257">
        <v>1</v>
      </c>
      <c r="JA9" s="260">
        <v>0.125</v>
      </c>
      <c r="JB9" s="205">
        <v>8</v>
      </c>
      <c r="JC9" s="278">
        <v>8</v>
      </c>
      <c r="JF9" s="18" t="s">
        <v>307</v>
      </c>
      <c r="JG9" s="271" t="s">
        <v>1183</v>
      </c>
      <c r="JH9" s="205"/>
      <c r="JI9" s="205"/>
      <c r="JJ9" s="207">
        <v>3</v>
      </c>
      <c r="JK9" s="207"/>
      <c r="JL9" s="208">
        <v>0.375</v>
      </c>
      <c r="JM9" s="207">
        <v>65.853487850632291</v>
      </c>
      <c r="JN9" s="207"/>
      <c r="JO9" s="207">
        <v>5</v>
      </c>
      <c r="JP9" s="208">
        <v>0.625</v>
      </c>
      <c r="JQ9" s="207">
        <v>571.21286443943904</v>
      </c>
      <c r="JR9" t="s">
        <v>1183</v>
      </c>
      <c r="JS9" t="s">
        <v>307</v>
      </c>
      <c r="JT9" s="261">
        <v>2</v>
      </c>
      <c r="JU9" s="260">
        <v>0.25</v>
      </c>
      <c r="JV9" s="261">
        <v>5</v>
      </c>
      <c r="JW9" s="260">
        <v>0.625</v>
      </c>
      <c r="JX9" s="257">
        <v>6</v>
      </c>
      <c r="JY9" s="256">
        <v>0.75</v>
      </c>
      <c r="JZ9" s="257">
        <v>3</v>
      </c>
      <c r="KA9" s="260">
        <v>0.375</v>
      </c>
      <c r="KB9" s="205">
        <v>8</v>
      </c>
      <c r="KC9" s="278">
        <v>8</v>
      </c>
      <c r="KF9" s="18" t="s">
        <v>307</v>
      </c>
      <c r="KG9" s="271" t="s">
        <v>1183</v>
      </c>
      <c r="KH9" s="205"/>
      <c r="KI9" s="205"/>
      <c r="KJ9" s="207">
        <v>4</v>
      </c>
      <c r="KK9" s="207"/>
      <c r="KL9" s="208">
        <v>0.5</v>
      </c>
      <c r="KM9" s="207">
        <v>711.9812495468525</v>
      </c>
      <c r="KN9" s="207"/>
      <c r="KO9" s="207">
        <v>3</v>
      </c>
      <c r="KP9" s="208">
        <v>0.375</v>
      </c>
      <c r="KQ9" s="207">
        <v>327.97040228624746</v>
      </c>
      <c r="KR9" t="s">
        <v>1183</v>
      </c>
      <c r="KS9" t="s">
        <v>307</v>
      </c>
      <c r="KT9" s="261">
        <v>4</v>
      </c>
      <c r="KU9" s="260">
        <v>0.5</v>
      </c>
      <c r="KV9" s="261">
        <v>2</v>
      </c>
      <c r="KW9" s="260">
        <v>0.25</v>
      </c>
      <c r="KX9" s="257">
        <v>4</v>
      </c>
      <c r="KY9" s="256">
        <v>0.5</v>
      </c>
      <c r="KZ9" s="257">
        <v>6</v>
      </c>
      <c r="LA9" s="260">
        <v>0.75</v>
      </c>
      <c r="LB9" s="205">
        <v>8</v>
      </c>
      <c r="LC9" s="278">
        <v>8</v>
      </c>
      <c r="LF9" s="18" t="s">
        <v>307</v>
      </c>
      <c r="LG9" s="271" t="s">
        <v>1183</v>
      </c>
      <c r="LH9" s="205"/>
      <c r="LI9" s="205"/>
      <c r="LJ9" s="207">
        <v>5</v>
      </c>
      <c r="LK9" s="207"/>
      <c r="LL9" s="208">
        <v>0.625</v>
      </c>
      <c r="LM9" s="207">
        <v>3688.407195035571</v>
      </c>
      <c r="LN9" s="207"/>
      <c r="LO9" s="207">
        <v>3</v>
      </c>
      <c r="LP9" s="208">
        <v>0.375</v>
      </c>
      <c r="LQ9" s="207">
        <v>-2887.4094852388325</v>
      </c>
      <c r="LR9" t="s">
        <v>1184</v>
      </c>
      <c r="LS9" t="s">
        <v>307</v>
      </c>
      <c r="LT9" s="261">
        <v>8</v>
      </c>
      <c r="LU9" s="260">
        <v>1</v>
      </c>
      <c r="LV9" s="261">
        <v>5</v>
      </c>
      <c r="LW9" s="260">
        <v>0.625</v>
      </c>
      <c r="LX9" s="257">
        <v>0</v>
      </c>
      <c r="LY9" s="256">
        <v>0</v>
      </c>
      <c r="LZ9" s="257">
        <v>3</v>
      </c>
      <c r="MA9" s="260">
        <v>0.375</v>
      </c>
      <c r="MB9" s="205">
        <v>8</v>
      </c>
      <c r="MC9" s="278">
        <v>8</v>
      </c>
      <c r="MF9" s="18" t="s">
        <v>307</v>
      </c>
      <c r="MG9" s="271" t="s">
        <v>1184</v>
      </c>
      <c r="MH9" s="205"/>
      <c r="MI9" s="205"/>
      <c r="MJ9" s="207">
        <v>2</v>
      </c>
      <c r="MK9" s="207"/>
      <c r="ML9" s="208">
        <v>0.25</v>
      </c>
      <c r="MM9" s="207">
        <v>-10214.155243295669</v>
      </c>
      <c r="MN9" s="207"/>
      <c r="MO9" s="207">
        <v>5</v>
      </c>
      <c r="MP9" s="208">
        <v>0.625</v>
      </c>
      <c r="MQ9" s="207">
        <v>1042.616298565852</v>
      </c>
      <c r="MR9" t="s">
        <v>1183</v>
      </c>
      <c r="MS9" t="s">
        <v>307</v>
      </c>
      <c r="MT9" s="261">
        <v>0</v>
      </c>
      <c r="MU9" s="260">
        <v>0</v>
      </c>
      <c r="MV9" s="261">
        <v>6</v>
      </c>
      <c r="MW9" s="260">
        <v>0.75</v>
      </c>
      <c r="MX9" s="257">
        <v>8</v>
      </c>
      <c r="MY9" s="256">
        <v>1</v>
      </c>
      <c r="MZ9" s="257">
        <v>2</v>
      </c>
      <c r="NA9" s="260">
        <v>0.25</v>
      </c>
      <c r="NB9" s="205">
        <v>8</v>
      </c>
      <c r="NC9" s="278">
        <v>8</v>
      </c>
      <c r="NF9" s="18" t="s">
        <v>307</v>
      </c>
      <c r="NG9" s="271" t="s">
        <v>1183</v>
      </c>
      <c r="NH9" s="205"/>
      <c r="NI9" s="205"/>
      <c r="NJ9" s="207">
        <v>4</v>
      </c>
      <c r="NK9" s="207"/>
      <c r="NL9" s="208">
        <v>0.5</v>
      </c>
      <c r="NM9" s="207">
        <v>-1663.3895217431391</v>
      </c>
      <c r="NN9" s="207"/>
      <c r="NO9" s="207">
        <v>5</v>
      </c>
      <c r="NP9" s="208">
        <v>0.625</v>
      </c>
      <c r="NQ9" s="207">
        <v>918.78505958676931</v>
      </c>
      <c r="NR9" t="s">
        <v>1183</v>
      </c>
      <c r="NS9" t="s">
        <v>307</v>
      </c>
      <c r="NT9" s="261">
        <v>2</v>
      </c>
      <c r="NU9" s="260">
        <v>0.25</v>
      </c>
      <c r="NV9" s="261">
        <v>4</v>
      </c>
      <c r="NW9" s="260">
        <v>0.5</v>
      </c>
      <c r="NX9" s="257">
        <v>6</v>
      </c>
      <c r="NY9" s="256">
        <v>0.75</v>
      </c>
      <c r="NZ9" s="257">
        <v>4</v>
      </c>
      <c r="OA9" s="260">
        <v>0.5</v>
      </c>
      <c r="OB9" s="205">
        <v>8</v>
      </c>
      <c r="OC9" s="278">
        <v>8</v>
      </c>
      <c r="OF9" s="18" t="s">
        <v>307</v>
      </c>
      <c r="OG9" s="271" t="s">
        <v>1183</v>
      </c>
      <c r="OH9" s="205"/>
      <c r="OI9" s="205"/>
      <c r="OJ9" s="207">
        <v>2</v>
      </c>
      <c r="OK9" s="207"/>
      <c r="OL9" s="208">
        <v>0.25</v>
      </c>
      <c r="OM9" s="207">
        <v>-6825.1848450988391</v>
      </c>
      <c r="ON9" s="207"/>
      <c r="OO9" s="207">
        <v>4</v>
      </c>
      <c r="OP9" s="208">
        <v>0.5</v>
      </c>
      <c r="OQ9" s="207">
        <v>-3359.7071326943033</v>
      </c>
      <c r="OR9" t="s">
        <v>1183</v>
      </c>
      <c r="OS9" t="s">
        <v>307</v>
      </c>
      <c r="OT9" s="261">
        <v>8</v>
      </c>
      <c r="OU9" s="260">
        <v>1</v>
      </c>
      <c r="OV9" s="261">
        <v>2</v>
      </c>
      <c r="OW9" s="260">
        <v>0.25</v>
      </c>
      <c r="OX9" s="257">
        <v>0</v>
      </c>
      <c r="OY9" s="256">
        <v>0</v>
      </c>
      <c r="OZ9" s="257">
        <v>6</v>
      </c>
      <c r="PA9" s="260">
        <v>0.75</v>
      </c>
      <c r="PB9" s="205">
        <v>8</v>
      </c>
      <c r="PC9" s="278">
        <v>8</v>
      </c>
      <c r="PF9" s="18" t="s">
        <v>307</v>
      </c>
      <c r="PG9" s="271" t="s">
        <v>1183</v>
      </c>
      <c r="PH9" s="271"/>
      <c r="PI9" s="205"/>
      <c r="PJ9" s="205"/>
      <c r="PK9" s="207">
        <v>3</v>
      </c>
      <c r="PL9" s="207"/>
      <c r="PM9" s="208">
        <v>0.375</v>
      </c>
      <c r="PN9" s="207">
        <v>3619.7803961146101</v>
      </c>
      <c r="PO9" s="207"/>
      <c r="PP9" s="207">
        <v>5</v>
      </c>
      <c r="PQ9" s="208">
        <v>0.625</v>
      </c>
      <c r="PR9" s="207">
        <v>2217.7831912532597</v>
      </c>
      <c r="PS9" t="s">
        <v>1183</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1183</v>
      </c>
      <c r="QV9" t="s">
        <v>307</v>
      </c>
      <c r="QW9" s="261">
        <v>3</v>
      </c>
      <c r="QX9" s="260">
        <v>0.375</v>
      </c>
      <c r="QY9" s="261">
        <v>5</v>
      </c>
      <c r="QZ9" s="260">
        <v>0.625</v>
      </c>
      <c r="RA9" s="257">
        <v>5</v>
      </c>
      <c r="RB9" s="256">
        <v>0.625</v>
      </c>
      <c r="RC9" s="257">
        <v>3</v>
      </c>
      <c r="RD9" s="260">
        <v>0.375</v>
      </c>
      <c r="RE9" s="205">
        <v>8</v>
      </c>
      <c r="RF9" s="278">
        <v>8</v>
      </c>
      <c r="RO9" s="18" t="s">
        <v>307</v>
      </c>
      <c r="RP9" s="271" t="s">
        <v>1183</v>
      </c>
      <c r="RQ9" s="271"/>
      <c r="RR9" s="271"/>
      <c r="RS9" s="205"/>
      <c r="RT9" s="205"/>
      <c r="RU9" s="207">
        <v>5</v>
      </c>
      <c r="RV9" s="208">
        <v>0.625</v>
      </c>
      <c r="RW9" s="138">
        <v>1950.5722237139069</v>
      </c>
      <c r="RY9" s="207"/>
      <c r="RZ9" s="207">
        <v>4</v>
      </c>
      <c r="SA9" s="208">
        <v>0.5</v>
      </c>
      <c r="SB9" s="207">
        <v>-2783.3353294858598</v>
      </c>
      <c r="SC9" t="s">
        <v>1183</v>
      </c>
      <c r="SD9" t="s">
        <v>307</v>
      </c>
      <c r="SE9" s="261">
        <v>8</v>
      </c>
      <c r="SF9" s="260">
        <v>1</v>
      </c>
      <c r="SG9" s="261">
        <v>5</v>
      </c>
      <c r="SH9" s="260">
        <v>0.625</v>
      </c>
      <c r="SI9" s="257">
        <v>0</v>
      </c>
      <c r="SJ9" s="256">
        <v>0</v>
      </c>
      <c r="SK9" s="257">
        <v>3</v>
      </c>
      <c r="SL9" s="260">
        <v>0.375</v>
      </c>
      <c r="SM9" s="205">
        <v>8</v>
      </c>
      <c r="SN9" s="278">
        <v>8</v>
      </c>
      <c r="SW9" s="18" t="s">
        <v>307</v>
      </c>
      <c r="SX9" s="271" t="s">
        <v>307</v>
      </c>
      <c r="SY9" s="271"/>
      <c r="SZ9" s="271"/>
      <c r="TA9" s="205"/>
      <c r="TB9" s="205"/>
      <c r="TC9" s="207">
        <v>4</v>
      </c>
      <c r="TD9" s="208">
        <v>0.5</v>
      </c>
      <c r="TE9" s="138">
        <v>-1864.252148995392</v>
      </c>
      <c r="TG9" s="207"/>
      <c r="TH9" s="207">
        <v>3</v>
      </c>
      <c r="TI9" s="208">
        <v>0.375</v>
      </c>
      <c r="TJ9" s="207">
        <v>-1398.1891117465441</v>
      </c>
      <c r="TK9" t="s">
        <v>1184</v>
      </c>
      <c r="TL9" t="s">
        <v>307</v>
      </c>
      <c r="TM9" s="261">
        <v>8</v>
      </c>
      <c r="TN9" s="260">
        <v>1</v>
      </c>
      <c r="TO9" s="261">
        <v>4</v>
      </c>
      <c r="TP9" s="260">
        <v>0.5</v>
      </c>
      <c r="TQ9" s="257">
        <v>0</v>
      </c>
      <c r="TR9" s="256">
        <v>0</v>
      </c>
      <c r="TS9" s="257">
        <v>4</v>
      </c>
      <c r="TT9" s="260">
        <v>0.5</v>
      </c>
      <c r="TU9" s="205">
        <v>8</v>
      </c>
      <c r="TV9" s="278">
        <v>8</v>
      </c>
      <c r="UE9" s="18" t="s">
        <v>307</v>
      </c>
      <c r="UF9" s="271" t="str">
        <f t="shared" si="37"/>
        <v>soft</v>
      </c>
      <c r="UG9" s="271"/>
      <c r="UH9" s="271"/>
      <c r="UI9" s="205"/>
      <c r="UJ9" s="205"/>
      <c r="UK9" s="207">
        <f t="shared" si="52"/>
        <v>5</v>
      </c>
      <c r="UL9" s="208">
        <f t="shared" si="38"/>
        <v>0.625</v>
      </c>
      <c r="UM9" s="138">
        <f t="shared" si="53"/>
        <v>2283.2127208969596</v>
      </c>
      <c r="UO9" s="207"/>
      <c r="UP9" s="207">
        <f t="shared" si="1"/>
        <v>3</v>
      </c>
      <c r="UQ9" s="208">
        <f t="shared" si="2"/>
        <v>0.375</v>
      </c>
      <c r="UR9" s="207">
        <f t="shared" si="3"/>
        <v>-3791.0068976199677</v>
      </c>
      <c r="US9" t="str">
        <f t="shared" si="54"/>
        <v>inverted</v>
      </c>
      <c r="UT9" t="str">
        <f t="shared" si="39"/>
        <v>soft</v>
      </c>
      <c r="UU9" s="261">
        <f t="shared" si="4"/>
        <v>6</v>
      </c>
      <c r="UV9" s="260">
        <f t="shared" si="5"/>
        <v>0.75</v>
      </c>
      <c r="UW9" s="261">
        <f t="shared" si="40"/>
        <v>5</v>
      </c>
      <c r="UX9" s="260">
        <f t="shared" si="6"/>
        <v>0.625</v>
      </c>
      <c r="UY9" s="257">
        <f t="shared" si="7"/>
        <v>2</v>
      </c>
      <c r="UZ9" s="256">
        <f t="shared" si="8"/>
        <v>0.25</v>
      </c>
      <c r="VA9" s="257">
        <f t="shared" si="9"/>
        <v>3</v>
      </c>
      <c r="VB9" s="260">
        <f t="shared" si="10"/>
        <v>0.375</v>
      </c>
      <c r="VC9" s="205">
        <f t="shared" si="11"/>
        <v>8</v>
      </c>
      <c r="VD9" s="278">
        <f t="shared" si="41"/>
        <v>8</v>
      </c>
      <c r="VM9" s="18" t="s">
        <v>307</v>
      </c>
      <c r="VN9" s="271" t="str">
        <f t="shared" si="42"/>
        <v>soft</v>
      </c>
      <c r="VO9" s="271"/>
      <c r="VP9" s="271"/>
      <c r="VQ9" s="205"/>
      <c r="VR9" s="205"/>
      <c r="VS9" s="207">
        <f t="shared" si="55"/>
        <v>0</v>
      </c>
      <c r="VT9" s="208">
        <f t="shared" si="43"/>
        <v>0</v>
      </c>
      <c r="VU9" s="138">
        <f t="shared" si="56"/>
        <v>0</v>
      </c>
      <c r="VW9" s="207"/>
      <c r="VX9" s="207">
        <f t="shared" si="13"/>
        <v>0</v>
      </c>
      <c r="VY9" s="208">
        <f t="shared" si="14"/>
        <v>0</v>
      </c>
      <c r="VZ9" s="207">
        <f t="shared" si="15"/>
        <v>0</v>
      </c>
      <c r="WA9" t="str">
        <f t="shared" si="57"/>
        <v>normal</v>
      </c>
      <c r="WB9" t="str">
        <f t="shared" si="44"/>
        <v>soft</v>
      </c>
      <c r="WC9" s="261">
        <f t="shared" si="16"/>
        <v>0</v>
      </c>
      <c r="WD9" s="260" t="e">
        <f t="shared" si="17"/>
        <v>#DIV/0!</v>
      </c>
      <c r="WE9" s="261">
        <f t="shared" si="45"/>
        <v>6</v>
      </c>
      <c r="WF9" s="260" t="e">
        <f t="shared" si="18"/>
        <v>#DIV/0!</v>
      </c>
      <c r="WG9" s="257">
        <f t="shared" si="19"/>
        <v>0</v>
      </c>
      <c r="WH9" s="256" t="e">
        <f t="shared" si="20"/>
        <v>#DIV/0!</v>
      </c>
      <c r="WI9" s="257">
        <f t="shared" si="21"/>
        <v>2</v>
      </c>
      <c r="WJ9" s="260" t="e">
        <f t="shared" si="22"/>
        <v>#DIV/0!</v>
      </c>
      <c r="WK9" s="205">
        <f t="shared" si="23"/>
        <v>0</v>
      </c>
      <c r="WL9" s="278">
        <f t="shared" si="46"/>
        <v>8</v>
      </c>
      <c r="WU9" s="18" t="s">
        <v>307</v>
      </c>
      <c r="WV9" s="271" t="str">
        <f t="shared" si="47"/>
        <v>soft</v>
      </c>
      <c r="WW9" s="271"/>
      <c r="WX9" s="271"/>
      <c r="WY9" s="205"/>
      <c r="WZ9" s="205"/>
      <c r="XA9" s="207">
        <f t="shared" si="58"/>
        <v>8</v>
      </c>
      <c r="XB9" s="208">
        <f t="shared" si="48"/>
        <v>1</v>
      </c>
      <c r="XC9" s="138">
        <f t="shared" si="59"/>
        <v>0</v>
      </c>
      <c r="XE9" s="207"/>
      <c r="XF9" s="207">
        <f t="shared" si="25"/>
        <v>8</v>
      </c>
      <c r="XG9" s="208">
        <f t="shared" si="26"/>
        <v>1</v>
      </c>
      <c r="XH9" s="207">
        <f t="shared" si="27"/>
        <v>0</v>
      </c>
      <c r="XI9" t="str">
        <f t="shared" si="60"/>
        <v>normal</v>
      </c>
      <c r="XJ9" t="str">
        <f t="shared" si="49"/>
        <v>soft</v>
      </c>
      <c r="XK9" s="261">
        <f t="shared" si="28"/>
        <v>0</v>
      </c>
      <c r="XL9" s="260" t="e">
        <f t="shared" si="29"/>
        <v>#DIV/0!</v>
      </c>
      <c r="XM9" s="261">
        <f t="shared" si="50"/>
        <v>0</v>
      </c>
      <c r="XN9" s="260" t="e">
        <f t="shared" si="30"/>
        <v>#DIV/0!</v>
      </c>
      <c r="XO9" s="257">
        <f t="shared" si="31"/>
        <v>0</v>
      </c>
      <c r="XP9" s="256" t="e">
        <f t="shared" si="32"/>
        <v>#DIV/0!</v>
      </c>
      <c r="XQ9" s="257">
        <f t="shared" si="33"/>
        <v>0</v>
      </c>
      <c r="XR9" s="260" t="e">
        <f t="shared" si="34"/>
        <v>#DIV/0!</v>
      </c>
      <c r="XS9" s="205">
        <f t="shared" si="35"/>
        <v>0</v>
      </c>
      <c r="XT9" s="278">
        <f t="shared" si="51"/>
        <v>0</v>
      </c>
    </row>
    <row r="10" spans="1:651" outlineLevel="1" x14ac:dyDescent="0.25">
      <c r="C10">
        <f>SUM(C2:C9)</f>
        <v>79</v>
      </c>
      <c r="AO10" s="170">
        <v>43</v>
      </c>
      <c r="AP10" s="201">
        <v>0.54430379746835444</v>
      </c>
      <c r="AQ10" s="170">
        <v>2746.3546089062893</v>
      </c>
      <c r="AS10" s="170">
        <v>42</v>
      </c>
      <c r="AT10" s="201">
        <v>0.53164556962025311</v>
      </c>
      <c r="AU10" s="170">
        <v>-7808.1551829939153</v>
      </c>
      <c r="BE10" t="s">
        <v>1160</v>
      </c>
      <c r="BF10" s="170">
        <v>47</v>
      </c>
      <c r="BG10" s="201">
        <v>0.59493670886075944</v>
      </c>
      <c r="BH10" s="170">
        <v>20291.444277071307</v>
      </c>
      <c r="BJ10" s="170">
        <v>38</v>
      </c>
      <c r="BK10" s="201">
        <v>0.48101265822784811</v>
      </c>
      <c r="BL10" s="170">
        <v>3233.8832677575128</v>
      </c>
      <c r="BO10" s="7">
        <v>57</v>
      </c>
      <c r="BP10" s="7">
        <v>22</v>
      </c>
      <c r="BQ10">
        <v>79</v>
      </c>
      <c r="BV10" t="s">
        <v>1160</v>
      </c>
      <c r="BY10" s="170">
        <v>31</v>
      </c>
      <c r="BZ10" s="201">
        <v>0.39240506329113922</v>
      </c>
      <c r="CA10" s="170">
        <v>-7008.0206013057214</v>
      </c>
      <c r="CB10" s="170"/>
      <c r="CC10" s="170">
        <v>52</v>
      </c>
      <c r="CD10" s="201">
        <v>0.65822784810126578</v>
      </c>
      <c r="CE10" s="170">
        <v>15962.892956212079</v>
      </c>
      <c r="CH10" s="7">
        <v>30</v>
      </c>
      <c r="CI10" s="7">
        <v>46</v>
      </c>
      <c r="CJ10">
        <v>76</v>
      </c>
      <c r="CP10" t="s">
        <v>1160</v>
      </c>
      <c r="CS10" s="170">
        <v>39</v>
      </c>
      <c r="CT10" s="201">
        <v>0.49367088607594939</v>
      </c>
      <c r="CU10" s="170">
        <v>948.60816338006066</v>
      </c>
      <c r="CV10" s="170"/>
      <c r="CW10" s="170">
        <v>50</v>
      </c>
      <c r="CX10" s="201">
        <v>0.63291139240506333</v>
      </c>
      <c r="CY10" s="170">
        <v>53115.225592546129</v>
      </c>
      <c r="DB10" s="7">
        <v>26</v>
      </c>
      <c r="DC10" s="7">
        <v>52</v>
      </c>
      <c r="DD10">
        <v>78</v>
      </c>
      <c r="DJ10" t="s">
        <v>1160</v>
      </c>
      <c r="DN10" s="170">
        <v>46</v>
      </c>
      <c r="DO10" s="170"/>
      <c r="DP10" s="201">
        <v>0.58227848101265822</v>
      </c>
      <c r="DQ10" s="170">
        <v>34268.096505310961</v>
      </c>
      <c r="DR10" s="170"/>
      <c r="DS10" s="170">
        <v>39</v>
      </c>
      <c r="DT10" s="201">
        <v>0.49367088607594939</v>
      </c>
      <c r="DU10" s="170">
        <v>7472.2367149064303</v>
      </c>
      <c r="DY10" s="7">
        <v>34</v>
      </c>
      <c r="EA10" s="7">
        <v>45</v>
      </c>
      <c r="EC10">
        <v>79</v>
      </c>
      <c r="EH10" t="s">
        <v>1160</v>
      </c>
      <c r="EL10" s="170">
        <v>45</v>
      </c>
      <c r="EM10" s="170"/>
      <c r="EN10" s="201">
        <v>0.569620253164557</v>
      </c>
      <c r="EO10" s="170">
        <v>33810.265570120915</v>
      </c>
      <c r="EP10" s="170"/>
      <c r="EQ10" s="170">
        <v>39</v>
      </c>
      <c r="ER10" s="201">
        <v>0.49367088607594939</v>
      </c>
      <c r="ES10" s="170">
        <v>77.919999736591308</v>
      </c>
      <c r="EW10" s="7">
        <v>28</v>
      </c>
      <c r="EY10" s="7">
        <v>51</v>
      </c>
      <c r="FA10">
        <v>79</v>
      </c>
      <c r="FF10" t="s">
        <v>1160</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1160</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1160</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1160</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1160</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1160</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1160</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1160</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1160</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1160</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1160</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1160</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1160</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1160</v>
      </c>
      <c r="TC10" s="170">
        <v>41</v>
      </c>
      <c r="TD10" s="201">
        <v>0.51898734177215189</v>
      </c>
      <c r="TE10" s="170">
        <v>-4788.2513143162951</v>
      </c>
      <c r="TG10" s="170"/>
      <c r="TH10" s="170">
        <v>47</v>
      </c>
      <c r="TI10" s="201">
        <v>0.59493670886075944</v>
      </c>
      <c r="TJ10" s="170">
        <v>3123.8906142981168</v>
      </c>
      <c r="TM10" s="7">
        <v>50</v>
      </c>
      <c r="TN10" s="260">
        <v>0.63291139240506333</v>
      </c>
      <c r="TO10" s="7">
        <v>54</v>
      </c>
      <c r="TP10" s="260">
        <v>0.68354430379746833</v>
      </c>
      <c r="TQ10" s="7">
        <v>29</v>
      </c>
      <c r="TR10" s="256">
        <v>0.36708860759493672</v>
      </c>
      <c r="TS10" s="7">
        <v>25</v>
      </c>
      <c r="TT10" s="260">
        <v>0.31645569620253167</v>
      </c>
      <c r="TU10">
        <v>79</v>
      </c>
      <c r="TV10" s="277">
        <v>79</v>
      </c>
      <c r="UE10" t="s">
        <v>1160</v>
      </c>
      <c r="UK10" s="170">
        <f>SUM(UK2:UK9)</f>
        <v>38</v>
      </c>
      <c r="UL10" s="201">
        <f t="shared" si="38"/>
        <v>0.48101265822784811</v>
      </c>
      <c r="UM10" s="170">
        <f>SUM(UM2:UM9)</f>
        <v>-13048.158901739016</v>
      </c>
      <c r="UO10" s="170"/>
      <c r="UP10" s="170">
        <f>SUM(UP2:UP9)</f>
        <v>42</v>
      </c>
      <c r="UQ10" s="201">
        <f t="shared" si="2"/>
        <v>0.53164556962025311</v>
      </c>
      <c r="UR10" s="170">
        <f>SUM(UR2:UR9)</f>
        <v>14348.958965105548</v>
      </c>
      <c r="UU10" s="7">
        <f>SUM(UU2:UU9)</f>
        <v>35</v>
      </c>
      <c r="UV10" s="260">
        <f t="shared" si="5"/>
        <v>0.44303797468354428</v>
      </c>
      <c r="UW10" s="7">
        <f>SUM(UW2:UW9)</f>
        <v>54</v>
      </c>
      <c r="UX10" s="260">
        <f t="shared" si="6"/>
        <v>0.68354430379746833</v>
      </c>
      <c r="UY10" s="7">
        <f>SUM(UY2:UY9)</f>
        <v>44</v>
      </c>
      <c r="UZ10" s="256">
        <f t="shared" si="8"/>
        <v>0.55696202531645567</v>
      </c>
      <c r="VA10" s="7">
        <f>SUM(VA2:VA9)</f>
        <v>25</v>
      </c>
      <c r="VB10" s="260">
        <f t="shared" si="10"/>
        <v>0.31645569620253167</v>
      </c>
      <c r="VC10">
        <f t="shared" si="11"/>
        <v>79</v>
      </c>
      <c r="VD10" s="277">
        <f>SUM(VD2:VD9)</f>
        <v>79</v>
      </c>
      <c r="VM10" t="s">
        <v>1160</v>
      </c>
      <c r="VS10" s="170">
        <f>SUM(VS2:VS9)</f>
        <v>0</v>
      </c>
      <c r="VT10" s="201">
        <f t="shared" si="43"/>
        <v>0</v>
      </c>
      <c r="VU10" s="170">
        <f>SUM(VU2:VU9)</f>
        <v>0</v>
      </c>
      <c r="VW10" s="170"/>
      <c r="VX10" s="170">
        <f>SUM(VX2:VX9)</f>
        <v>0</v>
      </c>
      <c r="VY10" s="201">
        <f t="shared" si="14"/>
        <v>0</v>
      </c>
      <c r="VZ10" s="170">
        <f>SUM(VZ2:VZ9)</f>
        <v>0</v>
      </c>
      <c r="WC10" s="7">
        <f>SUM(WC2:WC9)</f>
        <v>0</v>
      </c>
      <c r="WD10" s="260" t="e">
        <f t="shared" si="17"/>
        <v>#DIV/0!</v>
      </c>
      <c r="WE10" s="7">
        <f>SUM(WE2:WE9)</f>
        <v>36</v>
      </c>
      <c r="WF10" s="260" t="e">
        <f t="shared" si="18"/>
        <v>#DIV/0!</v>
      </c>
      <c r="WG10" s="7">
        <f>SUM(WG2:WG9)</f>
        <v>0</v>
      </c>
      <c r="WH10" s="256" t="e">
        <f t="shared" si="20"/>
        <v>#DIV/0!</v>
      </c>
      <c r="WI10" s="7">
        <f>SUM(WI2:WI9)</f>
        <v>43</v>
      </c>
      <c r="WJ10" s="260" t="e">
        <f t="shared" si="22"/>
        <v>#DIV/0!</v>
      </c>
      <c r="WK10">
        <f t="shared" si="23"/>
        <v>0</v>
      </c>
      <c r="WL10" s="277">
        <f>SUM(WL2:WL9)</f>
        <v>79</v>
      </c>
      <c r="WU10" t="s">
        <v>1160</v>
      </c>
      <c r="XA10" s="170">
        <f>SUM(XA2:XA9)</f>
        <v>79</v>
      </c>
      <c r="XB10" s="201">
        <f t="shared" si="48"/>
        <v>1</v>
      </c>
      <c r="XC10" s="170">
        <f>SUM(XC2:XC9)</f>
        <v>0</v>
      </c>
      <c r="XE10" s="170"/>
      <c r="XF10" s="170">
        <f>SUM(XF2:XF9)</f>
        <v>79</v>
      </c>
      <c r="XG10" s="201">
        <f t="shared" si="26"/>
        <v>1</v>
      </c>
      <c r="XH10" s="170">
        <f>SUM(XH2:XH9)</f>
        <v>0</v>
      </c>
      <c r="XK10" s="7">
        <f>SUM(XK2:XK9)</f>
        <v>0</v>
      </c>
      <c r="XL10" s="260" t="e">
        <f t="shared" si="29"/>
        <v>#DIV/0!</v>
      </c>
      <c r="XM10" s="7">
        <f>SUM(XM2:XM9)</f>
        <v>0</v>
      </c>
      <c r="XN10" s="260" t="e">
        <f t="shared" si="30"/>
        <v>#DIV/0!</v>
      </c>
      <c r="XO10" s="7">
        <f>SUM(XO2:XO9)</f>
        <v>0</v>
      </c>
      <c r="XP10" s="256" t="e">
        <f t="shared" si="32"/>
        <v>#DIV/0!</v>
      </c>
      <c r="XQ10" s="7">
        <f>SUM(XQ2:XQ9)</f>
        <v>0</v>
      </c>
      <c r="XR10" s="260" t="e">
        <f t="shared" si="34"/>
        <v>#DIV/0!</v>
      </c>
      <c r="XS10">
        <f t="shared" si="35"/>
        <v>0</v>
      </c>
      <c r="XT10" s="277">
        <f>SUM(XT2:XT9)</f>
        <v>0</v>
      </c>
    </row>
    <row r="11" spans="1:651" outlineLevel="1" x14ac:dyDescent="0.25">
      <c r="PF11" t="s">
        <v>1210</v>
      </c>
      <c r="PG11" s="96">
        <v>0.8</v>
      </c>
      <c r="PH11">
        <v>0.5</v>
      </c>
      <c r="QH11" t="s">
        <v>1210</v>
      </c>
      <c r="QI11" s="96">
        <v>0.8</v>
      </c>
      <c r="QJ11">
        <v>0.5</v>
      </c>
      <c r="RO11" t="s">
        <v>1210</v>
      </c>
      <c r="RP11" s="96">
        <v>0.8</v>
      </c>
      <c r="RQ11">
        <v>0.5</v>
      </c>
      <c r="RR11">
        <v>1</v>
      </c>
      <c r="SW11" t="s">
        <v>1210</v>
      </c>
      <c r="SX11" s="96">
        <v>0.75</v>
      </c>
      <c r="SY11">
        <v>0.5</v>
      </c>
      <c r="SZ11">
        <v>1</v>
      </c>
      <c r="TX11" s="194">
        <v>0.5</v>
      </c>
      <c r="TY11" s="194">
        <v>1</v>
      </c>
      <c r="UE11" t="s">
        <v>1210</v>
      </c>
      <c r="UF11" s="96">
        <v>0.75</v>
      </c>
      <c r="UG11">
        <v>0.5</v>
      </c>
      <c r="UH11">
        <v>1</v>
      </c>
      <c r="VF11" s="194">
        <f>UG11</f>
        <v>0.5</v>
      </c>
      <c r="VG11" s="194">
        <f>UH11</f>
        <v>1</v>
      </c>
      <c r="VM11" t="s">
        <v>1210</v>
      </c>
      <c r="VN11" s="96">
        <v>0.75</v>
      </c>
      <c r="VO11">
        <v>0.5</v>
      </c>
      <c r="VP11">
        <v>1</v>
      </c>
      <c r="WN11" s="194">
        <f>VO11</f>
        <v>0.5</v>
      </c>
      <c r="WO11" s="194">
        <f>VP11</f>
        <v>1</v>
      </c>
      <c r="WU11" t="s">
        <v>1210</v>
      </c>
      <c r="WV11" s="96">
        <v>0.75</v>
      </c>
      <c r="WW11">
        <v>0.5</v>
      </c>
      <c r="WX11">
        <v>1</v>
      </c>
      <c r="XV11" s="194">
        <f>WW11</f>
        <v>0.5</v>
      </c>
      <c r="XW11" s="194">
        <f>WX11</f>
        <v>1</v>
      </c>
    </row>
    <row r="12" spans="1:651"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1162</v>
      </c>
      <c r="BY12" t="s">
        <v>1161</v>
      </c>
      <c r="BZ12" t="s">
        <v>1069</v>
      </c>
      <c r="CA12" t="s">
        <v>1125</v>
      </c>
      <c r="CB12" t="s">
        <v>1162</v>
      </c>
      <c r="CC12" t="s">
        <v>1161</v>
      </c>
      <c r="CD12" t="s">
        <v>1068</v>
      </c>
      <c r="CE12" t="s">
        <v>429</v>
      </c>
      <c r="CF12" t="s">
        <v>1</v>
      </c>
      <c r="CG12" t="s">
        <v>32</v>
      </c>
      <c r="CH12" t="s">
        <v>780</v>
      </c>
      <c r="CI12" t="s">
        <v>1123</v>
      </c>
      <c r="CJ12" t="s">
        <v>1124</v>
      </c>
      <c r="CK12" t="s">
        <v>920</v>
      </c>
      <c r="CL12" s="194" t="s">
        <v>1112</v>
      </c>
      <c r="CM12" s="194" t="s">
        <v>1164</v>
      </c>
      <c r="CN12" s="194" t="s">
        <v>1163</v>
      </c>
      <c r="CP12" t="s">
        <v>1074</v>
      </c>
      <c r="CQ12" s="96">
        <v>20160609</v>
      </c>
      <c r="CR12" s="1" t="s">
        <v>1162</v>
      </c>
      <c r="CS12" t="s">
        <v>1161</v>
      </c>
      <c r="CT12" t="s">
        <v>1069</v>
      </c>
      <c r="CU12" t="s">
        <v>1125</v>
      </c>
      <c r="CV12" t="s">
        <v>1162</v>
      </c>
      <c r="CW12" t="s">
        <v>1161</v>
      </c>
      <c r="CX12" t="s">
        <v>1068</v>
      </c>
      <c r="CY12" t="s">
        <v>429</v>
      </c>
      <c r="CZ12" t="s">
        <v>1</v>
      </c>
      <c r="DA12" t="s">
        <v>32</v>
      </c>
      <c r="DB12" t="s">
        <v>780</v>
      </c>
      <c r="DC12" t="s">
        <v>1123</v>
      </c>
      <c r="DD12" t="s">
        <v>1124</v>
      </c>
      <c r="DE12" t="s">
        <v>920</v>
      </c>
      <c r="DF12" s="194" t="s">
        <v>1112</v>
      </c>
      <c r="DG12" s="194" t="s">
        <v>1164</v>
      </c>
      <c r="DH12" s="194" t="s">
        <v>1163</v>
      </c>
      <c r="DJ12" t="s">
        <v>1074</v>
      </c>
      <c r="DK12" s="96">
        <v>20160610</v>
      </c>
      <c r="DL12" s="1" t="s">
        <v>1162</v>
      </c>
      <c r="DM12" s="1" t="s">
        <v>1179</v>
      </c>
      <c r="DN12" t="s">
        <v>1161</v>
      </c>
      <c r="DO12" t="s">
        <v>1180</v>
      </c>
      <c r="DP12" t="s">
        <v>1069</v>
      </c>
      <c r="DQ12" t="s">
        <v>1125</v>
      </c>
      <c r="DR12" t="s">
        <v>1162</v>
      </c>
      <c r="DS12" t="s">
        <v>1161</v>
      </c>
      <c r="DT12" t="s">
        <v>1180</v>
      </c>
      <c r="DU12" t="s">
        <v>1068</v>
      </c>
      <c r="DV12" t="s">
        <v>429</v>
      </c>
      <c r="DW12" t="s">
        <v>1</v>
      </c>
      <c r="DX12" t="s">
        <v>32</v>
      </c>
      <c r="DY12" t="s">
        <v>780</v>
      </c>
      <c r="DZ12" t="s">
        <v>1123</v>
      </c>
      <c r="EA12" t="s">
        <v>1124</v>
      </c>
      <c r="EB12" t="s">
        <v>920</v>
      </c>
      <c r="EC12" s="194" t="s">
        <v>1112</v>
      </c>
      <c r="ED12" s="194" t="s">
        <v>1164</v>
      </c>
      <c r="EE12" s="194" t="s">
        <v>1163</v>
      </c>
      <c r="EF12" s="194" t="s">
        <v>1181</v>
      </c>
      <c r="EH12" t="s">
        <v>1074</v>
      </c>
      <c r="EI12" s="96">
        <v>20160613</v>
      </c>
      <c r="EJ12" s="1" t="s">
        <v>1162</v>
      </c>
      <c r="EK12" s="268" t="s">
        <v>1179</v>
      </c>
      <c r="EL12" s="267" t="s">
        <v>1161</v>
      </c>
      <c r="EM12" s="268" t="s">
        <v>1180</v>
      </c>
      <c r="EN12" t="s">
        <v>1069</v>
      </c>
      <c r="EO12" t="s">
        <v>1125</v>
      </c>
      <c r="EP12" t="s">
        <v>1162</v>
      </c>
      <c r="EQ12" t="s">
        <v>1161</v>
      </c>
      <c r="ER12" t="s">
        <v>1180</v>
      </c>
      <c r="ES12" t="s">
        <v>1068</v>
      </c>
      <c r="ET12" t="s">
        <v>1187</v>
      </c>
      <c r="EU12" t="s">
        <v>1</v>
      </c>
      <c r="EV12" t="s">
        <v>32</v>
      </c>
      <c r="EW12" t="s">
        <v>780</v>
      </c>
      <c r="EX12" t="s">
        <v>1189</v>
      </c>
      <c r="EY12" t="s">
        <v>1124</v>
      </c>
      <c r="EZ12" t="s">
        <v>920</v>
      </c>
      <c r="FA12" s="194" t="s">
        <v>1112</v>
      </c>
      <c r="FB12" s="194" t="s">
        <v>1164</v>
      </c>
      <c r="FC12" s="194" t="s">
        <v>1163</v>
      </c>
      <c r="FD12" s="194" t="s">
        <v>1181</v>
      </c>
      <c r="FF12" t="s">
        <v>1074</v>
      </c>
      <c r="FG12" s="96">
        <v>20160614</v>
      </c>
      <c r="FH12" s="275" t="s">
        <v>1162</v>
      </c>
      <c r="FI12" s="269" t="s">
        <v>1179</v>
      </c>
      <c r="FJ12" s="271" t="s">
        <v>1161</v>
      </c>
      <c r="FK12" s="269" t="s">
        <v>1180</v>
      </c>
      <c r="FL12" t="s">
        <v>1069</v>
      </c>
      <c r="FM12" t="s">
        <v>1125</v>
      </c>
      <c r="FN12" s="275" t="s">
        <v>1162</v>
      </c>
      <c r="FO12" s="271" t="s">
        <v>1161</v>
      </c>
      <c r="FP12" s="269" t="s">
        <v>1180</v>
      </c>
      <c r="FQ12" t="s">
        <v>1068</v>
      </c>
      <c r="FR12" t="s">
        <v>1187</v>
      </c>
      <c r="FS12" t="s">
        <v>1</v>
      </c>
      <c r="FT12" t="s">
        <v>32</v>
      </c>
      <c r="FU12" t="s">
        <v>780</v>
      </c>
      <c r="FV12" s="113" t="s">
        <v>1190</v>
      </c>
      <c r="FW12" s="216" t="s">
        <v>1124</v>
      </c>
      <c r="FX12" t="s">
        <v>1191</v>
      </c>
      <c r="FY12" s="113" t="s">
        <v>1192</v>
      </c>
      <c r="FZ12" s="194" t="s">
        <v>1193</v>
      </c>
      <c r="GA12" s="194" t="s">
        <v>1194</v>
      </c>
      <c r="GB12" s="273" t="s">
        <v>1164</v>
      </c>
      <c r="GC12" s="272" t="s">
        <v>1163</v>
      </c>
      <c r="GD12" s="270" t="s">
        <v>1181</v>
      </c>
      <c r="GF12" t="s">
        <v>1074</v>
      </c>
      <c r="GG12" s="96">
        <v>20160615</v>
      </c>
      <c r="GH12" s="275" t="s">
        <v>1162</v>
      </c>
      <c r="GI12" s="269" t="s">
        <v>1179</v>
      </c>
      <c r="GJ12" s="271" t="s">
        <v>1161</v>
      </c>
      <c r="GK12" s="269" t="s">
        <v>1180</v>
      </c>
      <c r="GL12" t="s">
        <v>1069</v>
      </c>
      <c r="GM12" t="s">
        <v>1125</v>
      </c>
      <c r="GN12" s="275" t="s">
        <v>1162</v>
      </c>
      <c r="GO12" s="271" t="s">
        <v>1161</v>
      </c>
      <c r="GP12" s="269" t="s">
        <v>1180</v>
      </c>
      <c r="GQ12" t="s">
        <v>1068</v>
      </c>
      <c r="GR12" t="s">
        <v>1187</v>
      </c>
      <c r="GS12" t="s">
        <v>1</v>
      </c>
      <c r="GT12" t="s">
        <v>32</v>
      </c>
      <c r="GU12" t="s">
        <v>780</v>
      </c>
      <c r="GV12" s="113" t="s">
        <v>1190</v>
      </c>
      <c r="GW12" s="276" t="s">
        <v>1124</v>
      </c>
      <c r="GX12" t="s">
        <v>1191</v>
      </c>
      <c r="GY12" s="113" t="s">
        <v>1192</v>
      </c>
      <c r="GZ12" s="194" t="s">
        <v>1193</v>
      </c>
      <c r="HA12" s="113" t="s">
        <v>1194</v>
      </c>
      <c r="HB12" s="273" t="s">
        <v>1164</v>
      </c>
      <c r="HC12" s="272" t="s">
        <v>1163</v>
      </c>
      <c r="HD12" s="270" t="s">
        <v>1181</v>
      </c>
      <c r="HF12" t="s">
        <v>1074</v>
      </c>
      <c r="HG12" s="96">
        <v>20160616</v>
      </c>
      <c r="HH12" s="275" t="s">
        <v>1162</v>
      </c>
      <c r="HI12" s="269" t="s">
        <v>1179</v>
      </c>
      <c r="HJ12" s="271" t="s">
        <v>1161</v>
      </c>
      <c r="HK12" s="269" t="s">
        <v>1180</v>
      </c>
      <c r="HL12" t="s">
        <v>1069</v>
      </c>
      <c r="HM12" t="s">
        <v>1125</v>
      </c>
      <c r="HN12" s="275" t="s">
        <v>1162</v>
      </c>
      <c r="HO12" s="271" t="s">
        <v>1161</v>
      </c>
      <c r="HP12" s="269" t="s">
        <v>1180</v>
      </c>
      <c r="HQ12" t="s">
        <v>1068</v>
      </c>
      <c r="HR12" t="s">
        <v>1187</v>
      </c>
      <c r="HS12" t="s">
        <v>1</v>
      </c>
      <c r="HT12" t="s">
        <v>32</v>
      </c>
      <c r="HU12" t="s">
        <v>780</v>
      </c>
      <c r="HV12" s="113" t="s">
        <v>1190</v>
      </c>
      <c r="HW12" s="276" t="s">
        <v>1124</v>
      </c>
      <c r="HX12" t="s">
        <v>1191</v>
      </c>
      <c r="HY12" s="113" t="s">
        <v>1192</v>
      </c>
      <c r="HZ12" s="194" t="s">
        <v>1193</v>
      </c>
      <c r="IA12" s="113" t="s">
        <v>1194</v>
      </c>
      <c r="IB12" s="273" t="s">
        <v>1164</v>
      </c>
      <c r="IC12" s="272" t="s">
        <v>1163</v>
      </c>
      <c r="ID12" s="270" t="s">
        <v>1181</v>
      </c>
      <c r="IF12" t="s">
        <v>1074</v>
      </c>
      <c r="IG12" s="96">
        <v>20160617</v>
      </c>
      <c r="IH12" s="275" t="s">
        <v>1162</v>
      </c>
      <c r="II12" s="269" t="s">
        <v>1179</v>
      </c>
      <c r="IJ12" s="271" t="s">
        <v>1161</v>
      </c>
      <c r="IK12" s="269" t="s">
        <v>1180</v>
      </c>
      <c r="IL12" t="s">
        <v>1069</v>
      </c>
      <c r="IM12" t="s">
        <v>1125</v>
      </c>
      <c r="IN12" s="275" t="s">
        <v>1162</v>
      </c>
      <c r="IO12" s="271" t="s">
        <v>1161</v>
      </c>
      <c r="IP12" s="269" t="s">
        <v>1180</v>
      </c>
      <c r="IQ12" t="s">
        <v>1068</v>
      </c>
      <c r="IR12" t="s">
        <v>1187</v>
      </c>
      <c r="IS12" t="s">
        <v>1</v>
      </c>
      <c r="IT12" t="s">
        <v>32</v>
      </c>
      <c r="IU12" t="s">
        <v>780</v>
      </c>
      <c r="IV12" s="113" t="s">
        <v>1190</v>
      </c>
      <c r="IW12" s="276" t="s">
        <v>1124</v>
      </c>
      <c r="IX12" t="s">
        <v>1191</v>
      </c>
      <c r="IY12" s="113" t="s">
        <v>1192</v>
      </c>
      <c r="IZ12" s="194" t="s">
        <v>1193</v>
      </c>
      <c r="JA12" s="113" t="s">
        <v>1194</v>
      </c>
      <c r="JB12" s="273" t="s">
        <v>1164</v>
      </c>
      <c r="JC12" s="272" t="s">
        <v>1163</v>
      </c>
      <c r="JD12" s="270" t="s">
        <v>1181</v>
      </c>
      <c r="JF12" t="s">
        <v>1074</v>
      </c>
      <c r="JG12" s="96">
        <v>20160620</v>
      </c>
      <c r="JH12" s="275" t="s">
        <v>1162</v>
      </c>
      <c r="JI12" s="269" t="s">
        <v>1179</v>
      </c>
      <c r="JJ12" s="271" t="s">
        <v>1161</v>
      </c>
      <c r="JK12" s="269" t="s">
        <v>1180</v>
      </c>
      <c r="JL12" t="s">
        <v>1069</v>
      </c>
      <c r="JM12" t="s">
        <v>1125</v>
      </c>
      <c r="JN12" s="275" t="s">
        <v>1162</v>
      </c>
      <c r="JO12" s="271" t="s">
        <v>1161</v>
      </c>
      <c r="JP12" s="269" t="s">
        <v>1180</v>
      </c>
      <c r="JQ12" t="s">
        <v>1068</v>
      </c>
      <c r="JR12" t="s">
        <v>1187</v>
      </c>
      <c r="JS12" t="s">
        <v>1</v>
      </c>
      <c r="JT12" t="s">
        <v>32</v>
      </c>
      <c r="JU12" t="s">
        <v>780</v>
      </c>
      <c r="JV12" s="113" t="s">
        <v>1190</v>
      </c>
      <c r="JW12" s="276" t="s">
        <v>1124</v>
      </c>
      <c r="JX12" t="s">
        <v>1191</v>
      </c>
      <c r="JY12" s="113" t="s">
        <v>1192</v>
      </c>
      <c r="JZ12" s="194" t="s">
        <v>1193</v>
      </c>
      <c r="KA12" s="113" t="s">
        <v>1194</v>
      </c>
      <c r="KB12" s="273" t="s">
        <v>1164</v>
      </c>
      <c r="KC12" s="272" t="s">
        <v>1163</v>
      </c>
      <c r="KD12" s="270" t="s">
        <v>1181</v>
      </c>
      <c r="KF12" t="s">
        <v>1074</v>
      </c>
      <c r="KG12" s="96">
        <v>20160621</v>
      </c>
      <c r="KH12" s="275" t="s">
        <v>1162</v>
      </c>
      <c r="KI12" s="269" t="s">
        <v>1179</v>
      </c>
      <c r="KJ12" s="271" t="s">
        <v>1161</v>
      </c>
      <c r="KK12" s="269" t="s">
        <v>1180</v>
      </c>
      <c r="KL12" t="s">
        <v>1069</v>
      </c>
      <c r="KM12" t="s">
        <v>1125</v>
      </c>
      <c r="KN12" s="275" t="s">
        <v>1162</v>
      </c>
      <c r="KO12" s="271" t="s">
        <v>1161</v>
      </c>
      <c r="KP12" s="269" t="s">
        <v>1180</v>
      </c>
      <c r="KQ12" t="s">
        <v>1068</v>
      </c>
      <c r="KR12" t="s">
        <v>1187</v>
      </c>
      <c r="KS12" t="s">
        <v>1</v>
      </c>
      <c r="KT12" t="s">
        <v>32</v>
      </c>
      <c r="KU12" t="s">
        <v>780</v>
      </c>
      <c r="KV12" s="113" t="s">
        <v>1190</v>
      </c>
      <c r="KW12" s="276" t="s">
        <v>1201</v>
      </c>
      <c r="KX12" t="s">
        <v>1191</v>
      </c>
      <c r="KY12" s="113" t="s">
        <v>1192</v>
      </c>
      <c r="KZ12" s="194" t="s">
        <v>1193</v>
      </c>
      <c r="LA12" s="113" t="s">
        <v>1194</v>
      </c>
      <c r="LB12" s="273" t="s">
        <v>1164</v>
      </c>
      <c r="LC12" s="272" t="s">
        <v>1163</v>
      </c>
      <c r="LD12" s="270" t="s">
        <v>1181</v>
      </c>
      <c r="LF12" t="s">
        <v>1074</v>
      </c>
      <c r="LG12" s="96">
        <v>20160622</v>
      </c>
      <c r="LH12" s="275" t="s">
        <v>1162</v>
      </c>
      <c r="LI12" s="269" t="s">
        <v>1179</v>
      </c>
      <c r="LJ12" s="271" t="s">
        <v>1161</v>
      </c>
      <c r="LK12" s="269" t="s">
        <v>1180</v>
      </c>
      <c r="LL12" t="s">
        <v>1069</v>
      </c>
      <c r="LM12" t="s">
        <v>1125</v>
      </c>
      <c r="LN12" s="275" t="s">
        <v>1162</v>
      </c>
      <c r="LO12" s="271" t="s">
        <v>1161</v>
      </c>
      <c r="LP12" s="269" t="s">
        <v>1180</v>
      </c>
      <c r="LQ12" t="s">
        <v>1068</v>
      </c>
      <c r="LR12" t="s">
        <v>1187</v>
      </c>
      <c r="LS12" t="s">
        <v>1</v>
      </c>
      <c r="LT12" t="s">
        <v>32</v>
      </c>
      <c r="LU12" t="s">
        <v>780</v>
      </c>
      <c r="LV12" s="113" t="s">
        <v>1190</v>
      </c>
      <c r="LW12" s="276" t="s">
        <v>1124</v>
      </c>
      <c r="LX12" t="s">
        <v>1191</v>
      </c>
      <c r="LY12" s="113" t="s">
        <v>1192</v>
      </c>
      <c r="LZ12" s="194" t="s">
        <v>1193</v>
      </c>
      <c r="MA12" s="113" t="s">
        <v>1194</v>
      </c>
      <c r="MB12" s="273" t="s">
        <v>1164</v>
      </c>
      <c r="MC12" s="272" t="s">
        <v>1163</v>
      </c>
      <c r="MD12" s="270" t="s">
        <v>1181</v>
      </c>
      <c r="MF12" t="s">
        <v>1074</v>
      </c>
      <c r="MG12" s="96">
        <v>20160623</v>
      </c>
      <c r="MH12" s="275" t="s">
        <v>1162</v>
      </c>
      <c r="MI12" s="269" t="s">
        <v>1179</v>
      </c>
      <c r="MJ12" s="271" t="s">
        <v>1161</v>
      </c>
      <c r="MK12" s="269" t="s">
        <v>1180</v>
      </c>
      <c r="ML12" t="s">
        <v>1069</v>
      </c>
      <c r="MM12" t="s">
        <v>1125</v>
      </c>
      <c r="MN12" s="275" t="s">
        <v>1162</v>
      </c>
      <c r="MO12" s="271" t="s">
        <v>1161</v>
      </c>
      <c r="MP12" s="269" t="s">
        <v>1180</v>
      </c>
      <c r="MQ12" t="s">
        <v>1068</v>
      </c>
      <c r="MR12" t="s">
        <v>1187</v>
      </c>
      <c r="MS12" t="s">
        <v>1</v>
      </c>
      <c r="MT12" t="s">
        <v>32</v>
      </c>
      <c r="MU12" t="s">
        <v>780</v>
      </c>
      <c r="MV12" s="113" t="s">
        <v>1190</v>
      </c>
      <c r="MW12" s="276" t="s">
        <v>1124</v>
      </c>
      <c r="MX12" t="s">
        <v>1191</v>
      </c>
      <c r="MY12" s="113" t="s">
        <v>1192</v>
      </c>
      <c r="MZ12" s="194" t="s">
        <v>1193</v>
      </c>
      <c r="NA12" s="113" t="s">
        <v>1194</v>
      </c>
      <c r="NB12" s="273" t="s">
        <v>1164</v>
      </c>
      <c r="NC12" s="272" t="s">
        <v>1163</v>
      </c>
      <c r="ND12" s="270" t="s">
        <v>1181</v>
      </c>
      <c r="NF12" t="s">
        <v>1074</v>
      </c>
      <c r="NG12" s="96">
        <v>20160624</v>
      </c>
      <c r="NH12" s="275" t="s">
        <v>1162</v>
      </c>
      <c r="NI12" s="269" t="s">
        <v>1179</v>
      </c>
      <c r="NJ12" s="271" t="s">
        <v>1161</v>
      </c>
      <c r="NK12" s="269" t="s">
        <v>1180</v>
      </c>
      <c r="NL12" t="s">
        <v>1069</v>
      </c>
      <c r="NM12" t="s">
        <v>1125</v>
      </c>
      <c r="NN12" s="275" t="s">
        <v>1162</v>
      </c>
      <c r="NO12" s="271" t="s">
        <v>1161</v>
      </c>
      <c r="NP12" s="269" t="s">
        <v>1180</v>
      </c>
      <c r="NQ12" t="s">
        <v>1068</v>
      </c>
      <c r="NR12" t="s">
        <v>1187</v>
      </c>
      <c r="NS12" t="s">
        <v>1</v>
      </c>
      <c r="NT12" t="s">
        <v>32</v>
      </c>
      <c r="NU12" t="s">
        <v>780</v>
      </c>
      <c r="NV12" s="113" t="s">
        <v>1190</v>
      </c>
      <c r="NW12" s="276" t="s">
        <v>1124</v>
      </c>
      <c r="NX12" t="s">
        <v>1191</v>
      </c>
      <c r="NY12" s="113" t="s">
        <v>1192</v>
      </c>
      <c r="NZ12" s="194" t="s">
        <v>1193</v>
      </c>
      <c r="OA12" s="113" t="s">
        <v>1194</v>
      </c>
      <c r="OB12" s="273" t="s">
        <v>1164</v>
      </c>
      <c r="OC12" s="272" t="s">
        <v>1163</v>
      </c>
      <c r="OD12" s="270" t="s">
        <v>1181</v>
      </c>
      <c r="OF12" t="s">
        <v>1074</v>
      </c>
      <c r="OG12" s="96">
        <v>20160627</v>
      </c>
      <c r="OH12" s="275" t="s">
        <v>1162</v>
      </c>
      <c r="OI12" s="269" t="s">
        <v>1179</v>
      </c>
      <c r="OJ12" s="271" t="s">
        <v>1161</v>
      </c>
      <c r="OK12" s="269" t="s">
        <v>1180</v>
      </c>
      <c r="OL12" t="s">
        <v>1069</v>
      </c>
      <c r="OM12" t="s">
        <v>1125</v>
      </c>
      <c r="ON12" s="275" t="s">
        <v>1162</v>
      </c>
      <c r="OO12" s="271" t="s">
        <v>1161</v>
      </c>
      <c r="OP12" s="269" t="s">
        <v>1180</v>
      </c>
      <c r="OQ12" t="s">
        <v>1068</v>
      </c>
      <c r="OR12" t="s">
        <v>1187</v>
      </c>
      <c r="OS12" t="s">
        <v>1</v>
      </c>
      <c r="OT12" t="s">
        <v>32</v>
      </c>
      <c r="OU12" t="s">
        <v>780</v>
      </c>
      <c r="OV12" s="113" t="s">
        <v>1190</v>
      </c>
      <c r="OW12" s="276" t="s">
        <v>1124</v>
      </c>
      <c r="OX12" t="s">
        <v>1191</v>
      </c>
      <c r="OY12" s="113" t="s">
        <v>1192</v>
      </c>
      <c r="OZ12" s="194" t="s">
        <v>1193</v>
      </c>
      <c r="PA12" s="113" t="s">
        <v>1194</v>
      </c>
      <c r="PB12" s="273" t="s">
        <v>1164</v>
      </c>
      <c r="PC12" s="272" t="s">
        <v>1163</v>
      </c>
      <c r="PD12" s="270" t="s">
        <v>1181</v>
      </c>
      <c r="PF12" t="s">
        <v>1074</v>
      </c>
      <c r="PG12" s="96">
        <v>20160628</v>
      </c>
      <c r="PH12" s="281" t="s">
        <v>1208</v>
      </c>
      <c r="PI12" s="275" t="s">
        <v>1162</v>
      </c>
      <c r="PJ12" s="269" t="s">
        <v>1179</v>
      </c>
      <c r="PK12" s="271" t="s">
        <v>1161</v>
      </c>
      <c r="PL12" s="269" t="s">
        <v>1180</v>
      </c>
      <c r="PM12" t="s">
        <v>1069</v>
      </c>
      <c r="PN12" t="s">
        <v>1125</v>
      </c>
      <c r="PO12" s="275" t="s">
        <v>1162</v>
      </c>
      <c r="PP12" s="271" t="s">
        <v>1161</v>
      </c>
      <c r="PQ12" s="269" t="s">
        <v>1180</v>
      </c>
      <c r="PR12" t="s">
        <v>1068</v>
      </c>
      <c r="PS12" t="s">
        <v>1187</v>
      </c>
      <c r="PT12" t="s">
        <v>1</v>
      </c>
      <c r="PU12" t="s">
        <v>32</v>
      </c>
      <c r="PV12" t="s">
        <v>780</v>
      </c>
      <c r="PW12" s="113" t="s">
        <v>1190</v>
      </c>
      <c r="PX12" s="276" t="s">
        <v>1124</v>
      </c>
      <c r="PY12" t="s">
        <v>1191</v>
      </c>
      <c r="PZ12" s="113" t="s">
        <v>1192</v>
      </c>
      <c r="QA12" s="194" t="s">
        <v>1193</v>
      </c>
      <c r="QB12" s="113" t="s">
        <v>1194</v>
      </c>
      <c r="QC12" s="273" t="s">
        <v>1164</v>
      </c>
      <c r="QD12" s="272" t="s">
        <v>1163</v>
      </c>
      <c r="QE12" s="270" t="s">
        <v>1181</v>
      </c>
      <c r="QF12" s="280" t="s">
        <v>1208</v>
      </c>
      <c r="QH12" t="s">
        <v>1074</v>
      </c>
      <c r="QI12" s="96">
        <v>20160629</v>
      </c>
      <c r="QJ12" s="281" t="s">
        <v>1208</v>
      </c>
      <c r="QK12" s="275" t="s">
        <v>1162</v>
      </c>
      <c r="QL12" s="269" t="s">
        <v>1179</v>
      </c>
      <c r="QM12" s="271" t="s">
        <v>1161</v>
      </c>
      <c r="QN12" s="269" t="s">
        <v>1180</v>
      </c>
      <c r="QO12" t="s">
        <v>1069</v>
      </c>
      <c r="QP12" t="s">
        <v>1125</v>
      </c>
      <c r="QQ12" s="275" t="s">
        <v>1162</v>
      </c>
      <c r="QR12" s="271" t="s">
        <v>1161</v>
      </c>
      <c r="QS12" s="269" t="s">
        <v>1180</v>
      </c>
      <c r="QT12" t="s">
        <v>1068</v>
      </c>
      <c r="QU12" t="s">
        <v>1187</v>
      </c>
      <c r="QV12" t="s">
        <v>1</v>
      </c>
      <c r="QW12" t="s">
        <v>32</v>
      </c>
      <c r="QX12" t="s">
        <v>780</v>
      </c>
      <c r="QY12" s="113" t="s">
        <v>1190</v>
      </c>
      <c r="QZ12" s="276" t="s">
        <v>1124</v>
      </c>
      <c r="RA12" t="s">
        <v>1191</v>
      </c>
      <c r="RB12" s="113" t="s">
        <v>1192</v>
      </c>
      <c r="RC12" s="194" t="s">
        <v>1193</v>
      </c>
      <c r="RD12" s="113" t="s">
        <v>1194</v>
      </c>
      <c r="RE12" s="273" t="s">
        <v>1164</v>
      </c>
      <c r="RF12" s="272" t="s">
        <v>1163</v>
      </c>
      <c r="RG12" s="270" t="s">
        <v>1181</v>
      </c>
      <c r="RH12" s="280" t="s">
        <v>1208</v>
      </c>
      <c r="RI12" s="280"/>
      <c r="RJ12" s="285" t="s">
        <v>1220</v>
      </c>
      <c r="RK12" s="285" t="s">
        <v>1219</v>
      </c>
      <c r="RL12" s="285" t="s">
        <v>1222</v>
      </c>
      <c r="RM12" s="285" t="s">
        <v>1223</v>
      </c>
      <c r="RO12" t="s">
        <v>1221</v>
      </c>
      <c r="RP12" s="96">
        <v>20160630</v>
      </c>
      <c r="RQ12" s="281" t="s">
        <v>1208</v>
      </c>
      <c r="RR12" s="281" t="s">
        <v>1212</v>
      </c>
      <c r="RS12" s="275" t="s">
        <v>1162</v>
      </c>
      <c r="RT12" s="269" t="s">
        <v>1179</v>
      </c>
      <c r="RU12" s="271" t="s">
        <v>1213</v>
      </c>
      <c r="RV12" s="269" t="s">
        <v>1215</v>
      </c>
      <c r="RW12" t="s">
        <v>1069</v>
      </c>
      <c r="RX12" t="s">
        <v>1125</v>
      </c>
      <c r="RY12" s="275" t="s">
        <v>1162</v>
      </c>
      <c r="RZ12" s="271" t="s">
        <v>1213</v>
      </c>
      <c r="SA12" s="269" t="s">
        <v>1215</v>
      </c>
      <c r="SB12" t="s">
        <v>1068</v>
      </c>
      <c r="SC12" t="s">
        <v>1187</v>
      </c>
      <c r="SD12" t="s">
        <v>1</v>
      </c>
      <c r="SE12" t="s">
        <v>32</v>
      </c>
      <c r="SF12" t="s">
        <v>780</v>
      </c>
      <c r="SG12" s="113" t="s">
        <v>1190</v>
      </c>
      <c r="SH12" s="276" t="s">
        <v>1124</v>
      </c>
      <c r="SI12" t="s">
        <v>1191</v>
      </c>
      <c r="SJ12" s="113" t="s">
        <v>1192</v>
      </c>
      <c r="SK12" s="194" t="s">
        <v>1193</v>
      </c>
      <c r="SL12" s="113" t="s">
        <v>1194</v>
      </c>
      <c r="SM12" s="273" t="s">
        <v>1164</v>
      </c>
      <c r="SN12" s="272" t="s">
        <v>1214</v>
      </c>
      <c r="SO12" s="270" t="s">
        <v>1216</v>
      </c>
      <c r="SP12" s="280" t="s">
        <v>1208</v>
      </c>
      <c r="SQ12" s="280" t="s">
        <v>1212</v>
      </c>
      <c r="SR12" s="285" t="s">
        <v>1220</v>
      </c>
      <c r="SS12" s="285" t="s">
        <v>1219</v>
      </c>
      <c r="ST12" s="285" t="s">
        <v>1222</v>
      </c>
      <c r="SU12" s="285" t="s">
        <v>1223</v>
      </c>
      <c r="SW12" t="s">
        <v>1221</v>
      </c>
      <c r="SX12" s="96">
        <v>20160701</v>
      </c>
      <c r="SY12" s="281" t="s">
        <v>1208</v>
      </c>
      <c r="SZ12" s="281" t="s">
        <v>1212</v>
      </c>
      <c r="TA12" s="275" t="s">
        <v>1162</v>
      </c>
      <c r="TB12" s="1" t="s">
        <v>1179</v>
      </c>
      <c r="TC12" s="271" t="s">
        <v>1217</v>
      </c>
      <c r="TD12" s="269" t="s">
        <v>1215</v>
      </c>
      <c r="TE12" t="s">
        <v>1069</v>
      </c>
      <c r="TF12" t="s">
        <v>1125</v>
      </c>
      <c r="TG12" s="275" t="s">
        <v>1162</v>
      </c>
      <c r="TH12" s="271" t="s">
        <v>1217</v>
      </c>
      <c r="TI12" s="269" t="s">
        <v>1215</v>
      </c>
      <c r="TJ12" t="s">
        <v>1068</v>
      </c>
      <c r="TK12" t="s">
        <v>1187</v>
      </c>
      <c r="TL12" t="s">
        <v>1</v>
      </c>
      <c r="TM12" t="s">
        <v>32</v>
      </c>
      <c r="TN12" t="s">
        <v>780</v>
      </c>
      <c r="TO12" s="113" t="s">
        <v>1190</v>
      </c>
      <c r="TP12" s="276" t="s">
        <v>1124</v>
      </c>
      <c r="TQ12" t="s">
        <v>1191</v>
      </c>
      <c r="TR12" s="113" t="s">
        <v>1192</v>
      </c>
      <c r="TS12" s="194" t="s">
        <v>1193</v>
      </c>
      <c r="TT12" s="113" t="s">
        <v>1194</v>
      </c>
      <c r="TU12" s="273" t="s">
        <v>1164</v>
      </c>
      <c r="TV12" s="272" t="s">
        <v>1218</v>
      </c>
      <c r="TW12" s="270" t="s">
        <v>1216</v>
      </c>
      <c r="TX12" s="280" t="s">
        <v>1208</v>
      </c>
      <c r="TY12" s="280" t="s">
        <v>1212</v>
      </c>
      <c r="TZ12" s="285" t="s">
        <v>1220</v>
      </c>
      <c r="UA12" s="285" t="s">
        <v>1219</v>
      </c>
      <c r="UB12" s="285" t="s">
        <v>1222</v>
      </c>
      <c r="UC12" s="285" t="s">
        <v>1223</v>
      </c>
      <c r="UE12" t="s">
        <v>1221</v>
      </c>
      <c r="UF12" s="96">
        <v>20160704</v>
      </c>
      <c r="UG12" s="281" t="s">
        <v>1208</v>
      </c>
      <c r="UH12" s="281" t="s">
        <v>1212</v>
      </c>
      <c r="UI12" s="275" t="s">
        <v>1162</v>
      </c>
      <c r="UJ12" s="1" t="s">
        <v>1179</v>
      </c>
      <c r="UK12" s="271" t="s">
        <v>1217</v>
      </c>
      <c r="UL12" s="269" t="s">
        <v>1215</v>
      </c>
      <c r="UM12" t="s">
        <v>1069</v>
      </c>
      <c r="UN12" t="s">
        <v>1125</v>
      </c>
      <c r="UO12" s="275" t="s">
        <v>1162</v>
      </c>
      <c r="UP12" s="271" t="str">
        <f>UK12</f>
        <v>ANTI-S</v>
      </c>
      <c r="UQ12" s="269" t="str">
        <f>UL12</f>
        <v>SEA-ADJ</v>
      </c>
      <c r="UR12" t="s">
        <v>1068</v>
      </c>
      <c r="US12" t="s">
        <v>1187</v>
      </c>
      <c r="UT12" t="s">
        <v>1</v>
      </c>
      <c r="UU12" t="s">
        <v>32</v>
      </c>
      <c r="UV12" t="s">
        <v>780</v>
      </c>
      <c r="UW12" s="113" t="s">
        <v>1190</v>
      </c>
      <c r="UX12" s="276" t="s">
        <v>1124</v>
      </c>
      <c r="UY12" t="s">
        <v>1191</v>
      </c>
      <c r="UZ12" s="113" t="s">
        <v>1192</v>
      </c>
      <c r="VA12" s="194" t="s">
        <v>1193</v>
      </c>
      <c r="VB12" s="113" t="s">
        <v>1194</v>
      </c>
      <c r="VC12" s="273" t="s">
        <v>1164</v>
      </c>
      <c r="VD12" s="272" t="s">
        <v>1218</v>
      </c>
      <c r="VE12" s="270" t="s">
        <v>1216</v>
      </c>
      <c r="VF12" s="280" t="str">
        <f>UG12</f>
        <v>&gt;equity</v>
      </c>
      <c r="VG12" s="280" t="str">
        <f>UH12</f>
        <v>&lt;equity</v>
      </c>
      <c r="VH12" s="285" t="s">
        <v>1220</v>
      </c>
      <c r="VI12" s="285" t="s">
        <v>1219</v>
      </c>
      <c r="VJ12" s="285" t="s">
        <v>1222</v>
      </c>
      <c r="VK12" s="285" t="s">
        <v>1223</v>
      </c>
      <c r="VM12" t="s">
        <v>1221</v>
      </c>
      <c r="VN12" s="96">
        <v>20160705</v>
      </c>
      <c r="VO12" s="281" t="s">
        <v>1208</v>
      </c>
      <c r="VP12" s="281" t="s">
        <v>1212</v>
      </c>
      <c r="VQ12" s="275" t="s">
        <v>1162</v>
      </c>
      <c r="VR12" s="1" t="s">
        <v>1179</v>
      </c>
      <c r="VS12" s="271" t="s">
        <v>1217</v>
      </c>
      <c r="VT12" s="269" t="s">
        <v>1215</v>
      </c>
      <c r="VU12" t="s">
        <v>1069</v>
      </c>
      <c r="VV12" t="s">
        <v>1125</v>
      </c>
      <c r="VW12" s="275" t="s">
        <v>1162</v>
      </c>
      <c r="VX12" s="271" t="str">
        <f>VS12</f>
        <v>ANTI-S</v>
      </c>
      <c r="VY12" s="269" t="str">
        <f>VT12</f>
        <v>SEA-ADJ</v>
      </c>
      <c r="VZ12" t="s">
        <v>1068</v>
      </c>
      <c r="WA12" t="s">
        <v>1187</v>
      </c>
      <c r="WB12" t="s">
        <v>1</v>
      </c>
      <c r="WC12" t="s">
        <v>32</v>
      </c>
      <c r="WD12" t="s">
        <v>780</v>
      </c>
      <c r="WE12" s="113" t="s">
        <v>1190</v>
      </c>
      <c r="WF12" s="276" t="s">
        <v>1124</v>
      </c>
      <c r="WG12" t="s">
        <v>1191</v>
      </c>
      <c r="WH12" s="113" t="s">
        <v>1192</v>
      </c>
      <c r="WI12" s="194" t="s">
        <v>1193</v>
      </c>
      <c r="WJ12" s="113" t="s">
        <v>1194</v>
      </c>
      <c r="WK12" s="273" t="s">
        <v>1164</v>
      </c>
      <c r="WL12" s="272" t="s">
        <v>1218</v>
      </c>
      <c r="WM12" s="270" t="s">
        <v>1216</v>
      </c>
      <c r="WN12" s="280" t="str">
        <f>VO12</f>
        <v>&gt;equity</v>
      </c>
      <c r="WO12" s="280" t="str">
        <f>VP12</f>
        <v>&lt;equity</v>
      </c>
      <c r="WP12" s="285" t="s">
        <v>1220</v>
      </c>
      <c r="WQ12" s="285" t="s">
        <v>1219</v>
      </c>
      <c r="WR12" s="285" t="s">
        <v>1222</v>
      </c>
      <c r="WS12" s="285" t="s">
        <v>1223</v>
      </c>
      <c r="WU12" t="s">
        <v>1221</v>
      </c>
      <c r="WV12" s="96">
        <v>20160706</v>
      </c>
      <c r="WW12" s="281" t="s">
        <v>1208</v>
      </c>
      <c r="WX12" s="281" t="s">
        <v>1212</v>
      </c>
      <c r="WY12" s="275" t="s">
        <v>1162</v>
      </c>
      <c r="WZ12" s="1" t="s">
        <v>1179</v>
      </c>
      <c r="XA12" s="271" t="s">
        <v>1217</v>
      </c>
      <c r="XB12" s="269" t="s">
        <v>1215</v>
      </c>
      <c r="XC12" t="s">
        <v>1069</v>
      </c>
      <c r="XD12" t="s">
        <v>1125</v>
      </c>
      <c r="XE12" s="275" t="s">
        <v>1162</v>
      </c>
      <c r="XF12" s="271" t="str">
        <f>XA12</f>
        <v>ANTI-S</v>
      </c>
      <c r="XG12" s="269" t="str">
        <f>XB12</f>
        <v>SEA-ADJ</v>
      </c>
      <c r="XH12" t="s">
        <v>1068</v>
      </c>
      <c r="XI12" t="s">
        <v>1187</v>
      </c>
      <c r="XJ12" t="s">
        <v>1</v>
      </c>
      <c r="XK12" t="s">
        <v>32</v>
      </c>
      <c r="XL12" t="s">
        <v>780</v>
      </c>
      <c r="XM12" s="113" t="s">
        <v>1190</v>
      </c>
      <c r="XN12" s="276" t="s">
        <v>1124</v>
      </c>
      <c r="XO12" t="s">
        <v>1191</v>
      </c>
      <c r="XP12" s="113" t="s">
        <v>1192</v>
      </c>
      <c r="XQ12" s="194" t="s">
        <v>1193</v>
      </c>
      <c r="XR12" s="113" t="s">
        <v>1194</v>
      </c>
      <c r="XS12" s="273" t="s">
        <v>1164</v>
      </c>
      <c r="XT12" s="272" t="s">
        <v>1218</v>
      </c>
      <c r="XU12" s="270" t="s">
        <v>1216</v>
      </c>
      <c r="XV12" s="280" t="str">
        <f>WW12</f>
        <v>&gt;equity</v>
      </c>
      <c r="XW12" s="280" t="str">
        <f>WX12</f>
        <v>&lt;equity</v>
      </c>
      <c r="XX12" s="285" t="s">
        <v>1220</v>
      </c>
      <c r="XY12" s="285" t="s">
        <v>1219</v>
      </c>
      <c r="XZ12" s="285" t="s">
        <v>1222</v>
      </c>
      <c r="YA12" s="285" t="s">
        <v>1223</v>
      </c>
    </row>
    <row r="13" spans="1:651"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18742168.612714525</v>
      </c>
      <c r="T13" s="189">
        <f>SUM(T14:T92)</f>
        <v>16879.824656215154</v>
      </c>
      <c r="U13" s="189">
        <f>SUM(U14:U92)</f>
        <v>66304.967745687201</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18742168.612714525</v>
      </c>
      <c r="AK13" s="195">
        <f>SUM(AK14:AK92)</f>
        <v>22055.869083058486</v>
      </c>
      <c r="AL13" s="195">
        <f>SUM(AL14:AL92)</f>
        <v>-20666.702215754933</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18827386.112714525</v>
      </c>
      <c r="BB13" s="195">
        <f>SUM(BB14:BB92)</f>
        <v>2887.7392027539295</v>
      </c>
      <c r="BC13" s="195">
        <f>SUM(BC14:BC92)</f>
        <v>-4868.1814536004813</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v>0.70886075949367089</v>
      </c>
      <c r="SX13" s="265">
        <v>0.68354430379746833</v>
      </c>
      <c r="SY13" s="265">
        <v>0.46835443037974683</v>
      </c>
      <c r="SZ13" s="265">
        <v>0.759493670886076</v>
      </c>
      <c r="TA13" s="265">
        <v>0.73417721518987344</v>
      </c>
      <c r="TB13" s="265"/>
      <c r="TC13" s="265">
        <v>0.26582278481012656</v>
      </c>
      <c r="TD13" s="265">
        <v>0.63291139240506333</v>
      </c>
      <c r="TE13" s="265">
        <v>0.63291139240506333</v>
      </c>
      <c r="TF13" s="266">
        <v>0.51898734177215189</v>
      </c>
      <c r="TG13" s="266">
        <v>0.59493670886075944</v>
      </c>
      <c r="TH13" s="266">
        <v>0.4050632911392405</v>
      </c>
      <c r="TI13" s="266">
        <v>0.44303797468354428</v>
      </c>
      <c r="TO13" s="197"/>
      <c r="TP13" s="186">
        <v>0.25</v>
      </c>
      <c r="TQ13" s="189">
        <v>19097878.777476735</v>
      </c>
      <c r="TR13" s="189">
        <v>20017369.622159619</v>
      </c>
      <c r="TS13" s="195">
        <v>-5230.2361036355696</v>
      </c>
      <c r="TT13" s="195">
        <v>-4788.2513143162942</v>
      </c>
      <c r="TU13" s="195">
        <v>3123.8906142981177</v>
      </c>
      <c r="TV13" s="195">
        <v>-3123.8906142981177</v>
      </c>
      <c r="TW13" s="195">
        <v>2903.4877059248529</v>
      </c>
      <c r="TX13" s="195">
        <v>5127.0540824589871</v>
      </c>
      <c r="TY13" s="195">
        <v>-1942.7805709255354</v>
      </c>
      <c r="TZ13" s="195">
        <v>3539.3243547223628</v>
      </c>
      <c r="UA13" s="195">
        <v>-3539.3243547223628</v>
      </c>
      <c r="UB13" s="195">
        <v>-17202.866277856876</v>
      </c>
      <c r="UC13" s="195">
        <v>17202.866277856876</v>
      </c>
      <c r="UE13" s="265">
        <f>COUNTIF(UE14:UE92,1)/79</f>
        <v>0.63291139240506333</v>
      </c>
      <c r="UF13" s="265">
        <f>COUNTIF(UF14:UF92,1)/79</f>
        <v>0.68354430379746833</v>
      </c>
      <c r="UG13" s="265">
        <f>COUNTIF(UG14:UG92,1)/79</f>
        <v>0.44303797468354428</v>
      </c>
      <c r="UH13" s="265">
        <f>COUNTIF(UH14:UH92,1)/79</f>
        <v>0.77215189873417722</v>
      </c>
      <c r="UI13" s="265">
        <f>COUNTIF(UI14:UI92,1)/79</f>
        <v>0.68354430379746833</v>
      </c>
      <c r="UJ13" s="265"/>
      <c r="UK13" s="265">
        <f>COUNTIF(UK14:UK92,1)/79</f>
        <v>0.31645569620253167</v>
      </c>
      <c r="UL13" s="265">
        <f>COUNTIF(UL14:UL92,1)/79</f>
        <v>0.65822784810126578</v>
      </c>
      <c r="UM13" s="265">
        <f>COUNTIF(UM14:UM92,1)/79</f>
        <v>0.44303797468354428</v>
      </c>
      <c r="UN13" s="266">
        <f>SUM(UN14:UN92)/79</f>
        <v>0.48101265822784811</v>
      </c>
      <c r="UO13" s="266">
        <f>SUM(UO14:UO92)/79</f>
        <v>0.53164556962025311</v>
      </c>
      <c r="UP13" s="266">
        <f>SUM(UP14:UP92)/79</f>
        <v>0.46835443037974683</v>
      </c>
      <c r="UQ13" s="266">
        <f>SUM(UQ14:UQ92)/79</f>
        <v>0.58227848101265822</v>
      </c>
      <c r="UW13" s="197"/>
      <c r="UX13" s="186">
        <v>0.25</v>
      </c>
      <c r="UY13" s="189">
        <f t="shared" ref="UY13:VF13" si="61">SUM(UY14:UY92)</f>
        <v>18742168.612714525</v>
      </c>
      <c r="UZ13" s="189">
        <f t="shared" si="61"/>
        <v>20227682.363183852</v>
      </c>
      <c r="VA13" s="195">
        <f t="shared" si="61"/>
        <v>-12011.497380859224</v>
      </c>
      <c r="VB13" s="195">
        <f t="shared" si="61"/>
        <v>-13048.158901739036</v>
      </c>
      <c r="VC13" s="195">
        <f t="shared" si="61"/>
        <v>14348.958965105552</v>
      </c>
      <c r="VD13" s="195">
        <f t="shared" si="61"/>
        <v>-14348.958965105552</v>
      </c>
      <c r="VE13" s="195">
        <f t="shared" si="61"/>
        <v>8242.9591078946778</v>
      </c>
      <c r="VF13" s="195">
        <f t="shared" si="61"/>
        <v>42835.566672351561</v>
      </c>
      <c r="VG13" s="195">
        <f>SUM(VG14:VG92)</f>
        <v>-32798.064083719917</v>
      </c>
      <c r="VH13" s="195">
        <f>SUM(VH14:VH92)</f>
        <v>-94172.567416114558</v>
      </c>
      <c r="VI13" s="195">
        <f t="shared" ref="VI13:VK13" si="62">SUM(VI14:VI92)</f>
        <v>94172.567416114558</v>
      </c>
      <c r="VJ13" s="195">
        <f t="shared" si="62"/>
        <v>-125140.35106119899</v>
      </c>
      <c r="VK13" s="195">
        <f t="shared" si="62"/>
        <v>125140.35106119899</v>
      </c>
      <c r="VM13" s="265">
        <f>COUNTIF(VM14:VM92,1)/79</f>
        <v>0.44303797468354428</v>
      </c>
      <c r="VN13" s="265">
        <f>COUNTIF(VN14:VN92,1)/79</f>
        <v>0.45569620253164556</v>
      </c>
      <c r="VO13" s="265">
        <f>COUNTIF(VO14:VO92,1)/79</f>
        <v>0.41772151898734178</v>
      </c>
      <c r="VP13" s="265">
        <f>COUNTIF(VP14:VP92,1)/79</f>
        <v>0.51898734177215189</v>
      </c>
      <c r="VQ13" s="265">
        <f>COUNTIF(VQ14:VQ92,1)/79</f>
        <v>0.67088607594936711</v>
      </c>
      <c r="VR13" s="265"/>
      <c r="VS13" s="265">
        <f>COUNTIF(VS14:VS92,1)/79</f>
        <v>0.32911392405063289</v>
      </c>
      <c r="VT13" s="265">
        <f>COUNTIF(VT14:VT92,1)/79</f>
        <v>0.55696202531645567</v>
      </c>
      <c r="VU13" s="265">
        <f>COUNTIF(VU14:VU92,1)/79</f>
        <v>0</v>
      </c>
      <c r="VV13" s="266">
        <f>SUM(VV14:VV92)/79</f>
        <v>0</v>
      </c>
      <c r="VW13" s="266">
        <f>SUM(VW14:VW92)/79</f>
        <v>0</v>
      </c>
      <c r="VX13" s="266">
        <f>SUM(VX14:VX92)/79</f>
        <v>0</v>
      </c>
      <c r="VY13" s="266">
        <f>SUM(VY14:VY92)/79</f>
        <v>0</v>
      </c>
      <c r="WE13" s="197"/>
      <c r="WF13" s="186">
        <v>0</v>
      </c>
      <c r="WG13" s="189">
        <f t="shared" ref="WG13:WN13" si="63">SUM(WG14:WG92)</f>
        <v>18742168.612714525</v>
      </c>
      <c r="WH13" s="189">
        <f t="shared" si="63"/>
        <v>18742168.612714525</v>
      </c>
      <c r="WI13" s="195">
        <f t="shared" si="63"/>
        <v>0</v>
      </c>
      <c r="WJ13" s="195">
        <f t="shared" si="63"/>
        <v>0</v>
      </c>
      <c r="WK13" s="195">
        <f t="shared" si="63"/>
        <v>0</v>
      </c>
      <c r="WL13" s="195">
        <f t="shared" si="63"/>
        <v>0</v>
      </c>
      <c r="WM13" s="195">
        <f t="shared" si="63"/>
        <v>0</v>
      </c>
      <c r="WN13" s="195">
        <f t="shared" si="63"/>
        <v>0</v>
      </c>
      <c r="WO13" s="195">
        <f>SUM(WO14:WO92)</f>
        <v>0</v>
      </c>
      <c r="WP13" s="195">
        <f>SUM(WP14:WP92)</f>
        <v>0</v>
      </c>
      <c r="WQ13" s="195">
        <f t="shared" ref="WQ13:WS13" si="64">SUM(WQ14:WQ92)</f>
        <v>0</v>
      </c>
      <c r="WR13" s="195">
        <f t="shared" si="64"/>
        <v>0</v>
      </c>
      <c r="WS13" s="195">
        <f t="shared" si="64"/>
        <v>0</v>
      </c>
      <c r="WU13" s="265">
        <f>COUNTIF(WU14:WU92,1)/79</f>
        <v>0</v>
      </c>
      <c r="WV13" s="265">
        <f>COUNTIF(WV14:WV92,1)/79</f>
        <v>0</v>
      </c>
      <c r="WW13" s="265">
        <f>COUNTIF(WW14:WW92,1)/79</f>
        <v>0</v>
      </c>
      <c r="WX13" s="265">
        <f>COUNTIF(WX14:WX92,1)/79</f>
        <v>0</v>
      </c>
      <c r="WY13" s="265">
        <f>COUNTIF(WY14:WY92,1)/79</f>
        <v>0</v>
      </c>
      <c r="WZ13" s="265"/>
      <c r="XA13" s="265">
        <f>COUNTIF(XA14:XA92,1)/79</f>
        <v>1</v>
      </c>
      <c r="XB13" s="265">
        <f>COUNTIF(XB14:XB92,1)/79</f>
        <v>0</v>
      </c>
      <c r="XC13" s="265">
        <f>COUNTIF(XC14:XC92,1)/79</f>
        <v>0</v>
      </c>
      <c r="XD13" s="266">
        <f>SUM(XD14:XD92)/79</f>
        <v>1</v>
      </c>
      <c r="XE13" s="266">
        <f>SUM(XE14:XE92)/79</f>
        <v>1</v>
      </c>
      <c r="XF13" s="266">
        <f>SUM(XF14:XF92)/79</f>
        <v>0</v>
      </c>
      <c r="XG13" s="266">
        <f>SUM(XG14:XG92)/79</f>
        <v>1</v>
      </c>
      <c r="XM13" s="197"/>
      <c r="XN13" s="186">
        <v>0.25</v>
      </c>
      <c r="XO13" s="189">
        <f t="shared" ref="XO13:XV13" si="65">SUM(XO14:XO92)</f>
        <v>18742168.612714525</v>
      </c>
      <c r="XP13" s="189">
        <f t="shared" si="65"/>
        <v>15249903.062865769</v>
      </c>
      <c r="XQ13" s="195">
        <f t="shared" si="65"/>
        <v>0</v>
      </c>
      <c r="XR13" s="195">
        <f t="shared" si="65"/>
        <v>0</v>
      </c>
      <c r="XS13" s="195">
        <f t="shared" si="65"/>
        <v>0</v>
      </c>
      <c r="XT13" s="195">
        <f t="shared" si="65"/>
        <v>0</v>
      </c>
      <c r="XU13" s="195">
        <f t="shared" si="65"/>
        <v>0</v>
      </c>
      <c r="XV13" s="195">
        <f t="shared" si="65"/>
        <v>0</v>
      </c>
      <c r="XW13" s="195">
        <f>SUM(XW14:XW92)</f>
        <v>0</v>
      </c>
      <c r="XX13" s="195">
        <f>SUM(XX14:XX92)</f>
        <v>0</v>
      </c>
      <c r="XY13" s="195">
        <f t="shared" ref="XY13:YA13" si="66">SUM(XY14:XY92)</f>
        <v>0</v>
      </c>
      <c r="XZ13" s="195">
        <f t="shared" si="66"/>
        <v>0</v>
      </c>
      <c r="YA13" s="195">
        <f t="shared" si="66"/>
        <v>0</v>
      </c>
    </row>
    <row r="14" spans="1:651" x14ac:dyDescent="0.25">
      <c r="A14" s="1" t="s">
        <v>290</v>
      </c>
      <c r="B14" s="150" t="str">
        <f>'FuturesInfo (3)'!M2</f>
        <v>@AC</v>
      </c>
      <c r="C14" s="200" t="str">
        <f>VLOOKUP(A14,'FuturesInfo (3)'!$A$2:$K$80,11)</f>
        <v>energy</v>
      </c>
      <c r="F14" t="e">
        <f>#REF!</f>
        <v>#REF!</v>
      </c>
      <c r="G14">
        <v>1</v>
      </c>
      <c r="H14">
        <v>1</v>
      </c>
      <c r="I14">
        <v>1</v>
      </c>
      <c r="J14">
        <f t="shared" ref="J14:J45" si="67">IF(G14=I14,1,0)</f>
        <v>1</v>
      </c>
      <c r="K14">
        <f t="shared" ref="K14:K45" si="68">IF(I14=H14,1,0)</f>
        <v>1</v>
      </c>
      <c r="L14" s="184">
        <v>5.4216867469899996E-3</v>
      </c>
      <c r="M14" s="2">
        <v>10</v>
      </c>
      <c r="N14">
        <v>60</v>
      </c>
      <c r="O14" t="str">
        <f t="shared" ref="O14:O45" si="69">IF(G14="","FALSE","TRUE")</f>
        <v>TRUE</v>
      </c>
      <c r="P14">
        <f>VLOOKUP($A14,'FuturesInfo (3)'!$A$2:$V$80,22)</f>
        <v>0</v>
      </c>
      <c r="Q14">
        <f t="shared" ref="Q14:R77" si="70">P14</f>
        <v>0</v>
      </c>
      <c r="R14">
        <f>Q14</f>
        <v>0</v>
      </c>
      <c r="S14" s="138">
        <f>VLOOKUP($A14,'FuturesInfo (3)'!$A$2:$O$80,15)*Q14</f>
        <v>0</v>
      </c>
      <c r="T14" s="144">
        <f t="shared" ref="T14:T45" si="71">IF(J14=1,ABS(S14*L14),-ABS(S14*L14))</f>
        <v>0</v>
      </c>
      <c r="U14" s="144">
        <f>IF(K14=1,ABS(S14*L14),-ABS(S14*L14))</f>
        <v>0</v>
      </c>
      <c r="W14">
        <f t="shared" ref="W14:W45" si="72">G14</f>
        <v>1</v>
      </c>
      <c r="X14">
        <v>1</v>
      </c>
      <c r="Y14">
        <v>1</v>
      </c>
      <c r="Z14">
        <v>1</v>
      </c>
      <c r="AA14">
        <f>IF(X14=Z14,1,0)</f>
        <v>1</v>
      </c>
      <c r="AB14">
        <f t="shared" ref="AB14:AB45" si="73">IF(Z14=Y14,1,0)</f>
        <v>1</v>
      </c>
      <c r="AC14" s="1">
        <v>2.2168963451200001E-2</v>
      </c>
      <c r="AD14" s="2">
        <v>10</v>
      </c>
      <c r="AE14">
        <v>60</v>
      </c>
      <c r="AF14" t="str">
        <f t="shared" ref="AF14:AF45" si="74">IF(X14="","FALSE","TRUE")</f>
        <v>TRUE</v>
      </c>
      <c r="AG14">
        <f>VLOOKUP($A14,'FuturesInfo (3)'!$A$2:$V$80,22)</f>
        <v>0</v>
      </c>
      <c r="AH14">
        <f t="shared" ref="AH14:AH45" si="75">ROUND(IF(X14=Y14,AG14*(1+$AH$95),AG14*(1-$AH$95)),0)</f>
        <v>0</v>
      </c>
      <c r="AI14">
        <f>AG14</f>
        <v>0</v>
      </c>
      <c r="AJ14" s="138">
        <f>VLOOKUP($A14,'FuturesInfo (3)'!$A$2:$O$80,15)*AI14</f>
        <v>0</v>
      </c>
      <c r="AK14" s="196">
        <f>IF(AA14=1,ABS(AJ14*AC14),-ABS(AJ14*AC14))</f>
        <v>0</v>
      </c>
      <c r="AL14" s="196">
        <f>IF(AB14=1,ABS(AJ14*AC14),-ABS(AJ14*AC14))</f>
        <v>0</v>
      </c>
      <c r="AN14">
        <f t="shared" ref="AN14:AN77" si="76">X14</f>
        <v>1</v>
      </c>
      <c r="AO14">
        <v>1</v>
      </c>
      <c r="AP14">
        <v>1</v>
      </c>
      <c r="AQ14">
        <v>-1</v>
      </c>
      <c r="AR14">
        <f>IF(AO14=AQ14,1,0)</f>
        <v>0</v>
      </c>
      <c r="AS14">
        <f t="shared" ref="AS14:AS77" si="77">IF(AQ14=AP14,1,0)</f>
        <v>0</v>
      </c>
      <c r="AT14" s="1">
        <v>-5.2754982414999997E-3</v>
      </c>
      <c r="AU14" s="2">
        <v>10</v>
      </c>
      <c r="AV14">
        <v>60</v>
      </c>
      <c r="AW14" t="str">
        <f t="shared" ref="AW14:AW77" si="78">IF(AO14="","FALSE","TRUE")</f>
        <v>TRUE</v>
      </c>
      <c r="AX14">
        <f>VLOOKUP($A14,'FuturesInfo (3)'!$A$2:$V$80,22)</f>
        <v>0</v>
      </c>
      <c r="AY14">
        <f t="shared" ref="AY14:AY77" si="79">ROUND(IF(AO14=AP14,AX14*(1+$AH$95),AX14*(1-$AH$95)),0)</f>
        <v>0</v>
      </c>
      <c r="AZ14">
        <f>AX14</f>
        <v>0</v>
      </c>
      <c r="BA14" s="138">
        <f>VLOOKUP($A14,'FuturesInfo (3)'!$A$2:$O$80,15)*AZ14</f>
        <v>0</v>
      </c>
      <c r="BB14" s="196">
        <f t="shared" ref="BB14:BB77" si="80">IF(AR14=1,ABS(BA14*AT14),-ABS(BA14*AT14))</f>
        <v>0</v>
      </c>
      <c r="BC14" s="196">
        <f>IF(AS14=1,ABS(BA14*AT14),-ABS(BA14*AT14))</f>
        <v>0</v>
      </c>
      <c r="BE14">
        <v>1</v>
      </c>
      <c r="BF14">
        <v>1</v>
      </c>
      <c r="BG14">
        <v>1</v>
      </c>
      <c r="BH14">
        <v>-1</v>
      </c>
      <c r="BI14">
        <v>0</v>
      </c>
      <c r="BJ14">
        <v>0</v>
      </c>
      <c r="BK14" s="1">
        <v>-8.8391278727199991E-3</v>
      </c>
      <c r="BL14" s="2">
        <v>10</v>
      </c>
      <c r="BM14">
        <v>60</v>
      </c>
      <c r="BN14" t="s">
        <v>1185</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1185</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1185</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1185</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1185</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1185</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1185</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1185</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1185</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1185</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1185</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1185</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1185</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1185</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1185</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1185</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1185</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1185</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v>1</v>
      </c>
      <c r="SX14" s="237">
        <v>1</v>
      </c>
      <c r="SY14" s="237">
        <v>-1</v>
      </c>
      <c r="SZ14" s="237">
        <v>1</v>
      </c>
      <c r="TA14" s="213">
        <v>1</v>
      </c>
      <c r="TB14" s="238">
        <v>-8</v>
      </c>
      <c r="TC14">
        <v>-1</v>
      </c>
      <c r="TD14">
        <v>-1</v>
      </c>
      <c r="TE14" s="213">
        <v>1</v>
      </c>
      <c r="TF14">
        <v>1</v>
      </c>
      <c r="TG14">
        <v>1</v>
      </c>
      <c r="TH14">
        <v>0</v>
      </c>
      <c r="TI14">
        <v>0</v>
      </c>
      <c r="TJ14" s="247"/>
      <c r="TK14" s="202">
        <v>42542</v>
      </c>
      <c r="TL14">
        <v>60</v>
      </c>
      <c r="TM14" t="s">
        <v>1185</v>
      </c>
      <c r="TN14">
        <v>0</v>
      </c>
      <c r="TO14" s="251">
        <v>2</v>
      </c>
      <c r="TP14">
        <v>0</v>
      </c>
      <c r="TQ14" s="138">
        <v>0</v>
      </c>
      <c r="TR14" s="138">
        <v>0</v>
      </c>
      <c r="TS14" s="196">
        <v>0</v>
      </c>
      <c r="TT14" s="196">
        <v>0</v>
      </c>
      <c r="TU14" s="196">
        <v>0</v>
      </c>
      <c r="TV14" s="196">
        <v>0</v>
      </c>
      <c r="TW14" s="196">
        <v>0</v>
      </c>
      <c r="TX14" s="196">
        <v>0</v>
      </c>
      <c r="TY14" s="196">
        <v>0</v>
      </c>
      <c r="TZ14" s="196">
        <v>0</v>
      </c>
      <c r="UA14" s="196">
        <v>0</v>
      </c>
      <c r="UB14" s="196">
        <v>0</v>
      </c>
      <c r="UC14" s="196">
        <v>0</v>
      </c>
      <c r="UE14">
        <f>TE14</f>
        <v>1</v>
      </c>
      <c r="UF14" s="237">
        <v>1</v>
      </c>
      <c r="UG14" s="237">
        <v>-1</v>
      </c>
      <c r="UH14" s="237">
        <v>1</v>
      </c>
      <c r="UI14" s="213">
        <v>1</v>
      </c>
      <c r="UJ14" s="238">
        <v>-8</v>
      </c>
      <c r="UK14">
        <f>IF(UI14=1,-1,1)</f>
        <v>-1</v>
      </c>
      <c r="UL14">
        <f>IF(UJ14&lt;0,UI14*-1,UI14)</f>
        <v>-1</v>
      </c>
      <c r="UM14" s="213">
        <v>-1</v>
      </c>
      <c r="UN14">
        <f>IF(UF14=UM14,1,0)</f>
        <v>0</v>
      </c>
      <c r="UO14">
        <f>IF(UM14=UI14,1,0)</f>
        <v>0</v>
      </c>
      <c r="UP14">
        <f>IF(UM14=UK14,1,0)</f>
        <v>1</v>
      </c>
      <c r="UQ14">
        <f>IF(UM14=UL14,1,0)</f>
        <v>1</v>
      </c>
      <c r="UR14" s="247">
        <v>-1.1830635118300001E-2</v>
      </c>
      <c r="US14" s="202">
        <v>42542</v>
      </c>
      <c r="UT14">
        <v>60</v>
      </c>
      <c r="UU14" t="str">
        <f t="shared" ref="UU14:UU77" si="81">IF(UF14="","FALSE","TRUE")</f>
        <v>TRUE</v>
      </c>
      <c r="UV14">
        <f>VLOOKUP($A14,'FuturesInfo (3)'!$A$2:$V$80,22)</f>
        <v>0</v>
      </c>
      <c r="UW14" s="251">
        <v>2</v>
      </c>
      <c r="UX14">
        <f>IF(UW14=1,ROUND(UV14*(1+UX$13),0),ROUND(UV14*(1-UX$13),0))</f>
        <v>0</v>
      </c>
      <c r="UY14" s="138">
        <f>VLOOKUP($A14,'FuturesInfo (3)'!$A$2:$O$80,15)*UV14</f>
        <v>0</v>
      </c>
      <c r="UZ14" s="138">
        <f>VLOOKUP($A14,'FuturesInfo (3)'!$A$2:$O$80,15)*UX14</f>
        <v>0</v>
      </c>
      <c r="VA14" s="196">
        <f>IF(UN14=1,ABS(UY14*UR14),-ABS(UY14*UR14))</f>
        <v>0</v>
      </c>
      <c r="VB14" s="196">
        <f>IF(UN14=1,ABS(UZ14*UR14),-ABS(UZ14*UR14))</f>
        <v>0</v>
      </c>
      <c r="VC14" s="196">
        <f>IF(UO14=1,ABS(UY14*UR14),-ABS(UY14*UR14))</f>
        <v>0</v>
      </c>
      <c r="VD14" s="196">
        <f>IF(UP14=1,ABS(UY14*UR14),-ABS(UY14*UR14))</f>
        <v>0</v>
      </c>
      <c r="VE14" s="196">
        <f>IF(UQ14=1,ABS(UY14*UR14),-ABS(UY14*UR14))</f>
        <v>0</v>
      </c>
      <c r="VF14" s="196">
        <f>IF(IF(UG14=UM14,1,0)=1,ABS(UY14*UR14),-ABS(UY14*UR14))</f>
        <v>0</v>
      </c>
      <c r="VG14" s="196">
        <f>IF(IF(UH14=UM14,1,0)=1,ABS(UY14*UR14),-ABS(UY14*UR14))</f>
        <v>0</v>
      </c>
      <c r="VH14" s="196">
        <f>IF(IF(sym!$O3=UM14,1,0)=1,ABS(UY14*UR14),-ABS(UY14*UR14))</f>
        <v>0</v>
      </c>
      <c r="VI14" s="196">
        <f>IF(IF(sym!$N3=UM14,1,0)=1,ABS(UY14*UR14),-ABS(UY14*UR14))</f>
        <v>0</v>
      </c>
      <c r="VJ14" s="196">
        <f>IF(IF(UM14=UM14,0,1)=1,ABS(UY14*UR14),-ABS(UY14*UR14))</f>
        <v>0</v>
      </c>
      <c r="VK14" s="196">
        <f>ABS(UY14*UR14)</f>
        <v>0</v>
      </c>
      <c r="VM14">
        <f>UM14</f>
        <v>-1</v>
      </c>
      <c r="VN14" s="237">
        <v>-1</v>
      </c>
      <c r="VO14" s="237">
        <v>-1</v>
      </c>
      <c r="VP14" s="237">
        <v>-1</v>
      </c>
      <c r="VQ14" s="213">
        <v>1</v>
      </c>
      <c r="VR14" s="238">
        <v>-9</v>
      </c>
      <c r="VS14">
        <f>IF(VQ14=1,-1,1)</f>
        <v>-1</v>
      </c>
      <c r="VT14">
        <f>IF(VR14&lt;0,VQ14*-1,VQ14)</f>
        <v>-1</v>
      </c>
      <c r="VU14" s="213"/>
      <c r="VV14">
        <f>IF(VN14=VU14,1,0)</f>
        <v>0</v>
      </c>
      <c r="VW14">
        <f>IF(VU14=VQ14,1,0)</f>
        <v>0</v>
      </c>
      <c r="VX14">
        <f>IF(VU14=VS14,1,0)</f>
        <v>0</v>
      </c>
      <c r="VY14">
        <f>IF(VU14=VT14,1,0)</f>
        <v>0</v>
      </c>
      <c r="VZ14" s="247"/>
      <c r="WA14" s="202">
        <v>42542</v>
      </c>
      <c r="WB14">
        <v>60</v>
      </c>
      <c r="WC14" t="str">
        <f t="shared" ref="WC14:WC77" si="82">IF(VN14="","FALSE","TRUE")</f>
        <v>TRUE</v>
      </c>
      <c r="WD14">
        <f>VLOOKUP($A14,'FuturesInfo (3)'!$A$2:$V$80,22)</f>
        <v>0</v>
      </c>
      <c r="WE14" s="251">
        <v>2</v>
      </c>
      <c r="WF14">
        <f>IF(WE14=1,ROUND(WD14*(1+WF$13),0),ROUND(WD14*(1-WF$13),0))</f>
        <v>0</v>
      </c>
      <c r="WG14" s="138">
        <f>VLOOKUP($A14,'FuturesInfo (3)'!$A$2:$O$80,15)*WD14</f>
        <v>0</v>
      </c>
      <c r="WH14" s="138">
        <f>VLOOKUP($A14,'FuturesInfo (3)'!$A$2:$O$80,15)*WF14</f>
        <v>0</v>
      </c>
      <c r="WI14" s="196">
        <f>IF(VV14=1,ABS(WG14*VZ14),-ABS(WG14*VZ14))</f>
        <v>0</v>
      </c>
      <c r="WJ14" s="196">
        <f>IF(VV14=1,ABS(WH14*VZ14),-ABS(WH14*VZ14))</f>
        <v>0</v>
      </c>
      <c r="WK14" s="196">
        <f>IF(VW14=1,ABS(WG14*VZ14),-ABS(WG14*VZ14))</f>
        <v>0</v>
      </c>
      <c r="WL14" s="196">
        <f>IF(VX14=1,ABS(WG14*VZ14),-ABS(WG14*VZ14))</f>
        <v>0</v>
      </c>
      <c r="WM14" s="196">
        <f>IF(VY14=1,ABS(WG14*VZ14),-ABS(WG14*VZ14))</f>
        <v>0</v>
      </c>
      <c r="WN14" s="196">
        <f>IF(IF(VO14=VU14,1,0)=1,ABS(WG14*VZ14),-ABS(WG14*VZ14))</f>
        <v>0</v>
      </c>
      <c r="WO14" s="196">
        <f>IF(IF(VP14=VU14,1,0)=1,ABS(WG14*VZ14),-ABS(WG14*VZ14))</f>
        <v>0</v>
      </c>
      <c r="WP14" s="196">
        <f>IF(IF(sym!$O3=VU14,1,0)=1,ABS(WG14*VZ14),-ABS(WG14*VZ14))</f>
        <v>0</v>
      </c>
      <c r="WQ14" s="196">
        <f>IF(IF(sym!$N3=VU14,1,0)=1,ABS(WG14*VZ14),-ABS(WG14*VZ14))</f>
        <v>0</v>
      </c>
      <c r="WR14" s="196">
        <f>IF(IF(VU14=VU14,0,1)=1,ABS(WG14*VZ14),-ABS(WG14*VZ14))</f>
        <v>0</v>
      </c>
      <c r="WS14" s="196">
        <f>ABS(WG14*VZ14)</f>
        <v>0</v>
      </c>
      <c r="WU14">
        <f>VU14</f>
        <v>0</v>
      </c>
      <c r="WV14" s="237"/>
      <c r="WW14" s="237"/>
      <c r="WX14" s="237"/>
      <c r="WY14" s="213"/>
      <c r="WZ14" s="238"/>
      <c r="XA14">
        <f>IF(WY14=1,-1,1)</f>
        <v>1</v>
      </c>
      <c r="XB14">
        <f>IF(WZ14&lt;0,WY14*-1,WY14)</f>
        <v>0</v>
      </c>
      <c r="XC14" s="213"/>
      <c r="XD14">
        <f>IF(WV14=XC14,1,0)</f>
        <v>1</v>
      </c>
      <c r="XE14">
        <f>IF(XC14=WY14,1,0)</f>
        <v>1</v>
      </c>
      <c r="XF14">
        <f>IF(XC14=XA14,1,0)</f>
        <v>0</v>
      </c>
      <c r="XG14">
        <f>IF(XC14=XB14,1,0)</f>
        <v>1</v>
      </c>
      <c r="XH14" s="247"/>
      <c r="XI14" s="202"/>
      <c r="XJ14">
        <v>60</v>
      </c>
      <c r="XK14" t="str">
        <f t="shared" ref="XK14:XK77" si="83">IF(WV14="","FALSE","TRUE")</f>
        <v>FALSE</v>
      </c>
      <c r="XL14">
        <f>VLOOKUP($A14,'FuturesInfo (3)'!$A$2:$V$80,22)</f>
        <v>0</v>
      </c>
      <c r="XM14" s="251"/>
      <c r="XN14">
        <f>IF(XM14=1,ROUND(XL14*(1+XN$13),0),ROUND(XL14*(1-XN$13),0))</f>
        <v>0</v>
      </c>
      <c r="XO14" s="138">
        <f>VLOOKUP($A14,'FuturesInfo (3)'!$A$2:$O$80,15)*XL14</f>
        <v>0</v>
      </c>
      <c r="XP14" s="138">
        <f>VLOOKUP($A14,'FuturesInfo (3)'!$A$2:$O$80,15)*XN14</f>
        <v>0</v>
      </c>
      <c r="XQ14" s="196">
        <f>IF(XD14=1,ABS(XO14*XH14),-ABS(XO14*XH14))</f>
        <v>0</v>
      </c>
      <c r="XR14" s="196">
        <f>IF(XD14=1,ABS(XP14*XH14),-ABS(XP14*XH14))</f>
        <v>0</v>
      </c>
      <c r="XS14" s="196">
        <f>IF(XE14=1,ABS(XO14*XH14),-ABS(XO14*XH14))</f>
        <v>0</v>
      </c>
      <c r="XT14" s="196">
        <f>IF(XF14=1,ABS(XO14*XH14),-ABS(XO14*XH14))</f>
        <v>0</v>
      </c>
      <c r="XU14" s="196">
        <f>IF(XG14=1,ABS(XO14*XH14),-ABS(XO14*XH14))</f>
        <v>0</v>
      </c>
      <c r="XV14" s="196">
        <f>IF(IF(WW14=XC14,1,0)=1,ABS(XO14*XH14),-ABS(XO14*XH14))</f>
        <v>0</v>
      </c>
      <c r="XW14" s="196">
        <f>IF(IF(WX14=XC14,1,0)=1,ABS(XO14*XH14),-ABS(XO14*XH14))</f>
        <v>0</v>
      </c>
      <c r="XX14" s="196">
        <f>IF(IF(sym!$O3=XC14,1,0)=1,ABS(XO14*XH14),-ABS(XO14*XH14))</f>
        <v>0</v>
      </c>
      <c r="XY14" s="196">
        <f>IF(IF(sym!$N3=XC14,1,0)=1,ABS(XO14*XH14),-ABS(XO14*XH14))</f>
        <v>0</v>
      </c>
      <c r="XZ14" s="196">
        <f>IF(IF(XC14=XC14,0,1)=1,ABS(XO14*XH14),-ABS(XO14*XH14))</f>
        <v>0</v>
      </c>
      <c r="YA14" s="196">
        <f>ABS(XO14*XH14)</f>
        <v>0</v>
      </c>
    </row>
    <row r="15" spans="1:651" x14ac:dyDescent="0.25">
      <c r="A15" s="1" t="s">
        <v>293</v>
      </c>
      <c r="B15" s="150" t="str">
        <f>'FuturesInfo (3)'!M3</f>
        <v>@AD</v>
      </c>
      <c r="C15" s="200" t="str">
        <f>VLOOKUP(A15,'FuturesInfo (3)'!$A$2:$K$80,11)</f>
        <v>currency</v>
      </c>
      <c r="F15" t="e">
        <f>#REF!</f>
        <v>#REF!</v>
      </c>
      <c r="G15">
        <v>1</v>
      </c>
      <c r="H15">
        <v>1</v>
      </c>
      <c r="I15">
        <v>1</v>
      </c>
      <c r="J15">
        <f t="shared" si="67"/>
        <v>1</v>
      </c>
      <c r="K15">
        <f t="shared" si="68"/>
        <v>1</v>
      </c>
      <c r="L15" s="184">
        <v>1.9806094182800001E-2</v>
      </c>
      <c r="M15" s="2">
        <v>10</v>
      </c>
      <c r="N15">
        <v>60</v>
      </c>
      <c r="O15" t="str">
        <f t="shared" si="69"/>
        <v>TRUE</v>
      </c>
      <c r="P15">
        <f>VLOOKUP($A15,'FuturesInfo (3)'!$A$2:$V$80,22)</f>
        <v>3</v>
      </c>
      <c r="Q15">
        <f t="shared" si="70"/>
        <v>3</v>
      </c>
      <c r="R15">
        <f t="shared" si="70"/>
        <v>3</v>
      </c>
      <c r="S15" s="138">
        <f>VLOOKUP($A15,'FuturesInfo (3)'!$A$2:$O$80,15)*Q15</f>
        <v>223200</v>
      </c>
      <c r="T15" s="144">
        <f t="shared" si="71"/>
        <v>4420.72022160096</v>
      </c>
      <c r="U15" s="144">
        <f t="shared" ref="U15:U78" si="84">IF(K15=1,ABS(S15*L15),-ABS(S15*L15))</f>
        <v>4420.72022160096</v>
      </c>
      <c r="W15">
        <f t="shared" si="72"/>
        <v>1</v>
      </c>
      <c r="X15">
        <v>-1</v>
      </c>
      <c r="Y15">
        <v>1</v>
      </c>
      <c r="Z15">
        <v>1</v>
      </c>
      <c r="AA15">
        <f>IF(X15=Z15,1,0)</f>
        <v>0</v>
      </c>
      <c r="AB15">
        <f t="shared" si="73"/>
        <v>1</v>
      </c>
      <c r="AC15" s="1">
        <v>1.7655846801600001E-3</v>
      </c>
      <c r="AD15" s="2">
        <v>10</v>
      </c>
      <c r="AE15">
        <v>60</v>
      </c>
      <c r="AF15" t="str">
        <f t="shared" si="74"/>
        <v>TRUE</v>
      </c>
      <c r="AG15">
        <f>VLOOKUP($A15,'FuturesInfo (3)'!$A$2:$V$80,22)</f>
        <v>3</v>
      </c>
      <c r="AH15">
        <f t="shared" si="75"/>
        <v>2</v>
      </c>
      <c r="AI15">
        <f t="shared" ref="AI15:AI78" si="85">AG15</f>
        <v>3</v>
      </c>
      <c r="AJ15" s="138">
        <f>VLOOKUP($A15,'FuturesInfo (3)'!$A$2:$O$80,15)*AI15</f>
        <v>223200</v>
      </c>
      <c r="AK15" s="196">
        <f t="shared" ref="AK15:AK45" si="86">IF(AA15=1,ABS(AJ15*AC15),-ABS(AJ15*AC15))</f>
        <v>-394.078500611712</v>
      </c>
      <c r="AL15" s="196">
        <f t="shared" ref="AL15:AL78" si="87">IF(AB15=1,ABS(AJ15*AC15),-ABS(AJ15*AC15))</f>
        <v>394.078500611712</v>
      </c>
      <c r="AN15">
        <f t="shared" si="76"/>
        <v>-1</v>
      </c>
      <c r="AO15">
        <v>-1</v>
      </c>
      <c r="AP15">
        <v>1</v>
      </c>
      <c r="AQ15">
        <v>1</v>
      </c>
      <c r="AR15">
        <f>IF(AO15=AQ15,1,0)</f>
        <v>0</v>
      </c>
      <c r="AS15">
        <f t="shared" si="77"/>
        <v>1</v>
      </c>
      <c r="AT15" s="1">
        <v>1.0574837310199999E-2</v>
      </c>
      <c r="AU15" s="2">
        <v>10</v>
      </c>
      <c r="AV15">
        <v>60</v>
      </c>
      <c r="AW15" t="str">
        <f t="shared" si="78"/>
        <v>TRUE</v>
      </c>
      <c r="AX15">
        <f>VLOOKUP($A15,'FuturesInfo (3)'!$A$2:$V$80,22)</f>
        <v>3</v>
      </c>
      <c r="AY15">
        <f t="shared" si="79"/>
        <v>2</v>
      </c>
      <c r="AZ15">
        <f t="shared" ref="AZ15:AZ78" si="88">AX15</f>
        <v>3</v>
      </c>
      <c r="BA15" s="138">
        <f>VLOOKUP($A15,'FuturesInfo (3)'!$A$2:$O$80,15)*AZ15</f>
        <v>223200</v>
      </c>
      <c r="BB15" s="196">
        <f t="shared" si="80"/>
        <v>-2360.30368763664</v>
      </c>
      <c r="BC15" s="196">
        <f t="shared" ref="BC15:BC78" si="89">IF(AS15=1,ABS(BA15*AT15),-ABS(BA15*AT15))</f>
        <v>2360.30368763664</v>
      </c>
      <c r="BE15">
        <v>-1</v>
      </c>
      <c r="BF15">
        <v>1</v>
      </c>
      <c r="BG15">
        <v>1</v>
      </c>
      <c r="BH15">
        <v>1</v>
      </c>
      <c r="BI15">
        <v>1</v>
      </c>
      <c r="BJ15">
        <v>1</v>
      </c>
      <c r="BK15" s="1">
        <v>2.9514354708899998E-3</v>
      </c>
      <c r="BL15" s="2">
        <v>10</v>
      </c>
      <c r="BM15">
        <v>60</v>
      </c>
      <c r="BN15" t="s">
        <v>1185</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1185</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1185</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1185</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1185</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1185</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1185</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1185</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1185</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1185</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1185</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1185</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1185</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1185</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1185</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1185</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1185</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1185</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v>1</v>
      </c>
      <c r="SX15" s="239">
        <v>1</v>
      </c>
      <c r="SY15" s="239">
        <v>-1</v>
      </c>
      <c r="SZ15" s="239">
        <v>1</v>
      </c>
      <c r="TA15" s="214">
        <v>1</v>
      </c>
      <c r="TB15" s="240">
        <v>-4</v>
      </c>
      <c r="TC15">
        <v>-1</v>
      </c>
      <c r="TD15">
        <v>-1</v>
      </c>
      <c r="TE15" s="214">
        <v>1</v>
      </c>
      <c r="TF15">
        <v>1</v>
      </c>
      <c r="TG15">
        <v>1</v>
      </c>
      <c r="TH15">
        <v>0</v>
      </c>
      <c r="TI15">
        <v>0</v>
      </c>
      <c r="TJ15" s="248"/>
      <c r="TK15" s="202">
        <v>42548</v>
      </c>
      <c r="TL15">
        <v>60</v>
      </c>
      <c r="TM15" t="s">
        <v>1185</v>
      </c>
      <c r="TN15">
        <v>3</v>
      </c>
      <c r="TO15" s="252">
        <v>2</v>
      </c>
      <c r="TP15">
        <v>2</v>
      </c>
      <c r="TQ15" s="138">
        <v>223890</v>
      </c>
      <c r="TR15" s="138">
        <v>149260</v>
      </c>
      <c r="TS15" s="196">
        <v>0</v>
      </c>
      <c r="TT15" s="196">
        <v>0</v>
      </c>
      <c r="TU15" s="196">
        <v>0</v>
      </c>
      <c r="TV15" s="196">
        <v>0</v>
      </c>
      <c r="TW15" s="196">
        <v>0</v>
      </c>
      <c r="TX15" s="196">
        <v>0</v>
      </c>
      <c r="TY15" s="196">
        <v>0</v>
      </c>
      <c r="TZ15" s="196">
        <v>0</v>
      </c>
      <c r="UA15" s="196">
        <v>0</v>
      </c>
      <c r="UB15" s="196">
        <v>0</v>
      </c>
      <c r="UC15" s="196">
        <v>0</v>
      </c>
      <c r="UE15">
        <f t="shared" ref="UE15:UE78" si="90">TE15</f>
        <v>1</v>
      </c>
      <c r="UF15" s="239">
        <v>1</v>
      </c>
      <c r="UG15" s="239">
        <v>-1</v>
      </c>
      <c r="UH15" s="239">
        <v>1</v>
      </c>
      <c r="UI15" s="214">
        <v>1</v>
      </c>
      <c r="UJ15" s="240">
        <v>-4</v>
      </c>
      <c r="UK15">
        <f t="shared" ref="UK15:UK78" si="91">IF(UI15=1,-1,1)</f>
        <v>-1</v>
      </c>
      <c r="UL15">
        <f t="shared" ref="UL15:UL78" si="92">IF(UJ15&lt;0,UI15*-1,UI15)</f>
        <v>-1</v>
      </c>
      <c r="UM15" s="214">
        <v>-1</v>
      </c>
      <c r="UN15">
        <f>IF(UF15=UM15,1,0)</f>
        <v>0</v>
      </c>
      <c r="UO15">
        <f t="shared" ref="UO15" si="93">IF(UM15=UI15,1,0)</f>
        <v>0</v>
      </c>
      <c r="UP15">
        <f>IF(UM15=UK15,1,0)</f>
        <v>1</v>
      </c>
      <c r="UQ15">
        <f t="shared" ref="UQ15:UQ78" si="94">IF(UM15=UL15,1,0)</f>
        <v>1</v>
      </c>
      <c r="UR15" s="248">
        <v>-3.08187056144E-3</v>
      </c>
      <c r="US15" s="202">
        <v>42548</v>
      </c>
      <c r="UT15">
        <v>60</v>
      </c>
      <c r="UU15" t="str">
        <f t="shared" si="81"/>
        <v>TRUE</v>
      </c>
      <c r="UV15">
        <f>VLOOKUP($A15,'FuturesInfo (3)'!$A$2:$V$80,22)</f>
        <v>3</v>
      </c>
      <c r="UW15" s="252">
        <v>2</v>
      </c>
      <c r="UX15">
        <f t="shared" ref="UX15:UX78" si="95">IF(UW15=1,ROUND(UV15*(1+UX$13),0),ROUND(UV15*(1-UX$13),0))</f>
        <v>2</v>
      </c>
      <c r="UY15" s="138">
        <f>VLOOKUP($A15,'FuturesInfo (3)'!$A$2:$O$80,15)*UV15</f>
        <v>223200</v>
      </c>
      <c r="UZ15" s="138">
        <f>VLOOKUP($A15,'FuturesInfo (3)'!$A$2:$O$80,15)*UX15</f>
        <v>148800</v>
      </c>
      <c r="VA15" s="196">
        <f t="shared" ref="VA15:VA78" si="96">IF(UN15=1,ABS(UY15*UR15),-ABS(UY15*UR15))</f>
        <v>-687.87350931340802</v>
      </c>
      <c r="VB15" s="196">
        <f t="shared" ref="VB15:VB78" si="97">IF(UN15=1,ABS(UZ15*UR15),-ABS(UZ15*UR15))</f>
        <v>-458.582339542272</v>
      </c>
      <c r="VC15" s="196">
        <f t="shared" ref="VC15:VC78" si="98">IF(UO15=1,ABS(UY15*UR15),-ABS(UY15*UR15))</f>
        <v>-687.87350931340802</v>
      </c>
      <c r="VD15" s="196">
        <f t="shared" ref="VD15:VD78" si="99">IF(UP15=1,ABS(UY15*UR15),-ABS(UY15*UR15))</f>
        <v>687.87350931340802</v>
      </c>
      <c r="VE15" s="196">
        <f t="shared" ref="VE15:VE20" si="100">IF(UQ15=1,ABS(UY15*UR15),-ABS(UY15*UR15))</f>
        <v>687.87350931340802</v>
      </c>
      <c r="VF15" s="196">
        <f t="shared" ref="VF15:VF78" si="101">IF(IF(UG15=UM15,1,0)=1,ABS(UY15*UR15),-ABS(UY15*UR15))</f>
        <v>687.87350931340802</v>
      </c>
      <c r="VG15" s="196">
        <f>IF(IF(UH15=UM15,1,0)=1,ABS(UY15*UR15),-ABS(UY15*UR15))</f>
        <v>-687.87350931340802</v>
      </c>
      <c r="VH15" s="196">
        <f>IF(IF(sym!$O4=UM15,1,0)=1,ABS(UY15*UR15),-ABS(UY15*UR15))</f>
        <v>-687.87350931340802</v>
      </c>
      <c r="VI15" s="196">
        <f>IF(IF(sym!$N4=UM15,1,0)=1,ABS(UY15*UR15),-ABS(UY15*UR15))</f>
        <v>687.87350931340802</v>
      </c>
      <c r="VJ15" s="196">
        <f t="shared" ref="VJ15" si="102">IF(IF(UM15=UM15,0,1)=1,ABS(UY15*UR15),-ABS(UY15*UR15))</f>
        <v>-687.87350931340802</v>
      </c>
      <c r="VK15" s="196">
        <f t="shared" ref="VK15:VK78" si="103">ABS(UY15*UR15)</f>
        <v>687.87350931340802</v>
      </c>
      <c r="VM15">
        <f t="shared" ref="VM15:VM78" si="104">UM15</f>
        <v>-1</v>
      </c>
      <c r="VN15" s="239">
        <v>1</v>
      </c>
      <c r="VO15" s="239">
        <v>-1</v>
      </c>
      <c r="VP15" s="239">
        <v>1</v>
      </c>
      <c r="VQ15" s="214">
        <v>1</v>
      </c>
      <c r="VR15" s="240">
        <v>-5</v>
      </c>
      <c r="VS15">
        <f t="shared" ref="VS15:VS78" si="105">IF(VQ15=1,-1,1)</f>
        <v>-1</v>
      </c>
      <c r="VT15">
        <f t="shared" ref="VT15:VT78" si="106">IF(VR15&lt;0,VQ15*-1,VQ15)</f>
        <v>-1</v>
      </c>
      <c r="VU15" s="214"/>
      <c r="VV15">
        <f>IF(VN15=VU15,1,0)</f>
        <v>0</v>
      </c>
      <c r="VW15">
        <f t="shared" ref="VW15" si="107">IF(VU15=VQ15,1,0)</f>
        <v>0</v>
      </c>
      <c r="VX15">
        <f>IF(VU15=VS15,1,0)</f>
        <v>0</v>
      </c>
      <c r="VY15">
        <f t="shared" ref="VY15:VY78" si="108">IF(VU15=VT15,1,0)</f>
        <v>0</v>
      </c>
      <c r="VZ15" s="248"/>
      <c r="WA15" s="202">
        <v>42548</v>
      </c>
      <c r="WB15">
        <v>60</v>
      </c>
      <c r="WC15" t="str">
        <f t="shared" si="82"/>
        <v>TRUE</v>
      </c>
      <c r="WD15">
        <f>VLOOKUP($A15,'FuturesInfo (3)'!$A$2:$V$80,22)</f>
        <v>3</v>
      </c>
      <c r="WE15" s="252">
        <v>1</v>
      </c>
      <c r="WF15">
        <f t="shared" ref="WF15:WF78" si="109">IF(WE15=1,ROUND(WD15*(1+WF$13),0),ROUND(WD15*(1-WF$13),0))</f>
        <v>3</v>
      </c>
      <c r="WG15" s="138">
        <f>VLOOKUP($A15,'FuturesInfo (3)'!$A$2:$O$80,15)*WD15</f>
        <v>223200</v>
      </c>
      <c r="WH15" s="138">
        <f>VLOOKUP($A15,'FuturesInfo (3)'!$A$2:$O$80,15)*WF15</f>
        <v>223200</v>
      </c>
      <c r="WI15" s="196">
        <f t="shared" ref="WI15:WI78" si="110">IF(VV15=1,ABS(WG15*VZ15),-ABS(WG15*VZ15))</f>
        <v>0</v>
      </c>
      <c r="WJ15" s="196">
        <f t="shared" ref="WJ15:WJ78" si="111">IF(VV15=1,ABS(WH15*VZ15),-ABS(WH15*VZ15))</f>
        <v>0</v>
      </c>
      <c r="WK15" s="196">
        <f t="shared" ref="WK15:WK78" si="112">IF(VW15=1,ABS(WG15*VZ15),-ABS(WG15*VZ15))</f>
        <v>0</v>
      </c>
      <c r="WL15" s="196">
        <f t="shared" ref="WL15:WL78" si="113">IF(VX15=1,ABS(WG15*VZ15),-ABS(WG15*VZ15))</f>
        <v>0</v>
      </c>
      <c r="WM15" s="196">
        <f t="shared" ref="WM15:WM20" si="114">IF(VY15=1,ABS(WG15*VZ15),-ABS(WG15*VZ15))</f>
        <v>0</v>
      </c>
      <c r="WN15" s="196">
        <f t="shared" ref="WN15:WN78" si="115">IF(IF(VO15=VU15,1,0)=1,ABS(WG15*VZ15),-ABS(WG15*VZ15))</f>
        <v>0</v>
      </c>
      <c r="WO15" s="196">
        <f>IF(IF(VP15=VU15,1,0)=1,ABS(WG15*VZ15),-ABS(WG15*VZ15))</f>
        <v>0</v>
      </c>
      <c r="WP15" s="196">
        <f>IF(IF(sym!$O4=VU15,1,0)=1,ABS(WG15*VZ15),-ABS(WG15*VZ15))</f>
        <v>0</v>
      </c>
      <c r="WQ15" s="196">
        <f>IF(IF(sym!$N4=VU15,1,0)=1,ABS(WG15*VZ15),-ABS(WG15*VZ15))</f>
        <v>0</v>
      </c>
      <c r="WR15" s="196">
        <f t="shared" ref="WR15" si="116">IF(IF(VU15=VU15,0,1)=1,ABS(WG15*VZ15),-ABS(WG15*VZ15))</f>
        <v>0</v>
      </c>
      <c r="WS15" s="196">
        <f t="shared" ref="WS15:WS78" si="117">ABS(WG15*VZ15)</f>
        <v>0</v>
      </c>
      <c r="WU15">
        <f t="shared" ref="WU15:WU78" si="118">VU15</f>
        <v>0</v>
      </c>
      <c r="WV15" s="239"/>
      <c r="WW15" s="239"/>
      <c r="WX15" s="239"/>
      <c r="WY15" s="214"/>
      <c r="WZ15" s="240"/>
      <c r="XA15">
        <f t="shared" ref="XA15:XA78" si="119">IF(WY15=1,-1,1)</f>
        <v>1</v>
      </c>
      <c r="XB15">
        <f t="shared" ref="XB15:XB78" si="120">IF(WZ15&lt;0,WY15*-1,WY15)</f>
        <v>0</v>
      </c>
      <c r="XC15" s="214"/>
      <c r="XD15">
        <f>IF(WV15=XC15,1,0)</f>
        <v>1</v>
      </c>
      <c r="XE15">
        <f t="shared" ref="XE15" si="121">IF(XC15=WY15,1,0)</f>
        <v>1</v>
      </c>
      <c r="XF15">
        <f>IF(XC15=XA15,1,0)</f>
        <v>0</v>
      </c>
      <c r="XG15">
        <f t="shared" ref="XG15:XG78" si="122">IF(XC15=XB15,1,0)</f>
        <v>1</v>
      </c>
      <c r="XH15" s="248"/>
      <c r="XI15" s="202"/>
      <c r="XJ15">
        <v>60</v>
      </c>
      <c r="XK15" t="str">
        <f t="shared" si="83"/>
        <v>FALSE</v>
      </c>
      <c r="XL15">
        <f>VLOOKUP($A15,'FuturesInfo (3)'!$A$2:$V$80,22)</f>
        <v>3</v>
      </c>
      <c r="XM15" s="252"/>
      <c r="XN15">
        <f t="shared" ref="XN15:XN78" si="123">IF(XM15=1,ROUND(XL15*(1+XN$13),0),ROUND(XL15*(1-XN$13),0))</f>
        <v>2</v>
      </c>
      <c r="XO15" s="138">
        <f>VLOOKUP($A15,'FuturesInfo (3)'!$A$2:$O$80,15)*XL15</f>
        <v>223200</v>
      </c>
      <c r="XP15" s="138">
        <f>VLOOKUP($A15,'FuturesInfo (3)'!$A$2:$O$80,15)*XN15</f>
        <v>148800</v>
      </c>
      <c r="XQ15" s="196">
        <f t="shared" ref="XQ15:XQ78" si="124">IF(XD15=1,ABS(XO15*XH15),-ABS(XO15*XH15))</f>
        <v>0</v>
      </c>
      <c r="XR15" s="196">
        <f t="shared" ref="XR15:XR78" si="125">IF(XD15=1,ABS(XP15*XH15),-ABS(XP15*XH15))</f>
        <v>0</v>
      </c>
      <c r="XS15" s="196">
        <f t="shared" ref="XS15:XS78" si="126">IF(XE15=1,ABS(XO15*XH15),-ABS(XO15*XH15))</f>
        <v>0</v>
      </c>
      <c r="XT15" s="196">
        <f t="shared" ref="XT15:XT78" si="127">IF(XF15=1,ABS(XO15*XH15),-ABS(XO15*XH15))</f>
        <v>0</v>
      </c>
      <c r="XU15" s="196">
        <f t="shared" ref="XU15:XU20" si="128">IF(XG15=1,ABS(XO15*XH15),-ABS(XO15*XH15))</f>
        <v>0</v>
      </c>
      <c r="XV15" s="196">
        <f t="shared" ref="XV15:XV78" si="129">IF(IF(WW15=XC15,1,0)=1,ABS(XO15*XH15),-ABS(XO15*XH15))</f>
        <v>0</v>
      </c>
      <c r="XW15" s="196">
        <f>IF(IF(WX15=XC15,1,0)=1,ABS(XO15*XH15),-ABS(XO15*XH15))</f>
        <v>0</v>
      </c>
      <c r="XX15" s="196">
        <f>IF(IF(sym!$O4=XC15,1,0)=1,ABS(XO15*XH15),-ABS(XO15*XH15))</f>
        <v>0</v>
      </c>
      <c r="XY15" s="196">
        <f>IF(IF(sym!$N4=XC15,1,0)=1,ABS(XO15*XH15),-ABS(XO15*XH15))</f>
        <v>0</v>
      </c>
      <c r="XZ15" s="196">
        <f t="shared" ref="XZ15" si="130">IF(IF(XC15=XC15,0,1)=1,ABS(XO15*XH15),-ABS(XO15*XH15))</f>
        <v>0</v>
      </c>
      <c r="YA15" s="196">
        <f t="shared" ref="YA15:YA78" si="131">ABS(XO15*XH15)</f>
        <v>0</v>
      </c>
    </row>
    <row r="16" spans="1:651" x14ac:dyDescent="0.25">
      <c r="A16" s="1" t="s">
        <v>295</v>
      </c>
      <c r="B16" s="150" t="str">
        <f>'FuturesInfo (3)'!M4</f>
        <v>AEX</v>
      </c>
      <c r="C16" s="200" t="str">
        <f>VLOOKUP(A16,'FuturesInfo (3)'!$A$2:$K$80,11)</f>
        <v>index</v>
      </c>
      <c r="F16" t="e">
        <f>#REF!</f>
        <v>#REF!</v>
      </c>
      <c r="G16">
        <v>-1</v>
      </c>
      <c r="H16">
        <v>-1</v>
      </c>
      <c r="I16">
        <v>-1</v>
      </c>
      <c r="J16">
        <f t="shared" si="67"/>
        <v>1</v>
      </c>
      <c r="K16">
        <f t="shared" si="68"/>
        <v>1</v>
      </c>
      <c r="L16" s="184">
        <v>-5.2537446903600004E-3</v>
      </c>
      <c r="M16" s="2">
        <v>10</v>
      </c>
      <c r="N16">
        <v>60</v>
      </c>
      <c r="O16" t="str">
        <f t="shared" si="69"/>
        <v>TRUE</v>
      </c>
      <c r="P16">
        <f>VLOOKUP($A16,'FuturesInfo (3)'!$A$2:$V$80,22)</f>
        <v>1</v>
      </c>
      <c r="Q16">
        <f t="shared" si="70"/>
        <v>1</v>
      </c>
      <c r="R16">
        <f t="shared" si="70"/>
        <v>1</v>
      </c>
      <c r="S16" s="138">
        <f>VLOOKUP($A16,'FuturesInfo (3)'!$A$2:$O$80,15)*Q16</f>
        <v>95998.174500000008</v>
      </c>
      <c r="T16" s="144">
        <f t="shared" si="71"/>
        <v>504.34989956362784</v>
      </c>
      <c r="U16" s="144">
        <f t="shared" si="84"/>
        <v>504.34989956362784</v>
      </c>
      <c r="W16">
        <f t="shared" si="72"/>
        <v>-1</v>
      </c>
      <c r="X16">
        <v>-1</v>
      </c>
      <c r="Y16">
        <v>-1</v>
      </c>
      <c r="Z16">
        <v>1</v>
      </c>
      <c r="AA16">
        <f>IF(X16=Z16,1,0)</f>
        <v>0</v>
      </c>
      <c r="AB16">
        <f t="shared" si="73"/>
        <v>0</v>
      </c>
      <c r="AC16" s="1">
        <v>2.5845600629299998E-3</v>
      </c>
      <c r="AD16" s="2">
        <v>10</v>
      </c>
      <c r="AE16">
        <v>60</v>
      </c>
      <c r="AF16" t="str">
        <f t="shared" si="74"/>
        <v>TRUE</v>
      </c>
      <c r="AG16">
        <f>VLOOKUP($A16,'FuturesInfo (3)'!$A$2:$V$80,22)</f>
        <v>1</v>
      </c>
      <c r="AH16">
        <f t="shared" si="75"/>
        <v>1</v>
      </c>
      <c r="AI16">
        <f t="shared" si="85"/>
        <v>1</v>
      </c>
      <c r="AJ16" s="138">
        <f>VLOOKUP($A16,'FuturesInfo (3)'!$A$2:$O$80,15)*AI16</f>
        <v>95998.174500000008</v>
      </c>
      <c r="AK16" s="196">
        <f t="shared" si="86"/>
        <v>-248.11304792688512</v>
      </c>
      <c r="AL16" s="196">
        <f t="shared" si="87"/>
        <v>-248.11304792688512</v>
      </c>
      <c r="AN16">
        <f t="shared" si="76"/>
        <v>-1</v>
      </c>
      <c r="AO16">
        <v>-1</v>
      </c>
      <c r="AP16">
        <v>-1</v>
      </c>
      <c r="AQ16">
        <v>1</v>
      </c>
      <c r="AR16">
        <f>IF(AO16=AQ16,1,0)</f>
        <v>0</v>
      </c>
      <c r="AS16">
        <f t="shared" si="77"/>
        <v>0</v>
      </c>
      <c r="AT16" s="1">
        <v>1.22169917059E-2</v>
      </c>
      <c r="AU16" s="2">
        <v>10</v>
      </c>
      <c r="AV16">
        <v>60</v>
      </c>
      <c r="AW16" t="str">
        <f t="shared" si="78"/>
        <v>TRUE</v>
      </c>
      <c r="AX16">
        <f>VLOOKUP($A16,'FuturesInfo (3)'!$A$2:$V$80,22)</f>
        <v>1</v>
      </c>
      <c r="AY16">
        <f t="shared" si="79"/>
        <v>1</v>
      </c>
      <c r="AZ16">
        <f t="shared" si="88"/>
        <v>1</v>
      </c>
      <c r="BA16" s="138">
        <f>VLOOKUP($A16,'FuturesInfo (3)'!$A$2:$O$80,15)*AZ16</f>
        <v>95998.174500000008</v>
      </c>
      <c r="BB16" s="196">
        <f t="shared" si="80"/>
        <v>-1172.808901648041</v>
      </c>
      <c r="BC16" s="196">
        <f t="shared" si="89"/>
        <v>-1172.808901648041</v>
      </c>
      <c r="BE16">
        <v>-1</v>
      </c>
      <c r="BF16">
        <v>1</v>
      </c>
      <c r="BG16">
        <v>-1</v>
      </c>
      <c r="BH16">
        <v>-1</v>
      </c>
      <c r="BI16">
        <v>0</v>
      </c>
      <c r="BJ16">
        <v>1</v>
      </c>
      <c r="BK16" s="1">
        <v>-3.2111615546500001E-3</v>
      </c>
      <c r="BL16" s="2">
        <v>10</v>
      </c>
      <c r="BM16">
        <v>60</v>
      </c>
      <c r="BN16" t="s">
        <v>1185</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1185</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1185</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1185</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1185</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1185</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1185</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1185</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1185</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1185</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1185</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1185</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1185</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1185</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1185</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1185</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1185</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1185</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v>1</v>
      </c>
      <c r="SX16" s="239">
        <v>1</v>
      </c>
      <c r="SY16" s="239">
        <v>-1</v>
      </c>
      <c r="SZ16" s="239">
        <v>1</v>
      </c>
      <c r="TA16" s="214">
        <v>1</v>
      </c>
      <c r="TB16" s="240">
        <v>6</v>
      </c>
      <c r="TC16">
        <v>-1</v>
      </c>
      <c r="TD16">
        <v>1</v>
      </c>
      <c r="TE16" s="214">
        <v>-1</v>
      </c>
      <c r="TF16">
        <v>0</v>
      </c>
      <c r="TG16">
        <v>0</v>
      </c>
      <c r="TH16">
        <v>1</v>
      </c>
      <c r="TI16">
        <v>0</v>
      </c>
      <c r="TJ16" s="248">
        <v>-7.1884984025599999E-3</v>
      </c>
      <c r="TK16" s="202">
        <v>42548</v>
      </c>
      <c r="TL16">
        <v>60</v>
      </c>
      <c r="TM16" t="s">
        <v>1185</v>
      </c>
      <c r="TN16">
        <v>1</v>
      </c>
      <c r="TO16" s="252">
        <v>2</v>
      </c>
      <c r="TP16">
        <v>1</v>
      </c>
      <c r="TQ16" s="138">
        <v>97046.603500000012</v>
      </c>
      <c r="TR16" s="138">
        <v>97046.603500000012</v>
      </c>
      <c r="TS16" s="196">
        <v>-697.61935423362377</v>
      </c>
      <c r="TT16" s="196">
        <v>-697.61935423362377</v>
      </c>
      <c r="TU16" s="196">
        <v>-697.61935423362377</v>
      </c>
      <c r="TV16" s="196">
        <v>697.61935423362377</v>
      </c>
      <c r="TW16" s="196">
        <v>-697.61935423362377</v>
      </c>
      <c r="TX16" s="196">
        <v>697.61935423362377</v>
      </c>
      <c r="TY16" s="196">
        <v>-697.61935423362377</v>
      </c>
      <c r="TZ16" s="196">
        <v>-697.61935423362377</v>
      </c>
      <c r="UA16" s="196">
        <v>697.61935423362377</v>
      </c>
      <c r="UB16" s="196">
        <v>-697.61935423362377</v>
      </c>
      <c r="UC16" s="196">
        <v>697.61935423362377</v>
      </c>
      <c r="UE16">
        <f t="shared" si="90"/>
        <v>-1</v>
      </c>
      <c r="UF16" s="239">
        <v>1</v>
      </c>
      <c r="UG16" s="239">
        <v>-1</v>
      </c>
      <c r="UH16" s="239">
        <v>1</v>
      </c>
      <c r="UI16" s="214">
        <v>1</v>
      </c>
      <c r="UJ16" s="240">
        <v>7</v>
      </c>
      <c r="UK16">
        <f t="shared" si="91"/>
        <v>-1</v>
      </c>
      <c r="UL16">
        <f t="shared" si="92"/>
        <v>1</v>
      </c>
      <c r="UM16" s="214">
        <v>-1</v>
      </c>
      <c r="UN16">
        <f>IF(UF16=UM16,1,0)</f>
        <v>0</v>
      </c>
      <c r="UO16">
        <f>IF(UM16=UI16,1,0)</f>
        <v>0</v>
      </c>
      <c r="UP16">
        <f t="shared" ref="UP16:UP79" si="132">IF(UM16=UK16,1,0)</f>
        <v>1</v>
      </c>
      <c r="UQ16">
        <f t="shared" si="94"/>
        <v>0</v>
      </c>
      <c r="UR16" s="248">
        <v>-1.08033559361E-2</v>
      </c>
      <c r="US16" s="202">
        <v>42548</v>
      </c>
      <c r="UT16">
        <v>60</v>
      </c>
      <c r="UU16" t="str">
        <f t="shared" si="81"/>
        <v>TRUE</v>
      </c>
      <c r="UV16">
        <f>VLOOKUP($A16,'FuturesInfo (3)'!$A$2:$V$80,22)</f>
        <v>1</v>
      </c>
      <c r="UW16" s="252">
        <v>1</v>
      </c>
      <c r="UX16">
        <f t="shared" si="95"/>
        <v>1</v>
      </c>
      <c r="UY16" s="138">
        <f>VLOOKUP($A16,'FuturesInfo (3)'!$A$2:$O$80,15)*UV16</f>
        <v>95998.174500000008</v>
      </c>
      <c r="UZ16" s="138">
        <f>VLOOKUP($A16,'FuturesInfo (3)'!$A$2:$O$80,15)*UX16</f>
        <v>95998.174500000008</v>
      </c>
      <c r="VA16" s="196">
        <f t="shared" si="96"/>
        <v>-1037.1024483393387</v>
      </c>
      <c r="VB16" s="196">
        <f t="shared" si="97"/>
        <v>-1037.1024483393387</v>
      </c>
      <c r="VC16" s="196">
        <f t="shared" si="98"/>
        <v>-1037.1024483393387</v>
      </c>
      <c r="VD16" s="196">
        <f t="shared" si="99"/>
        <v>1037.1024483393387</v>
      </c>
      <c r="VE16" s="196">
        <f t="shared" si="100"/>
        <v>-1037.1024483393387</v>
      </c>
      <c r="VF16" s="196">
        <f t="shared" si="101"/>
        <v>1037.1024483393387</v>
      </c>
      <c r="VG16" s="196">
        <f t="shared" ref="VG16:VG79" si="133">IF(IF(UH16=UM16,1,0)=1,ABS(UY16*UR16),-ABS(UY16*UR16))</f>
        <v>-1037.1024483393387</v>
      </c>
      <c r="VH16" s="196">
        <f>IF(IF(sym!$O5=UM16,1,0)=1,ABS(UY16*UR16),-ABS(UY16*UR16))</f>
        <v>-1037.1024483393387</v>
      </c>
      <c r="VI16" s="196">
        <f>IF(IF(sym!$N5=UM16,1,0)=1,ABS(UY16*UR16),-ABS(UY16*UR16))</f>
        <v>1037.1024483393387</v>
      </c>
      <c r="VJ16" s="196">
        <f>IF(IF(UM16=UM16,0,1)=1,ABS(UY16*UR16),-ABS(UY16*UR16))</f>
        <v>-1037.1024483393387</v>
      </c>
      <c r="VK16" s="196">
        <f t="shared" si="103"/>
        <v>1037.1024483393387</v>
      </c>
      <c r="VM16">
        <f t="shared" si="104"/>
        <v>-1</v>
      </c>
      <c r="VN16" s="239">
        <v>1</v>
      </c>
      <c r="VO16" s="239">
        <v>-1</v>
      </c>
      <c r="VP16" s="239">
        <v>1</v>
      </c>
      <c r="VQ16" s="214">
        <v>1</v>
      </c>
      <c r="VR16" s="240">
        <v>8</v>
      </c>
      <c r="VS16">
        <f t="shared" si="105"/>
        <v>-1</v>
      </c>
      <c r="VT16">
        <f t="shared" si="106"/>
        <v>1</v>
      </c>
      <c r="VU16" s="214"/>
      <c r="VV16">
        <f>IF(VN16=VU16,1,0)</f>
        <v>0</v>
      </c>
      <c r="VW16">
        <f>IF(VU16=VQ16,1,0)</f>
        <v>0</v>
      </c>
      <c r="VX16">
        <f t="shared" ref="VX16:VX79" si="134">IF(VU16=VS16,1,0)</f>
        <v>0</v>
      </c>
      <c r="VY16">
        <f t="shared" si="108"/>
        <v>0</v>
      </c>
      <c r="VZ16" s="248"/>
      <c r="WA16" s="202">
        <v>42548</v>
      </c>
      <c r="WB16">
        <v>60</v>
      </c>
      <c r="WC16" t="str">
        <f t="shared" si="82"/>
        <v>TRUE</v>
      </c>
      <c r="WD16">
        <f>VLOOKUP($A16,'FuturesInfo (3)'!$A$2:$V$80,22)</f>
        <v>1</v>
      </c>
      <c r="WE16" s="252">
        <v>1</v>
      </c>
      <c r="WF16">
        <f t="shared" si="109"/>
        <v>1</v>
      </c>
      <c r="WG16" s="138">
        <f>VLOOKUP($A16,'FuturesInfo (3)'!$A$2:$O$80,15)*WD16</f>
        <v>95998.174500000008</v>
      </c>
      <c r="WH16" s="138">
        <f>VLOOKUP($A16,'FuturesInfo (3)'!$A$2:$O$80,15)*WF16</f>
        <v>95998.174500000008</v>
      </c>
      <c r="WI16" s="196">
        <f t="shared" si="110"/>
        <v>0</v>
      </c>
      <c r="WJ16" s="196">
        <f t="shared" si="111"/>
        <v>0</v>
      </c>
      <c r="WK16" s="196">
        <f t="shared" si="112"/>
        <v>0</v>
      </c>
      <c r="WL16" s="196">
        <f t="shared" si="113"/>
        <v>0</v>
      </c>
      <c r="WM16" s="196">
        <f t="shared" si="114"/>
        <v>0</v>
      </c>
      <c r="WN16" s="196">
        <f t="shared" si="115"/>
        <v>0</v>
      </c>
      <c r="WO16" s="196">
        <f t="shared" ref="WO16:WO79" si="135">IF(IF(VP16=VU16,1,0)=1,ABS(WG16*VZ16),-ABS(WG16*VZ16))</f>
        <v>0</v>
      </c>
      <c r="WP16" s="196">
        <f>IF(IF(sym!$O5=VU16,1,0)=1,ABS(WG16*VZ16),-ABS(WG16*VZ16))</f>
        <v>0</v>
      </c>
      <c r="WQ16" s="196">
        <f>IF(IF(sym!$N5=VU16,1,0)=1,ABS(WG16*VZ16),-ABS(WG16*VZ16))</f>
        <v>0</v>
      </c>
      <c r="WR16" s="196">
        <f>IF(IF(VU16=VU16,0,1)=1,ABS(WG16*VZ16),-ABS(WG16*VZ16))</f>
        <v>0</v>
      </c>
      <c r="WS16" s="196">
        <f t="shared" si="117"/>
        <v>0</v>
      </c>
      <c r="WU16">
        <f t="shared" si="118"/>
        <v>0</v>
      </c>
      <c r="WV16" s="239"/>
      <c r="WW16" s="239"/>
      <c r="WX16" s="239"/>
      <c r="WY16" s="214"/>
      <c r="WZ16" s="240"/>
      <c r="XA16">
        <f t="shared" si="119"/>
        <v>1</v>
      </c>
      <c r="XB16">
        <f t="shared" si="120"/>
        <v>0</v>
      </c>
      <c r="XC16" s="214"/>
      <c r="XD16">
        <f>IF(WV16=XC16,1,0)</f>
        <v>1</v>
      </c>
      <c r="XE16">
        <f>IF(XC16=WY16,1,0)</f>
        <v>1</v>
      </c>
      <c r="XF16">
        <f t="shared" ref="XF16:XF79" si="136">IF(XC16=XA16,1,0)</f>
        <v>0</v>
      </c>
      <c r="XG16">
        <f t="shared" si="122"/>
        <v>1</v>
      </c>
      <c r="XH16" s="248"/>
      <c r="XI16" s="202"/>
      <c r="XJ16">
        <v>60</v>
      </c>
      <c r="XK16" t="str">
        <f t="shared" si="83"/>
        <v>FALSE</v>
      </c>
      <c r="XL16">
        <f>VLOOKUP($A16,'FuturesInfo (3)'!$A$2:$V$80,22)</f>
        <v>1</v>
      </c>
      <c r="XM16" s="252"/>
      <c r="XN16">
        <f t="shared" si="123"/>
        <v>1</v>
      </c>
      <c r="XO16" s="138">
        <f>VLOOKUP($A16,'FuturesInfo (3)'!$A$2:$O$80,15)*XL16</f>
        <v>95998.174500000008</v>
      </c>
      <c r="XP16" s="138">
        <f>VLOOKUP($A16,'FuturesInfo (3)'!$A$2:$O$80,15)*XN16</f>
        <v>95998.174500000008</v>
      </c>
      <c r="XQ16" s="196">
        <f t="shared" si="124"/>
        <v>0</v>
      </c>
      <c r="XR16" s="196">
        <f t="shared" si="125"/>
        <v>0</v>
      </c>
      <c r="XS16" s="196">
        <f t="shared" si="126"/>
        <v>0</v>
      </c>
      <c r="XT16" s="196">
        <f t="shared" si="127"/>
        <v>0</v>
      </c>
      <c r="XU16" s="196">
        <f t="shared" si="128"/>
        <v>0</v>
      </c>
      <c r="XV16" s="196">
        <f t="shared" si="129"/>
        <v>0</v>
      </c>
      <c r="XW16" s="196">
        <f t="shared" ref="XW16:XW79" si="137">IF(IF(WX16=XC16,1,0)=1,ABS(XO16*XH16),-ABS(XO16*XH16))</f>
        <v>0</v>
      </c>
      <c r="XX16" s="196">
        <f>IF(IF(sym!$O5=XC16,1,0)=1,ABS(XO16*XH16),-ABS(XO16*XH16))</f>
        <v>0</v>
      </c>
      <c r="XY16" s="196">
        <f>IF(IF(sym!$N5=XC16,1,0)=1,ABS(XO16*XH16),-ABS(XO16*XH16))</f>
        <v>0</v>
      </c>
      <c r="XZ16" s="196">
        <f>IF(IF(XC16=XC16,0,1)=1,ABS(XO16*XH16),-ABS(XO16*XH16))</f>
        <v>0</v>
      </c>
      <c r="YA16" s="196">
        <f t="shared" si="131"/>
        <v>0</v>
      </c>
    </row>
    <row r="17" spans="1:651" x14ac:dyDescent="0.25">
      <c r="A17" s="1" t="s">
        <v>298</v>
      </c>
      <c r="B17" s="150" t="str">
        <f>'FuturesInfo (3)'!M5</f>
        <v>@BO</v>
      </c>
      <c r="C17" s="200" t="str">
        <f>VLOOKUP(A17,'FuturesInfo (3)'!$A$2:$K$80,11)</f>
        <v>grain</v>
      </c>
      <c r="F17" t="e">
        <f>#REF!</f>
        <v>#REF!</v>
      </c>
      <c r="G17">
        <v>1</v>
      </c>
      <c r="H17">
        <v>-1</v>
      </c>
      <c r="I17">
        <v>1</v>
      </c>
      <c r="J17">
        <f t="shared" si="67"/>
        <v>1</v>
      </c>
      <c r="K17">
        <f t="shared" si="68"/>
        <v>0</v>
      </c>
      <c r="L17" s="184">
        <v>0</v>
      </c>
      <c r="M17" s="2">
        <v>10</v>
      </c>
      <c r="N17">
        <v>60</v>
      </c>
      <c r="O17" t="str">
        <f t="shared" si="69"/>
        <v>TRUE</v>
      </c>
      <c r="P17">
        <f>VLOOKUP($A17,'FuturesInfo (3)'!$A$2:$V$80,22)</f>
        <v>5</v>
      </c>
      <c r="Q17">
        <f t="shared" si="70"/>
        <v>5</v>
      </c>
      <c r="R17">
        <f t="shared" si="70"/>
        <v>5</v>
      </c>
      <c r="S17" s="138">
        <f>VLOOKUP($A17,'FuturesInfo (3)'!$A$2:$O$80,15)*Q17</f>
        <v>93960</v>
      </c>
      <c r="T17" s="144">
        <f t="shared" si="71"/>
        <v>0</v>
      </c>
      <c r="U17" s="144">
        <f t="shared" si="84"/>
        <v>0</v>
      </c>
      <c r="W17">
        <f t="shared" si="72"/>
        <v>1</v>
      </c>
      <c r="X17">
        <v>1</v>
      </c>
      <c r="Y17">
        <v>-1</v>
      </c>
      <c r="Z17">
        <v>1</v>
      </c>
      <c r="AA17">
        <f t="shared" ref="AA17:AA78" si="138">IF(X17=Z17,1,0)</f>
        <v>1</v>
      </c>
      <c r="AB17">
        <f t="shared" si="73"/>
        <v>0</v>
      </c>
      <c r="AC17" s="1">
        <v>7.7495350279000001E-3</v>
      </c>
      <c r="AD17" s="2">
        <v>10</v>
      </c>
      <c r="AE17">
        <v>60</v>
      </c>
      <c r="AF17" t="str">
        <f t="shared" si="74"/>
        <v>TRUE</v>
      </c>
      <c r="AG17">
        <f>VLOOKUP($A17,'FuturesInfo (3)'!$A$2:$V$80,22)</f>
        <v>5</v>
      </c>
      <c r="AH17">
        <f t="shared" si="75"/>
        <v>4</v>
      </c>
      <c r="AI17">
        <f t="shared" si="85"/>
        <v>5</v>
      </c>
      <c r="AJ17" s="138">
        <f>VLOOKUP($A17,'FuturesInfo (3)'!$A$2:$O$80,15)*AI17</f>
        <v>93960</v>
      </c>
      <c r="AK17" s="196">
        <f t="shared" si="86"/>
        <v>728.14631122148398</v>
      </c>
      <c r="AL17" s="196">
        <f t="shared" si="87"/>
        <v>-728.14631122148398</v>
      </c>
      <c r="AN17">
        <f t="shared" si="76"/>
        <v>1</v>
      </c>
      <c r="AO17">
        <v>1</v>
      </c>
      <c r="AP17">
        <v>-1</v>
      </c>
      <c r="AQ17">
        <v>-1</v>
      </c>
      <c r="AR17">
        <f t="shared" ref="AR17:AR80" si="139">IF(AO17=AQ17,1,0)</f>
        <v>0</v>
      </c>
      <c r="AS17">
        <f t="shared" si="77"/>
        <v>1</v>
      </c>
      <c r="AT17" s="1">
        <v>-6.7671485696700001E-3</v>
      </c>
      <c r="AU17" s="2">
        <v>10</v>
      </c>
      <c r="AV17">
        <v>60</v>
      </c>
      <c r="AW17" t="str">
        <f t="shared" si="78"/>
        <v>TRUE</v>
      </c>
      <c r="AX17">
        <f>VLOOKUP($A17,'FuturesInfo (3)'!$A$2:$V$80,22)</f>
        <v>5</v>
      </c>
      <c r="AY17">
        <f t="shared" si="79"/>
        <v>4</v>
      </c>
      <c r="AZ17">
        <f t="shared" si="88"/>
        <v>5</v>
      </c>
      <c r="BA17" s="138">
        <f>VLOOKUP($A17,'FuturesInfo (3)'!$A$2:$O$80,15)*AZ17</f>
        <v>93960</v>
      </c>
      <c r="BB17" s="196">
        <f t="shared" si="80"/>
        <v>-635.84127960619321</v>
      </c>
      <c r="BC17" s="196">
        <f t="shared" si="89"/>
        <v>635.84127960619321</v>
      </c>
      <c r="BE17">
        <v>1</v>
      </c>
      <c r="BF17">
        <v>-1</v>
      </c>
      <c r="BG17">
        <v>-1</v>
      </c>
      <c r="BH17">
        <v>1</v>
      </c>
      <c r="BI17">
        <v>0</v>
      </c>
      <c r="BJ17">
        <v>0</v>
      </c>
      <c r="BK17" s="1">
        <v>1.8581604211799999E-2</v>
      </c>
      <c r="BL17" s="2">
        <v>10</v>
      </c>
      <c r="BM17">
        <v>60</v>
      </c>
      <c r="BN17" t="s">
        <v>1185</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1185</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1185</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1185</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1185</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1185</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1185</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1185</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1185</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1185</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1185</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1185</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1185</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1185</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1185</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1185</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1185</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1185</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v>-1</v>
      </c>
      <c r="SX17" s="239">
        <v>1</v>
      </c>
      <c r="SY17" s="239">
        <v>1</v>
      </c>
      <c r="SZ17" s="239">
        <v>1</v>
      </c>
      <c r="TA17" s="214">
        <v>1</v>
      </c>
      <c r="TB17" s="240">
        <v>9</v>
      </c>
      <c r="TC17">
        <v>-1</v>
      </c>
      <c r="TD17">
        <v>1</v>
      </c>
      <c r="TE17" s="214">
        <v>-1</v>
      </c>
      <c r="TF17">
        <v>0</v>
      </c>
      <c r="TG17">
        <v>0</v>
      </c>
      <c r="TH17">
        <v>1</v>
      </c>
      <c r="TI17">
        <v>0</v>
      </c>
      <c r="TJ17" s="248"/>
      <c r="TK17" s="202">
        <v>42541</v>
      </c>
      <c r="TL17">
        <v>60</v>
      </c>
      <c r="TM17" t="s">
        <v>1185</v>
      </c>
      <c r="TN17">
        <v>5</v>
      </c>
      <c r="TO17" s="252">
        <v>2</v>
      </c>
      <c r="TP17">
        <v>4</v>
      </c>
      <c r="TQ17" s="138">
        <v>94920</v>
      </c>
      <c r="TR17" s="138">
        <v>75936</v>
      </c>
      <c r="TS17" s="196">
        <v>0</v>
      </c>
      <c r="TT17" s="196">
        <v>0</v>
      </c>
      <c r="TU17" s="196">
        <v>0</v>
      </c>
      <c r="TV17" s="196">
        <v>0</v>
      </c>
      <c r="TW17" s="196">
        <v>0</v>
      </c>
      <c r="TX17" s="196">
        <v>0</v>
      </c>
      <c r="TY17" s="196">
        <v>0</v>
      </c>
      <c r="TZ17" s="196">
        <v>0</v>
      </c>
      <c r="UA17" s="196">
        <v>0</v>
      </c>
      <c r="UB17" s="196">
        <v>0</v>
      </c>
      <c r="UC17" s="196">
        <v>0</v>
      </c>
      <c r="UE17">
        <f t="shared" si="90"/>
        <v>-1</v>
      </c>
      <c r="UF17" s="239">
        <v>1</v>
      </c>
      <c r="UG17" s="239">
        <v>1</v>
      </c>
      <c r="UH17" s="239">
        <v>1</v>
      </c>
      <c r="UI17" s="214">
        <v>1</v>
      </c>
      <c r="UJ17" s="240">
        <v>9</v>
      </c>
      <c r="UK17">
        <f t="shared" si="91"/>
        <v>-1</v>
      </c>
      <c r="UL17">
        <f t="shared" si="92"/>
        <v>1</v>
      </c>
      <c r="UM17" s="214">
        <v>-1</v>
      </c>
      <c r="UN17">
        <f t="shared" ref="UN17:UN35" si="140">IF(UF17=UM17,1,0)</f>
        <v>0</v>
      </c>
      <c r="UO17">
        <f t="shared" ref="UO17:UO21" si="141">IF(UM17=UI17,1,0)</f>
        <v>0</v>
      </c>
      <c r="UP17">
        <f t="shared" si="132"/>
        <v>1</v>
      </c>
      <c r="UQ17">
        <f t="shared" si="94"/>
        <v>0</v>
      </c>
      <c r="UR17" s="248">
        <v>-1.0113780025299999E-2</v>
      </c>
      <c r="US17" s="202">
        <v>42541</v>
      </c>
      <c r="UT17">
        <v>60</v>
      </c>
      <c r="UU17" t="str">
        <f t="shared" si="81"/>
        <v>TRUE</v>
      </c>
      <c r="UV17">
        <f>VLOOKUP($A17,'FuturesInfo (3)'!$A$2:$V$80,22)</f>
        <v>5</v>
      </c>
      <c r="UW17" s="252">
        <v>2</v>
      </c>
      <c r="UX17">
        <f t="shared" si="95"/>
        <v>4</v>
      </c>
      <c r="UY17" s="138">
        <f>VLOOKUP($A17,'FuturesInfo (3)'!$A$2:$O$80,15)*UV17</f>
        <v>93960</v>
      </c>
      <c r="UZ17" s="138">
        <f>VLOOKUP($A17,'FuturesInfo (3)'!$A$2:$O$80,15)*UX17</f>
        <v>75168</v>
      </c>
      <c r="VA17" s="196">
        <f t="shared" si="96"/>
        <v>-950.29077117718793</v>
      </c>
      <c r="VB17" s="196">
        <f t="shared" si="97"/>
        <v>-760.23261694175039</v>
      </c>
      <c r="VC17" s="196">
        <f t="shared" si="98"/>
        <v>-950.29077117718793</v>
      </c>
      <c r="VD17" s="196">
        <f t="shared" si="99"/>
        <v>950.29077117718793</v>
      </c>
      <c r="VE17" s="196">
        <f t="shared" si="100"/>
        <v>-950.29077117718793</v>
      </c>
      <c r="VF17" s="196">
        <f t="shared" si="101"/>
        <v>-950.29077117718793</v>
      </c>
      <c r="VG17" s="196">
        <f t="shared" si="133"/>
        <v>-950.29077117718793</v>
      </c>
      <c r="VH17" s="196">
        <f>IF(IF(sym!$O6=UM17,1,0)=1,ABS(UY17*UR17),-ABS(UY17*UR17))</f>
        <v>-950.29077117718793</v>
      </c>
      <c r="VI17" s="196">
        <f>IF(IF(sym!$N6=UM17,1,0)=1,ABS(UY17*UR17),-ABS(UY17*UR17))</f>
        <v>950.29077117718793</v>
      </c>
      <c r="VJ17" s="196">
        <f t="shared" ref="VJ17:VJ80" si="142">IF(IF(UM17=UM17,0,1)=1,ABS(UY17*UR17),-ABS(UY17*UR17))</f>
        <v>-950.29077117718793</v>
      </c>
      <c r="VK17" s="196">
        <f t="shared" si="103"/>
        <v>950.29077117718793</v>
      </c>
      <c r="VM17">
        <f t="shared" si="104"/>
        <v>-1</v>
      </c>
      <c r="VN17" s="239">
        <v>-1</v>
      </c>
      <c r="VO17" s="239">
        <v>1</v>
      </c>
      <c r="VP17" s="239">
        <v>-1</v>
      </c>
      <c r="VQ17" s="214">
        <v>-1</v>
      </c>
      <c r="VR17" s="240">
        <v>10</v>
      </c>
      <c r="VS17">
        <f t="shared" si="105"/>
        <v>1</v>
      </c>
      <c r="VT17">
        <f t="shared" si="106"/>
        <v>-1</v>
      </c>
      <c r="VU17" s="214"/>
      <c r="VV17">
        <f t="shared" ref="VV17:VV35" si="143">IF(VN17=VU17,1,0)</f>
        <v>0</v>
      </c>
      <c r="VW17">
        <f t="shared" ref="VW17:VW21" si="144">IF(VU17=VQ17,1,0)</f>
        <v>0</v>
      </c>
      <c r="VX17">
        <f t="shared" si="134"/>
        <v>0</v>
      </c>
      <c r="VY17">
        <f t="shared" si="108"/>
        <v>0</v>
      </c>
      <c r="VZ17" s="248"/>
      <c r="WA17" s="202">
        <v>42541</v>
      </c>
      <c r="WB17">
        <v>60</v>
      </c>
      <c r="WC17" t="str">
        <f t="shared" si="82"/>
        <v>TRUE</v>
      </c>
      <c r="WD17">
        <f>VLOOKUP($A17,'FuturesInfo (3)'!$A$2:$V$80,22)</f>
        <v>5</v>
      </c>
      <c r="WE17" s="252">
        <v>2</v>
      </c>
      <c r="WF17">
        <f t="shared" si="109"/>
        <v>5</v>
      </c>
      <c r="WG17" s="138">
        <f>VLOOKUP($A17,'FuturesInfo (3)'!$A$2:$O$80,15)*WD17</f>
        <v>93960</v>
      </c>
      <c r="WH17" s="138">
        <f>VLOOKUP($A17,'FuturesInfo (3)'!$A$2:$O$80,15)*WF17</f>
        <v>93960</v>
      </c>
      <c r="WI17" s="196">
        <f t="shared" si="110"/>
        <v>0</v>
      </c>
      <c r="WJ17" s="196">
        <f t="shared" si="111"/>
        <v>0</v>
      </c>
      <c r="WK17" s="196">
        <f t="shared" si="112"/>
        <v>0</v>
      </c>
      <c r="WL17" s="196">
        <f t="shared" si="113"/>
        <v>0</v>
      </c>
      <c r="WM17" s="196">
        <f t="shared" si="114"/>
        <v>0</v>
      </c>
      <c r="WN17" s="196">
        <f t="shared" si="115"/>
        <v>0</v>
      </c>
      <c r="WO17" s="196">
        <f t="shared" si="135"/>
        <v>0</v>
      </c>
      <c r="WP17" s="196">
        <f>IF(IF(sym!$O6=VU17,1,0)=1,ABS(WG17*VZ17),-ABS(WG17*VZ17))</f>
        <v>0</v>
      </c>
      <c r="WQ17" s="196">
        <f>IF(IF(sym!$N6=VU17,1,0)=1,ABS(WG17*VZ17),-ABS(WG17*VZ17))</f>
        <v>0</v>
      </c>
      <c r="WR17" s="196">
        <f t="shared" ref="WR17:WR80" si="145">IF(IF(VU17=VU17,0,1)=1,ABS(WG17*VZ17),-ABS(WG17*VZ17))</f>
        <v>0</v>
      </c>
      <c r="WS17" s="196">
        <f t="shared" si="117"/>
        <v>0</v>
      </c>
      <c r="WU17">
        <f t="shared" si="118"/>
        <v>0</v>
      </c>
      <c r="WV17" s="239"/>
      <c r="WW17" s="239"/>
      <c r="WX17" s="239"/>
      <c r="WY17" s="214"/>
      <c r="WZ17" s="240"/>
      <c r="XA17">
        <f t="shared" si="119"/>
        <v>1</v>
      </c>
      <c r="XB17">
        <f t="shared" si="120"/>
        <v>0</v>
      </c>
      <c r="XC17" s="214"/>
      <c r="XD17">
        <f t="shared" ref="XD17:XD35" si="146">IF(WV17=XC17,1,0)</f>
        <v>1</v>
      </c>
      <c r="XE17">
        <f t="shared" ref="XE17:XE21" si="147">IF(XC17=WY17,1,0)</f>
        <v>1</v>
      </c>
      <c r="XF17">
        <f t="shared" si="136"/>
        <v>0</v>
      </c>
      <c r="XG17">
        <f t="shared" si="122"/>
        <v>1</v>
      </c>
      <c r="XH17" s="248"/>
      <c r="XI17" s="202"/>
      <c r="XJ17">
        <v>60</v>
      </c>
      <c r="XK17" t="str">
        <f t="shared" si="83"/>
        <v>FALSE</v>
      </c>
      <c r="XL17">
        <f>VLOOKUP($A17,'FuturesInfo (3)'!$A$2:$V$80,22)</f>
        <v>5</v>
      </c>
      <c r="XM17" s="252"/>
      <c r="XN17">
        <f t="shared" si="123"/>
        <v>4</v>
      </c>
      <c r="XO17" s="138">
        <f>VLOOKUP($A17,'FuturesInfo (3)'!$A$2:$O$80,15)*XL17</f>
        <v>93960</v>
      </c>
      <c r="XP17" s="138">
        <f>VLOOKUP($A17,'FuturesInfo (3)'!$A$2:$O$80,15)*XN17</f>
        <v>75168</v>
      </c>
      <c r="XQ17" s="196">
        <f t="shared" si="124"/>
        <v>0</v>
      </c>
      <c r="XR17" s="196">
        <f t="shared" si="125"/>
        <v>0</v>
      </c>
      <c r="XS17" s="196">
        <f t="shared" si="126"/>
        <v>0</v>
      </c>
      <c r="XT17" s="196">
        <f t="shared" si="127"/>
        <v>0</v>
      </c>
      <c r="XU17" s="196">
        <f t="shared" si="128"/>
        <v>0</v>
      </c>
      <c r="XV17" s="196">
        <f t="shared" si="129"/>
        <v>0</v>
      </c>
      <c r="XW17" s="196">
        <f t="shared" si="137"/>
        <v>0</v>
      </c>
      <c r="XX17" s="196">
        <f>IF(IF(sym!$O6=XC17,1,0)=1,ABS(XO17*XH17),-ABS(XO17*XH17))</f>
        <v>0</v>
      </c>
      <c r="XY17" s="196">
        <f>IF(IF(sym!$N6=XC17,1,0)=1,ABS(XO17*XH17),-ABS(XO17*XH17))</f>
        <v>0</v>
      </c>
      <c r="XZ17" s="196">
        <f t="shared" ref="XZ17:XZ80" si="148">IF(IF(XC17=XC17,0,1)=1,ABS(XO17*XH17),-ABS(XO17*XH17))</f>
        <v>0</v>
      </c>
      <c r="YA17" s="196">
        <f t="shared" si="131"/>
        <v>0</v>
      </c>
    </row>
    <row r="18" spans="1:651" x14ac:dyDescent="0.25">
      <c r="A18" s="1" t="s">
        <v>301</v>
      </c>
      <c r="B18" s="150" t="str">
        <f>'FuturesInfo (3)'!M6</f>
        <v>@BP</v>
      </c>
      <c r="C18" s="200" t="str">
        <f>VLOOKUP(A18,'FuturesInfo (3)'!$A$2:$K$80,11)</f>
        <v>currency</v>
      </c>
      <c r="F18" t="e">
        <f>#REF!</f>
        <v>#REF!</v>
      </c>
      <c r="G18">
        <v>-1</v>
      </c>
      <c r="H18">
        <v>1</v>
      </c>
      <c r="I18">
        <v>1</v>
      </c>
      <c r="J18">
        <f t="shared" si="67"/>
        <v>0</v>
      </c>
      <c r="K18">
        <f t="shared" si="68"/>
        <v>1</v>
      </c>
      <c r="L18" s="184">
        <v>5.9602190034E-3</v>
      </c>
      <c r="M18" s="2">
        <v>10</v>
      </c>
      <c r="N18">
        <v>60</v>
      </c>
      <c r="O18" t="str">
        <f t="shared" si="69"/>
        <v>TRUE</v>
      </c>
      <c r="P18">
        <f>VLOOKUP($A18,'FuturesInfo (3)'!$A$2:$V$80,22)</f>
        <v>2</v>
      </c>
      <c r="Q18">
        <f t="shared" si="70"/>
        <v>2</v>
      </c>
      <c r="R18">
        <f t="shared" si="70"/>
        <v>2</v>
      </c>
      <c r="S18" s="138">
        <f>VLOOKUP($A18,'FuturesInfo (3)'!$A$2:$O$80,15)*Q18</f>
        <v>162962.5</v>
      </c>
      <c r="T18" s="144">
        <f t="shared" si="71"/>
        <v>-971.29218934157245</v>
      </c>
      <c r="U18" s="144">
        <f t="shared" si="84"/>
        <v>971.29218934157245</v>
      </c>
      <c r="W18">
        <f t="shared" si="72"/>
        <v>-1</v>
      </c>
      <c r="X18">
        <v>-1</v>
      </c>
      <c r="Y18">
        <v>1</v>
      </c>
      <c r="Z18">
        <v>-1</v>
      </c>
      <c r="AA18">
        <f t="shared" si="138"/>
        <v>1</v>
      </c>
      <c r="AB18">
        <f t="shared" si="73"/>
        <v>0</v>
      </c>
      <c r="AC18" s="1">
        <v>-3.8580778505E-3</v>
      </c>
      <c r="AD18" s="2">
        <v>10</v>
      </c>
      <c r="AE18">
        <v>60</v>
      </c>
      <c r="AF18" t="str">
        <f t="shared" si="74"/>
        <v>TRUE</v>
      </c>
      <c r="AG18">
        <f>VLOOKUP($A18,'FuturesInfo (3)'!$A$2:$V$80,22)</f>
        <v>2</v>
      </c>
      <c r="AH18">
        <f t="shared" si="75"/>
        <v>2</v>
      </c>
      <c r="AI18">
        <f t="shared" si="85"/>
        <v>2</v>
      </c>
      <c r="AJ18" s="138">
        <f>VLOOKUP($A18,'FuturesInfo (3)'!$A$2:$O$80,15)*AI18</f>
        <v>162962.5</v>
      </c>
      <c r="AK18" s="196">
        <f t="shared" si="86"/>
        <v>628.72201171210622</v>
      </c>
      <c r="AL18" s="196">
        <f t="shared" si="87"/>
        <v>-628.72201171210622</v>
      </c>
      <c r="AN18">
        <f t="shared" si="76"/>
        <v>-1</v>
      </c>
      <c r="AO18">
        <v>1</v>
      </c>
      <c r="AP18">
        <v>1</v>
      </c>
      <c r="AQ18">
        <v>1</v>
      </c>
      <c r="AR18">
        <f t="shared" si="139"/>
        <v>1</v>
      </c>
      <c r="AS18">
        <f t="shared" si="77"/>
        <v>1</v>
      </c>
      <c r="AT18" s="1">
        <v>6.4319800816100003E-3</v>
      </c>
      <c r="AU18" s="2">
        <v>10</v>
      </c>
      <c r="AV18">
        <v>60</v>
      </c>
      <c r="AW18" t="str">
        <f t="shared" si="78"/>
        <v>TRUE</v>
      </c>
      <c r="AX18">
        <f>VLOOKUP($A18,'FuturesInfo (3)'!$A$2:$V$80,22)</f>
        <v>2</v>
      </c>
      <c r="AY18">
        <f t="shared" si="79"/>
        <v>3</v>
      </c>
      <c r="AZ18">
        <f t="shared" si="88"/>
        <v>2</v>
      </c>
      <c r="BA18" s="138">
        <f>VLOOKUP($A18,'FuturesInfo (3)'!$A$2:$O$80,15)*AZ18</f>
        <v>162962.5</v>
      </c>
      <c r="BB18" s="196">
        <f t="shared" si="80"/>
        <v>1048.1715540493697</v>
      </c>
      <c r="BC18" s="196">
        <f t="shared" si="89"/>
        <v>1048.1715540493697</v>
      </c>
      <c r="BE18">
        <v>1</v>
      </c>
      <c r="BF18">
        <v>1</v>
      </c>
      <c r="BG18">
        <v>1</v>
      </c>
      <c r="BH18">
        <v>-1</v>
      </c>
      <c r="BI18">
        <v>0</v>
      </c>
      <c r="BJ18">
        <v>0</v>
      </c>
      <c r="BK18" s="1">
        <v>-3.2985156679500001E-3</v>
      </c>
      <c r="BL18" s="2">
        <v>10</v>
      </c>
      <c r="BM18">
        <v>60</v>
      </c>
      <c r="BN18" t="s">
        <v>1185</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1185</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1185</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1185</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1185</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1185</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1185</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1185</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1185</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1185</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1185</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1185</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1185</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1185</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1185</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1185</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1185</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1185</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v>1</v>
      </c>
      <c r="SX18" s="239">
        <v>-1</v>
      </c>
      <c r="SY18" s="239">
        <v>-1</v>
      </c>
      <c r="SZ18" s="239">
        <v>1</v>
      </c>
      <c r="TA18" s="214">
        <v>1</v>
      </c>
      <c r="TB18" s="240">
        <v>-4</v>
      </c>
      <c r="TC18">
        <v>-1</v>
      </c>
      <c r="TD18">
        <v>-1</v>
      </c>
      <c r="TE18" s="214">
        <v>1</v>
      </c>
      <c r="TF18">
        <v>0</v>
      </c>
      <c r="TG18">
        <v>1</v>
      </c>
      <c r="TH18">
        <v>0</v>
      </c>
      <c r="TI18">
        <v>0</v>
      </c>
      <c r="TJ18" s="248"/>
      <c r="TK18" s="202">
        <v>42548</v>
      </c>
      <c r="TL18">
        <v>60</v>
      </c>
      <c r="TM18" t="s">
        <v>1185</v>
      </c>
      <c r="TN18">
        <v>2</v>
      </c>
      <c r="TO18" s="252">
        <v>1</v>
      </c>
      <c r="TP18">
        <v>3</v>
      </c>
      <c r="TQ18" s="138">
        <v>166162.5</v>
      </c>
      <c r="TR18" s="138">
        <v>249243.75</v>
      </c>
      <c r="TS18" s="196">
        <v>0</v>
      </c>
      <c r="TT18" s="196">
        <v>0</v>
      </c>
      <c r="TU18" s="196">
        <v>0</v>
      </c>
      <c r="TV18" s="196">
        <v>0</v>
      </c>
      <c r="TW18" s="196">
        <v>0</v>
      </c>
      <c r="TX18" s="196">
        <v>0</v>
      </c>
      <c r="TY18" s="196">
        <v>0</v>
      </c>
      <c r="TZ18" s="196">
        <v>0</v>
      </c>
      <c r="UA18" s="196">
        <v>0</v>
      </c>
      <c r="UB18" s="196">
        <v>0</v>
      </c>
      <c r="UC18" s="196">
        <v>0</v>
      </c>
      <c r="UE18">
        <f t="shared" si="90"/>
        <v>1</v>
      </c>
      <c r="UF18" s="239">
        <v>-1</v>
      </c>
      <c r="UG18" s="239">
        <v>-1</v>
      </c>
      <c r="UH18" s="239">
        <v>1</v>
      </c>
      <c r="UI18" s="214">
        <v>1</v>
      </c>
      <c r="UJ18" s="240">
        <v>-4</v>
      </c>
      <c r="UK18">
        <f t="shared" si="91"/>
        <v>-1</v>
      </c>
      <c r="UL18">
        <f t="shared" si="92"/>
        <v>-1</v>
      </c>
      <c r="UM18" s="214">
        <v>-1</v>
      </c>
      <c r="UN18">
        <f t="shared" si="140"/>
        <v>1</v>
      </c>
      <c r="UO18">
        <f t="shared" si="141"/>
        <v>0</v>
      </c>
      <c r="UP18">
        <f t="shared" si="132"/>
        <v>1</v>
      </c>
      <c r="UQ18">
        <f t="shared" si="94"/>
        <v>1</v>
      </c>
      <c r="UR18" s="248">
        <v>-1.9258256225099999E-2</v>
      </c>
      <c r="US18" s="202">
        <v>42548</v>
      </c>
      <c r="UT18">
        <v>60</v>
      </c>
      <c r="UU18" t="str">
        <f t="shared" si="81"/>
        <v>TRUE</v>
      </c>
      <c r="UV18">
        <f>VLOOKUP($A18,'FuturesInfo (3)'!$A$2:$V$80,22)</f>
        <v>2</v>
      </c>
      <c r="UW18" s="252">
        <v>1</v>
      </c>
      <c r="UX18">
        <f t="shared" si="95"/>
        <v>3</v>
      </c>
      <c r="UY18" s="138">
        <f>VLOOKUP($A18,'FuturesInfo (3)'!$A$2:$O$80,15)*UV18</f>
        <v>162962.5</v>
      </c>
      <c r="UZ18" s="138">
        <f>VLOOKUP($A18,'FuturesInfo (3)'!$A$2:$O$80,15)*UX18</f>
        <v>244443.75</v>
      </c>
      <c r="VA18" s="196">
        <f t="shared" si="96"/>
        <v>3138.3735800828586</v>
      </c>
      <c r="VB18" s="196">
        <f t="shared" si="97"/>
        <v>4707.5603701242881</v>
      </c>
      <c r="VC18" s="196">
        <f t="shared" si="98"/>
        <v>-3138.3735800828586</v>
      </c>
      <c r="VD18" s="196">
        <f t="shared" si="99"/>
        <v>3138.3735800828586</v>
      </c>
      <c r="VE18" s="196">
        <f t="shared" si="100"/>
        <v>3138.3735800828586</v>
      </c>
      <c r="VF18" s="196">
        <f t="shared" si="101"/>
        <v>3138.3735800828586</v>
      </c>
      <c r="VG18" s="196">
        <f t="shared" si="133"/>
        <v>-3138.3735800828586</v>
      </c>
      <c r="VH18" s="196">
        <f>IF(IF(sym!$O7=UM18,1,0)=1,ABS(UY18*UR18),-ABS(UY18*UR18))</f>
        <v>-3138.3735800828586</v>
      </c>
      <c r="VI18" s="196">
        <f>IF(IF(sym!$N7=UM18,1,0)=1,ABS(UY18*UR18),-ABS(UY18*UR18))</f>
        <v>3138.3735800828586</v>
      </c>
      <c r="VJ18" s="196">
        <f t="shared" si="142"/>
        <v>-3138.3735800828586</v>
      </c>
      <c r="VK18" s="196">
        <f t="shared" si="103"/>
        <v>3138.3735800828586</v>
      </c>
      <c r="VM18">
        <f t="shared" si="104"/>
        <v>-1</v>
      </c>
      <c r="VN18" s="239">
        <v>-1</v>
      </c>
      <c r="VO18" s="239">
        <v>1</v>
      </c>
      <c r="VP18" s="239">
        <v>-1</v>
      </c>
      <c r="VQ18" s="214">
        <v>1</v>
      </c>
      <c r="VR18" s="240">
        <v>3</v>
      </c>
      <c r="VS18">
        <f t="shared" si="105"/>
        <v>-1</v>
      </c>
      <c r="VT18">
        <f t="shared" si="106"/>
        <v>1</v>
      </c>
      <c r="VU18" s="214"/>
      <c r="VV18">
        <f t="shared" si="143"/>
        <v>0</v>
      </c>
      <c r="VW18">
        <f t="shared" si="144"/>
        <v>0</v>
      </c>
      <c r="VX18">
        <f t="shared" si="134"/>
        <v>0</v>
      </c>
      <c r="VY18">
        <f t="shared" si="108"/>
        <v>0</v>
      </c>
      <c r="VZ18" s="248"/>
      <c r="WA18" s="202">
        <v>42548</v>
      </c>
      <c r="WB18">
        <v>60</v>
      </c>
      <c r="WC18" t="str">
        <f t="shared" si="82"/>
        <v>TRUE</v>
      </c>
      <c r="WD18">
        <f>VLOOKUP($A18,'FuturesInfo (3)'!$A$2:$V$80,22)</f>
        <v>2</v>
      </c>
      <c r="WE18" s="252">
        <v>2</v>
      </c>
      <c r="WF18">
        <f t="shared" si="109"/>
        <v>2</v>
      </c>
      <c r="WG18" s="138">
        <f>VLOOKUP($A18,'FuturesInfo (3)'!$A$2:$O$80,15)*WD18</f>
        <v>162962.5</v>
      </c>
      <c r="WH18" s="138">
        <f>VLOOKUP($A18,'FuturesInfo (3)'!$A$2:$O$80,15)*WF18</f>
        <v>162962.5</v>
      </c>
      <c r="WI18" s="196">
        <f t="shared" si="110"/>
        <v>0</v>
      </c>
      <c r="WJ18" s="196">
        <f t="shared" si="111"/>
        <v>0</v>
      </c>
      <c r="WK18" s="196">
        <f t="shared" si="112"/>
        <v>0</v>
      </c>
      <c r="WL18" s="196">
        <f t="shared" si="113"/>
        <v>0</v>
      </c>
      <c r="WM18" s="196">
        <f t="shared" si="114"/>
        <v>0</v>
      </c>
      <c r="WN18" s="196">
        <f t="shared" si="115"/>
        <v>0</v>
      </c>
      <c r="WO18" s="196">
        <f t="shared" si="135"/>
        <v>0</v>
      </c>
      <c r="WP18" s="196">
        <f>IF(IF(sym!$O7=VU18,1,0)=1,ABS(WG18*VZ18),-ABS(WG18*VZ18))</f>
        <v>0</v>
      </c>
      <c r="WQ18" s="196">
        <f>IF(IF(sym!$N7=VU18,1,0)=1,ABS(WG18*VZ18),-ABS(WG18*VZ18))</f>
        <v>0</v>
      </c>
      <c r="WR18" s="196">
        <f t="shared" si="145"/>
        <v>0</v>
      </c>
      <c r="WS18" s="196">
        <f t="shared" si="117"/>
        <v>0</v>
      </c>
      <c r="WU18">
        <f t="shared" si="118"/>
        <v>0</v>
      </c>
      <c r="WV18" s="239"/>
      <c r="WW18" s="239"/>
      <c r="WX18" s="239"/>
      <c r="WY18" s="214"/>
      <c r="WZ18" s="240"/>
      <c r="XA18">
        <f t="shared" si="119"/>
        <v>1</v>
      </c>
      <c r="XB18">
        <f t="shared" si="120"/>
        <v>0</v>
      </c>
      <c r="XC18" s="214"/>
      <c r="XD18">
        <f t="shared" si="146"/>
        <v>1</v>
      </c>
      <c r="XE18">
        <f t="shared" si="147"/>
        <v>1</v>
      </c>
      <c r="XF18">
        <f t="shared" si="136"/>
        <v>0</v>
      </c>
      <c r="XG18">
        <f t="shared" si="122"/>
        <v>1</v>
      </c>
      <c r="XH18" s="248"/>
      <c r="XI18" s="202"/>
      <c r="XJ18">
        <v>60</v>
      </c>
      <c r="XK18" t="str">
        <f t="shared" si="83"/>
        <v>FALSE</v>
      </c>
      <c r="XL18">
        <f>VLOOKUP($A18,'FuturesInfo (3)'!$A$2:$V$80,22)</f>
        <v>2</v>
      </c>
      <c r="XM18" s="252"/>
      <c r="XN18">
        <f t="shared" si="123"/>
        <v>2</v>
      </c>
      <c r="XO18" s="138">
        <f>VLOOKUP($A18,'FuturesInfo (3)'!$A$2:$O$80,15)*XL18</f>
        <v>162962.5</v>
      </c>
      <c r="XP18" s="138">
        <f>VLOOKUP($A18,'FuturesInfo (3)'!$A$2:$O$80,15)*XN18</f>
        <v>162962.5</v>
      </c>
      <c r="XQ18" s="196">
        <f t="shared" si="124"/>
        <v>0</v>
      </c>
      <c r="XR18" s="196">
        <f t="shared" si="125"/>
        <v>0</v>
      </c>
      <c r="XS18" s="196">
        <f t="shared" si="126"/>
        <v>0</v>
      </c>
      <c r="XT18" s="196">
        <f t="shared" si="127"/>
        <v>0</v>
      </c>
      <c r="XU18" s="196">
        <f t="shared" si="128"/>
        <v>0</v>
      </c>
      <c r="XV18" s="196">
        <f t="shared" si="129"/>
        <v>0</v>
      </c>
      <c r="XW18" s="196">
        <f t="shared" si="137"/>
        <v>0</v>
      </c>
      <c r="XX18" s="196">
        <f>IF(IF(sym!$O7=XC18,1,0)=1,ABS(XO18*XH18),-ABS(XO18*XH18))</f>
        <v>0</v>
      </c>
      <c r="XY18" s="196">
        <f>IF(IF(sym!$N7=XC18,1,0)=1,ABS(XO18*XH18),-ABS(XO18*XH18))</f>
        <v>0</v>
      </c>
      <c r="XZ18" s="196">
        <f t="shared" si="148"/>
        <v>0</v>
      </c>
      <c r="YA18" s="196">
        <f t="shared" si="131"/>
        <v>0</v>
      </c>
    </row>
    <row r="19" spans="1:651" x14ac:dyDescent="0.25">
      <c r="A19" s="1" t="s">
        <v>303</v>
      </c>
      <c r="B19" s="150" t="str">
        <f>'FuturesInfo (3)'!M7</f>
        <v>@C</v>
      </c>
      <c r="C19" s="200" t="str">
        <f>VLOOKUP(A19,'FuturesInfo (3)'!$A$2:$K$80,11)</f>
        <v>grain</v>
      </c>
      <c r="F19" t="e">
        <f>#REF!</f>
        <v>#REF!</v>
      </c>
      <c r="G19">
        <v>1</v>
      </c>
      <c r="H19">
        <v>1</v>
      </c>
      <c r="I19">
        <v>1</v>
      </c>
      <c r="J19">
        <f t="shared" si="67"/>
        <v>1</v>
      </c>
      <c r="K19">
        <f t="shared" si="68"/>
        <v>1</v>
      </c>
      <c r="L19" s="184">
        <v>7.2245635159500004E-3</v>
      </c>
      <c r="M19" s="2">
        <v>10</v>
      </c>
      <c r="N19">
        <v>60</v>
      </c>
      <c r="O19" t="str">
        <f t="shared" si="69"/>
        <v>TRUE</v>
      </c>
      <c r="P19">
        <f>VLOOKUP($A19,'FuturesInfo (3)'!$A$2:$V$80,22)</f>
        <v>3</v>
      </c>
      <c r="Q19">
        <f t="shared" si="70"/>
        <v>3</v>
      </c>
      <c r="R19">
        <f t="shared" si="70"/>
        <v>3</v>
      </c>
      <c r="S19" s="138">
        <f>VLOOKUP($A19,'FuturesInfo (3)'!$A$2:$O$80,15)*Q19</f>
        <v>52612.5</v>
      </c>
      <c r="T19" s="144">
        <f t="shared" si="71"/>
        <v>380.10234798291941</v>
      </c>
      <c r="U19" s="144">
        <f t="shared" si="84"/>
        <v>380.10234798291941</v>
      </c>
      <c r="W19">
        <f t="shared" si="72"/>
        <v>1</v>
      </c>
      <c r="X19">
        <v>1</v>
      </c>
      <c r="Y19">
        <v>1</v>
      </c>
      <c r="Z19">
        <v>1</v>
      </c>
      <c r="AA19">
        <f t="shared" si="138"/>
        <v>1</v>
      </c>
      <c r="AB19">
        <f t="shared" si="73"/>
        <v>1</v>
      </c>
      <c r="AC19" s="1">
        <v>2.1518230723299999E-2</v>
      </c>
      <c r="AD19" s="2">
        <v>10</v>
      </c>
      <c r="AE19">
        <v>60</v>
      </c>
      <c r="AF19" t="str">
        <f t="shared" si="74"/>
        <v>TRUE</v>
      </c>
      <c r="AG19">
        <f>VLOOKUP($A19,'FuturesInfo (3)'!$A$2:$V$80,22)</f>
        <v>3</v>
      </c>
      <c r="AH19">
        <f t="shared" si="75"/>
        <v>4</v>
      </c>
      <c r="AI19">
        <f t="shared" si="85"/>
        <v>3</v>
      </c>
      <c r="AJ19" s="138">
        <f>VLOOKUP($A19,'FuturesInfo (3)'!$A$2:$O$80,15)*AI19</f>
        <v>52612.5</v>
      </c>
      <c r="AK19" s="196">
        <f t="shared" si="86"/>
        <v>1132.1279139296212</v>
      </c>
      <c r="AL19" s="196">
        <f t="shared" si="87"/>
        <v>1132.1279139296212</v>
      </c>
      <c r="AN19">
        <f t="shared" si="76"/>
        <v>1</v>
      </c>
      <c r="AO19">
        <v>1</v>
      </c>
      <c r="AP19">
        <v>1</v>
      </c>
      <c r="AQ19">
        <v>1</v>
      </c>
      <c r="AR19">
        <f t="shared" si="139"/>
        <v>1</v>
      </c>
      <c r="AS19">
        <f t="shared" si="77"/>
        <v>1</v>
      </c>
      <c r="AT19" s="1">
        <v>1.17027501463E-3</v>
      </c>
      <c r="AU19" s="2">
        <v>10</v>
      </c>
      <c r="AV19">
        <v>60</v>
      </c>
      <c r="AW19" t="str">
        <f t="shared" si="78"/>
        <v>TRUE</v>
      </c>
      <c r="AX19">
        <f>VLOOKUP($A19,'FuturesInfo (3)'!$A$2:$V$80,22)</f>
        <v>3</v>
      </c>
      <c r="AY19">
        <f t="shared" si="79"/>
        <v>4</v>
      </c>
      <c r="AZ19" s="182">
        <v>6</v>
      </c>
      <c r="BA19" s="138">
        <f>VLOOKUP($A19,'FuturesInfo (3)'!$A$2:$O$80,15)*AZ19</f>
        <v>105225</v>
      </c>
      <c r="BB19" s="196">
        <f t="shared" si="80"/>
        <v>123.14218841444175</v>
      </c>
      <c r="BC19" s="196">
        <f t="shared" si="89"/>
        <v>123.14218841444175</v>
      </c>
      <c r="BE19">
        <v>1</v>
      </c>
      <c r="BF19">
        <v>1</v>
      </c>
      <c r="BG19">
        <v>1</v>
      </c>
      <c r="BH19">
        <v>1</v>
      </c>
      <c r="BI19">
        <v>1</v>
      </c>
      <c r="BJ19">
        <v>1</v>
      </c>
      <c r="BK19" s="1">
        <v>8.1823495032099999E-3</v>
      </c>
      <c r="BL19" s="2">
        <v>10</v>
      </c>
      <c r="BM19">
        <v>60</v>
      </c>
      <c r="BN19" t="s">
        <v>1185</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1185</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1185</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1185</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1185</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1185</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1185</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1185</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1185</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1185</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1185</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1185</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1185</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1185</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1185</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1185</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1185</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1185</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v>-1</v>
      </c>
      <c r="SX19" s="239">
        <v>-1</v>
      </c>
      <c r="SY19" s="239">
        <v>1</v>
      </c>
      <c r="SZ19" s="239">
        <v>-1</v>
      </c>
      <c r="TA19" s="214">
        <v>-1</v>
      </c>
      <c r="TB19" s="240">
        <v>9</v>
      </c>
      <c r="TC19">
        <v>1</v>
      </c>
      <c r="TD19">
        <v>-1</v>
      </c>
      <c r="TE19" s="214">
        <v>-1</v>
      </c>
      <c r="TF19">
        <v>1</v>
      </c>
      <c r="TG19">
        <v>1</v>
      </c>
      <c r="TH19">
        <v>0</v>
      </c>
      <c r="TI19">
        <v>1</v>
      </c>
      <c r="TJ19" s="248"/>
      <c r="TK19" s="202">
        <v>42541</v>
      </c>
      <c r="TL19">
        <v>60</v>
      </c>
      <c r="TM19" t="s">
        <v>1185</v>
      </c>
      <c r="TN19">
        <v>4</v>
      </c>
      <c r="TO19" s="252">
        <v>2</v>
      </c>
      <c r="TP19">
        <v>3</v>
      </c>
      <c r="TQ19" s="138">
        <v>72000</v>
      </c>
      <c r="TR19" s="138">
        <v>54000</v>
      </c>
      <c r="TS19" s="196">
        <v>0</v>
      </c>
      <c r="TT19" s="196">
        <v>0</v>
      </c>
      <c r="TU19" s="196">
        <v>0</v>
      </c>
      <c r="TV19" s="196">
        <v>0</v>
      </c>
      <c r="TW19" s="196">
        <v>0</v>
      </c>
      <c r="TX19" s="196">
        <v>0</v>
      </c>
      <c r="TY19" s="196">
        <v>0</v>
      </c>
      <c r="TZ19" s="196">
        <v>0</v>
      </c>
      <c r="UA19" s="196">
        <v>0</v>
      </c>
      <c r="UB19" s="196">
        <v>0</v>
      </c>
      <c r="UC19" s="196">
        <v>0</v>
      </c>
      <c r="UE19">
        <f t="shared" si="90"/>
        <v>-1</v>
      </c>
      <c r="UF19" s="239">
        <v>-1</v>
      </c>
      <c r="UG19" s="239">
        <v>1</v>
      </c>
      <c r="UH19" s="239">
        <v>-1</v>
      </c>
      <c r="UI19" s="214">
        <v>-1</v>
      </c>
      <c r="UJ19" s="240">
        <v>9</v>
      </c>
      <c r="UK19">
        <f t="shared" si="91"/>
        <v>1</v>
      </c>
      <c r="UL19">
        <f t="shared" si="92"/>
        <v>-1</v>
      </c>
      <c r="UM19" s="214">
        <v>-1</v>
      </c>
      <c r="UN19">
        <f t="shared" si="140"/>
        <v>1</v>
      </c>
      <c r="UO19">
        <f t="shared" si="141"/>
        <v>1</v>
      </c>
      <c r="UP19">
        <f t="shared" si="132"/>
        <v>0</v>
      </c>
      <c r="UQ19">
        <f t="shared" si="94"/>
        <v>1</v>
      </c>
      <c r="UR19" s="248">
        <v>-2.56944444444E-2</v>
      </c>
      <c r="US19" s="202">
        <v>42541</v>
      </c>
      <c r="UT19">
        <v>60</v>
      </c>
      <c r="UU19" t="str">
        <f t="shared" si="81"/>
        <v>TRUE</v>
      </c>
      <c r="UV19">
        <f>VLOOKUP($A19,'FuturesInfo (3)'!$A$2:$V$80,22)</f>
        <v>3</v>
      </c>
      <c r="UW19" s="252">
        <v>2</v>
      </c>
      <c r="UX19">
        <f t="shared" si="95"/>
        <v>2</v>
      </c>
      <c r="UY19" s="138">
        <f>VLOOKUP($A19,'FuturesInfo (3)'!$A$2:$O$80,15)*UV19</f>
        <v>52612.5</v>
      </c>
      <c r="UZ19" s="138">
        <f>VLOOKUP($A19,'FuturesInfo (3)'!$A$2:$O$80,15)*UX19</f>
        <v>35075</v>
      </c>
      <c r="VA19" s="196">
        <f t="shared" si="96"/>
        <v>1351.8489583309949</v>
      </c>
      <c r="VB19" s="196">
        <f t="shared" si="97"/>
        <v>901.23263888733004</v>
      </c>
      <c r="VC19" s="196">
        <f t="shared" si="98"/>
        <v>1351.8489583309949</v>
      </c>
      <c r="VD19" s="196">
        <f t="shared" si="99"/>
        <v>-1351.8489583309949</v>
      </c>
      <c r="VE19" s="196">
        <f t="shared" si="100"/>
        <v>1351.8489583309949</v>
      </c>
      <c r="VF19" s="196">
        <f t="shared" si="101"/>
        <v>-1351.8489583309949</v>
      </c>
      <c r="VG19" s="196">
        <f t="shared" si="133"/>
        <v>1351.8489583309949</v>
      </c>
      <c r="VH19" s="196">
        <f>IF(IF(sym!$O8=UM19,1,0)=1,ABS(UY19*UR19),-ABS(UY19*UR19))</f>
        <v>-1351.8489583309949</v>
      </c>
      <c r="VI19" s="196">
        <f>IF(IF(sym!$N8=UM19,1,0)=1,ABS(UY19*UR19),-ABS(UY19*UR19))</f>
        <v>1351.8489583309949</v>
      </c>
      <c r="VJ19" s="196">
        <f t="shared" si="142"/>
        <v>-1351.8489583309949</v>
      </c>
      <c r="VK19" s="196">
        <f t="shared" si="103"/>
        <v>1351.8489583309949</v>
      </c>
      <c r="VM19">
        <f t="shared" si="104"/>
        <v>-1</v>
      </c>
      <c r="VN19" s="239">
        <v>-1</v>
      </c>
      <c r="VO19" s="239">
        <v>1</v>
      </c>
      <c r="VP19" s="239">
        <v>-1</v>
      </c>
      <c r="VQ19" s="214">
        <v>-1</v>
      </c>
      <c r="VR19" s="240">
        <v>10</v>
      </c>
      <c r="VS19">
        <f t="shared" si="105"/>
        <v>1</v>
      </c>
      <c r="VT19">
        <f t="shared" si="106"/>
        <v>-1</v>
      </c>
      <c r="VU19" s="214"/>
      <c r="VV19">
        <f t="shared" si="143"/>
        <v>0</v>
      </c>
      <c r="VW19">
        <f t="shared" si="144"/>
        <v>0</v>
      </c>
      <c r="VX19">
        <f t="shared" si="134"/>
        <v>0</v>
      </c>
      <c r="VY19">
        <f t="shared" si="108"/>
        <v>0</v>
      </c>
      <c r="VZ19" s="248"/>
      <c r="WA19" s="202">
        <v>42541</v>
      </c>
      <c r="WB19">
        <v>60</v>
      </c>
      <c r="WC19" t="str">
        <f t="shared" si="82"/>
        <v>TRUE</v>
      </c>
      <c r="WD19">
        <f>VLOOKUP($A19,'FuturesInfo (3)'!$A$2:$V$80,22)</f>
        <v>3</v>
      </c>
      <c r="WE19" s="252">
        <v>2</v>
      </c>
      <c r="WF19">
        <f t="shared" si="109"/>
        <v>3</v>
      </c>
      <c r="WG19" s="138">
        <f>VLOOKUP($A19,'FuturesInfo (3)'!$A$2:$O$80,15)*WD19</f>
        <v>52612.5</v>
      </c>
      <c r="WH19" s="138">
        <f>VLOOKUP($A19,'FuturesInfo (3)'!$A$2:$O$80,15)*WF19</f>
        <v>52612.5</v>
      </c>
      <c r="WI19" s="196">
        <f t="shared" si="110"/>
        <v>0</v>
      </c>
      <c r="WJ19" s="196">
        <f t="shared" si="111"/>
        <v>0</v>
      </c>
      <c r="WK19" s="196">
        <f t="shared" si="112"/>
        <v>0</v>
      </c>
      <c r="WL19" s="196">
        <f t="shared" si="113"/>
        <v>0</v>
      </c>
      <c r="WM19" s="196">
        <f t="shared" si="114"/>
        <v>0</v>
      </c>
      <c r="WN19" s="196">
        <f t="shared" si="115"/>
        <v>0</v>
      </c>
      <c r="WO19" s="196">
        <f t="shared" si="135"/>
        <v>0</v>
      </c>
      <c r="WP19" s="196">
        <f>IF(IF(sym!$O8=VU19,1,0)=1,ABS(WG19*VZ19),-ABS(WG19*VZ19))</f>
        <v>0</v>
      </c>
      <c r="WQ19" s="196">
        <f>IF(IF(sym!$N8=VU19,1,0)=1,ABS(WG19*VZ19),-ABS(WG19*VZ19))</f>
        <v>0</v>
      </c>
      <c r="WR19" s="196">
        <f t="shared" si="145"/>
        <v>0</v>
      </c>
      <c r="WS19" s="196">
        <f t="shared" si="117"/>
        <v>0</v>
      </c>
      <c r="WU19">
        <f t="shared" si="118"/>
        <v>0</v>
      </c>
      <c r="WV19" s="239"/>
      <c r="WW19" s="239"/>
      <c r="WX19" s="239"/>
      <c r="WY19" s="214"/>
      <c r="WZ19" s="240"/>
      <c r="XA19">
        <f t="shared" si="119"/>
        <v>1</v>
      </c>
      <c r="XB19">
        <f t="shared" si="120"/>
        <v>0</v>
      </c>
      <c r="XC19" s="214"/>
      <c r="XD19">
        <f t="shared" si="146"/>
        <v>1</v>
      </c>
      <c r="XE19">
        <f t="shared" si="147"/>
        <v>1</v>
      </c>
      <c r="XF19">
        <f t="shared" si="136"/>
        <v>0</v>
      </c>
      <c r="XG19">
        <f t="shared" si="122"/>
        <v>1</v>
      </c>
      <c r="XH19" s="248"/>
      <c r="XI19" s="202"/>
      <c r="XJ19">
        <v>60</v>
      </c>
      <c r="XK19" t="str">
        <f t="shared" si="83"/>
        <v>FALSE</v>
      </c>
      <c r="XL19">
        <f>VLOOKUP($A19,'FuturesInfo (3)'!$A$2:$V$80,22)</f>
        <v>3</v>
      </c>
      <c r="XM19" s="252"/>
      <c r="XN19">
        <f t="shared" si="123"/>
        <v>2</v>
      </c>
      <c r="XO19" s="138">
        <f>VLOOKUP($A19,'FuturesInfo (3)'!$A$2:$O$80,15)*XL19</f>
        <v>52612.5</v>
      </c>
      <c r="XP19" s="138">
        <f>VLOOKUP($A19,'FuturesInfo (3)'!$A$2:$O$80,15)*XN19</f>
        <v>35075</v>
      </c>
      <c r="XQ19" s="196">
        <f t="shared" si="124"/>
        <v>0</v>
      </c>
      <c r="XR19" s="196">
        <f t="shared" si="125"/>
        <v>0</v>
      </c>
      <c r="XS19" s="196">
        <f t="shared" si="126"/>
        <v>0</v>
      </c>
      <c r="XT19" s="196">
        <f t="shared" si="127"/>
        <v>0</v>
      </c>
      <c r="XU19" s="196">
        <f t="shared" si="128"/>
        <v>0</v>
      </c>
      <c r="XV19" s="196">
        <f t="shared" si="129"/>
        <v>0</v>
      </c>
      <c r="XW19" s="196">
        <f t="shared" si="137"/>
        <v>0</v>
      </c>
      <c r="XX19" s="196">
        <f>IF(IF(sym!$O8=XC19,1,0)=1,ABS(XO19*XH19),-ABS(XO19*XH19))</f>
        <v>0</v>
      </c>
      <c r="XY19" s="196">
        <f>IF(IF(sym!$N8=XC19,1,0)=1,ABS(XO19*XH19),-ABS(XO19*XH19))</f>
        <v>0</v>
      </c>
      <c r="XZ19" s="196">
        <f t="shared" si="148"/>
        <v>0</v>
      </c>
      <c r="YA19" s="196">
        <f t="shared" si="131"/>
        <v>0</v>
      </c>
    </row>
    <row r="20" spans="1:651" x14ac:dyDescent="0.25">
      <c r="A20" s="1" t="s">
        <v>305</v>
      </c>
      <c r="B20" s="150" t="str">
        <f>'FuturesInfo (3)'!M8</f>
        <v>@CC</v>
      </c>
      <c r="C20" s="200" t="str">
        <f>VLOOKUP(A20,'FuturesInfo (3)'!$A$2:$K$80,11)</f>
        <v>soft</v>
      </c>
      <c r="F20" t="e">
        <f>#REF!</f>
        <v>#REF!</v>
      </c>
      <c r="G20">
        <v>1</v>
      </c>
      <c r="H20">
        <v>1</v>
      </c>
      <c r="I20">
        <v>-1</v>
      </c>
      <c r="J20">
        <f t="shared" si="67"/>
        <v>0</v>
      </c>
      <c r="K20">
        <f t="shared" si="68"/>
        <v>0</v>
      </c>
      <c r="L20" s="184">
        <v>-3.9447731755399996E-3</v>
      </c>
      <c r="M20" s="2">
        <v>10</v>
      </c>
      <c r="N20">
        <v>60</v>
      </c>
      <c r="O20" t="str">
        <f t="shared" si="69"/>
        <v>TRUE</v>
      </c>
      <c r="P20">
        <f>VLOOKUP($A20,'FuturesInfo (3)'!$A$2:$V$80,22)</f>
        <v>4</v>
      </c>
      <c r="Q20">
        <f t="shared" si="70"/>
        <v>4</v>
      </c>
      <c r="R20">
        <f t="shared" si="70"/>
        <v>4</v>
      </c>
      <c r="S20" s="138">
        <f>VLOOKUP($A20,'FuturesInfo (3)'!$A$2:$O$80,15)*Q20</f>
        <v>122600</v>
      </c>
      <c r="T20" s="144">
        <f t="shared" si="71"/>
        <v>-483.62919132120396</v>
      </c>
      <c r="U20" s="144">
        <f t="shared" si="84"/>
        <v>-483.62919132120396</v>
      </c>
      <c r="W20">
        <f t="shared" si="72"/>
        <v>1</v>
      </c>
      <c r="X20">
        <v>1</v>
      </c>
      <c r="Y20">
        <v>1</v>
      </c>
      <c r="Z20">
        <v>1</v>
      </c>
      <c r="AA20">
        <f t="shared" si="138"/>
        <v>1</v>
      </c>
      <c r="AB20">
        <f t="shared" si="73"/>
        <v>1</v>
      </c>
      <c r="AC20" s="1">
        <v>7.5907590759100004E-3</v>
      </c>
      <c r="AD20" s="2">
        <v>10</v>
      </c>
      <c r="AE20">
        <v>60</v>
      </c>
      <c r="AF20" t="str">
        <f t="shared" si="74"/>
        <v>TRUE</v>
      </c>
      <c r="AG20">
        <f>VLOOKUP($A20,'FuturesInfo (3)'!$A$2:$V$80,22)</f>
        <v>4</v>
      </c>
      <c r="AH20">
        <f t="shared" si="75"/>
        <v>5</v>
      </c>
      <c r="AI20">
        <f t="shared" si="85"/>
        <v>4</v>
      </c>
      <c r="AJ20" s="138">
        <f>VLOOKUP($A20,'FuturesInfo (3)'!$A$2:$O$80,15)*AI20</f>
        <v>122600</v>
      </c>
      <c r="AK20" s="196">
        <f t="shared" si="86"/>
        <v>930.62706270656599</v>
      </c>
      <c r="AL20" s="196">
        <f t="shared" si="87"/>
        <v>930.62706270656599</v>
      </c>
      <c r="AN20">
        <f t="shared" si="76"/>
        <v>1</v>
      </c>
      <c r="AO20">
        <v>1</v>
      </c>
      <c r="AP20">
        <v>1</v>
      </c>
      <c r="AQ20">
        <v>1</v>
      </c>
      <c r="AR20">
        <f t="shared" si="139"/>
        <v>1</v>
      </c>
      <c r="AS20">
        <f t="shared" si="77"/>
        <v>1</v>
      </c>
      <c r="AT20" s="1">
        <v>6.5509335080200003E-3</v>
      </c>
      <c r="AU20" s="2">
        <v>10</v>
      </c>
      <c r="AV20">
        <v>60</v>
      </c>
      <c r="AW20" t="str">
        <f t="shared" si="78"/>
        <v>TRUE</v>
      </c>
      <c r="AX20">
        <f>VLOOKUP($A20,'FuturesInfo (3)'!$A$2:$V$80,22)</f>
        <v>4</v>
      </c>
      <c r="AY20">
        <f t="shared" si="79"/>
        <v>5</v>
      </c>
      <c r="AZ20">
        <f t="shared" si="88"/>
        <v>4</v>
      </c>
      <c r="BA20" s="138">
        <f>VLOOKUP($A20,'FuturesInfo (3)'!$A$2:$O$80,15)*AZ20</f>
        <v>122600</v>
      </c>
      <c r="BB20" s="196">
        <f t="shared" si="80"/>
        <v>803.14444808325209</v>
      </c>
      <c r="BC20" s="196">
        <f t="shared" si="89"/>
        <v>803.14444808325209</v>
      </c>
      <c r="BE20">
        <v>1</v>
      </c>
      <c r="BF20">
        <v>1</v>
      </c>
      <c r="BG20">
        <v>1</v>
      </c>
      <c r="BH20">
        <v>1</v>
      </c>
      <c r="BI20">
        <v>1</v>
      </c>
      <c r="BJ20">
        <v>1</v>
      </c>
      <c r="BK20" s="1">
        <v>6.1828831760500002E-3</v>
      </c>
      <c r="BL20" s="2">
        <v>10</v>
      </c>
      <c r="BM20">
        <v>60</v>
      </c>
      <c r="BN20" t="s">
        <v>1185</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1185</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1185</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1185</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1185</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1185</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1185</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1185</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1185</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1185</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1185</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1185</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1185</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1185</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1185</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1185</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1185</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1185</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v>1</v>
      </c>
      <c r="SX20" s="239">
        <v>-1</v>
      </c>
      <c r="SY20" s="239">
        <v>-1</v>
      </c>
      <c r="SZ20" s="239">
        <v>-1</v>
      </c>
      <c r="TA20" s="214">
        <v>-1</v>
      </c>
      <c r="TB20" s="240">
        <v>-6</v>
      </c>
      <c r="TC20">
        <v>1</v>
      </c>
      <c r="TD20">
        <v>1</v>
      </c>
      <c r="TE20" s="214">
        <v>1</v>
      </c>
      <c r="TF20">
        <v>0</v>
      </c>
      <c r="TG20">
        <v>0</v>
      </c>
      <c r="TH20">
        <v>1</v>
      </c>
      <c r="TI20">
        <v>1</v>
      </c>
      <c r="TJ20" s="248"/>
      <c r="TK20" s="202">
        <v>42544</v>
      </c>
      <c r="TL20">
        <v>60</v>
      </c>
      <c r="TM20" t="s">
        <v>1185</v>
      </c>
      <c r="TN20">
        <v>4</v>
      </c>
      <c r="TO20" s="252">
        <v>2</v>
      </c>
      <c r="TP20">
        <v>3</v>
      </c>
      <c r="TQ20" s="138">
        <v>119800</v>
      </c>
      <c r="TR20" s="138">
        <v>89850</v>
      </c>
      <c r="TS20" s="196">
        <v>0</v>
      </c>
      <c r="TT20" s="196">
        <v>0</v>
      </c>
      <c r="TU20" s="196">
        <v>0</v>
      </c>
      <c r="TV20" s="196">
        <v>0</v>
      </c>
      <c r="TW20" s="196">
        <v>0</v>
      </c>
      <c r="TX20" s="196">
        <v>0</v>
      </c>
      <c r="TY20" s="196">
        <v>0</v>
      </c>
      <c r="TZ20" s="196">
        <v>0</v>
      </c>
      <c r="UA20" s="196">
        <v>0</v>
      </c>
      <c r="UB20" s="196">
        <v>0</v>
      </c>
      <c r="UC20" s="196">
        <v>0</v>
      </c>
      <c r="UE20">
        <f t="shared" si="90"/>
        <v>1</v>
      </c>
      <c r="UF20" s="239">
        <v>-1</v>
      </c>
      <c r="UG20" s="239">
        <v>-1</v>
      </c>
      <c r="UH20" s="239">
        <v>-1</v>
      </c>
      <c r="UI20" s="214">
        <v>-1</v>
      </c>
      <c r="UJ20" s="240">
        <v>-6</v>
      </c>
      <c r="UK20">
        <f t="shared" si="91"/>
        <v>1</v>
      </c>
      <c r="UL20">
        <f t="shared" si="92"/>
        <v>1</v>
      </c>
      <c r="UM20" s="214">
        <v>1</v>
      </c>
      <c r="UN20">
        <f t="shared" si="140"/>
        <v>0</v>
      </c>
      <c r="UO20">
        <f t="shared" si="141"/>
        <v>0</v>
      </c>
      <c r="UP20">
        <f t="shared" si="132"/>
        <v>1</v>
      </c>
      <c r="UQ20">
        <f t="shared" si="94"/>
        <v>1</v>
      </c>
      <c r="UR20" s="248">
        <v>2.33722871452E-2</v>
      </c>
      <c r="US20" s="202">
        <v>42544</v>
      </c>
      <c r="UT20">
        <v>60</v>
      </c>
      <c r="UU20" t="str">
        <f t="shared" si="81"/>
        <v>TRUE</v>
      </c>
      <c r="UV20">
        <f>VLOOKUP($A20,'FuturesInfo (3)'!$A$2:$V$80,22)</f>
        <v>4</v>
      </c>
      <c r="UW20" s="252">
        <v>2</v>
      </c>
      <c r="UX20">
        <f t="shared" si="95"/>
        <v>3</v>
      </c>
      <c r="UY20" s="138">
        <f>VLOOKUP($A20,'FuturesInfo (3)'!$A$2:$O$80,15)*UV20</f>
        <v>122600</v>
      </c>
      <c r="UZ20" s="138">
        <f>VLOOKUP($A20,'FuturesInfo (3)'!$A$2:$O$80,15)*UX20</f>
        <v>91950</v>
      </c>
      <c r="VA20" s="196">
        <f t="shared" si="96"/>
        <v>-2865.4424040015201</v>
      </c>
      <c r="VB20" s="196">
        <f t="shared" si="97"/>
        <v>-2149.0818030011401</v>
      </c>
      <c r="VC20" s="196">
        <f t="shared" si="98"/>
        <v>-2865.4424040015201</v>
      </c>
      <c r="VD20" s="196">
        <f t="shared" si="99"/>
        <v>2865.4424040015201</v>
      </c>
      <c r="VE20" s="196">
        <f t="shared" si="100"/>
        <v>2865.4424040015201</v>
      </c>
      <c r="VF20" s="196">
        <f t="shared" si="101"/>
        <v>-2865.4424040015201</v>
      </c>
      <c r="VG20" s="196">
        <f t="shared" si="133"/>
        <v>-2865.4424040015201</v>
      </c>
      <c r="VH20" s="196">
        <f>IF(IF(sym!$O9=UM20,1,0)=1,ABS(UY20*UR20),-ABS(UY20*UR20))</f>
        <v>2865.4424040015201</v>
      </c>
      <c r="VI20" s="196">
        <f>IF(IF(sym!$N9=UM20,1,0)=1,ABS(UY20*UR20),-ABS(UY20*UR20))</f>
        <v>-2865.4424040015201</v>
      </c>
      <c r="VJ20" s="196">
        <f t="shared" si="142"/>
        <v>-2865.4424040015201</v>
      </c>
      <c r="VK20" s="196">
        <f t="shared" si="103"/>
        <v>2865.4424040015201</v>
      </c>
      <c r="VM20">
        <f t="shared" si="104"/>
        <v>1</v>
      </c>
      <c r="VN20" s="239">
        <v>-1</v>
      </c>
      <c r="VO20" s="239">
        <v>-1</v>
      </c>
      <c r="VP20" s="239">
        <v>-1</v>
      </c>
      <c r="VQ20" s="214">
        <v>1</v>
      </c>
      <c r="VR20" s="240">
        <v>2</v>
      </c>
      <c r="VS20">
        <f t="shared" si="105"/>
        <v>-1</v>
      </c>
      <c r="VT20">
        <f t="shared" si="106"/>
        <v>1</v>
      </c>
      <c r="VU20" s="214"/>
      <c r="VV20">
        <f t="shared" si="143"/>
        <v>0</v>
      </c>
      <c r="VW20">
        <f t="shared" si="144"/>
        <v>0</v>
      </c>
      <c r="VX20">
        <f t="shared" si="134"/>
        <v>0</v>
      </c>
      <c r="VY20">
        <f t="shared" si="108"/>
        <v>0</v>
      </c>
      <c r="VZ20" s="248"/>
      <c r="WA20" s="202">
        <v>42544</v>
      </c>
      <c r="WB20">
        <v>60</v>
      </c>
      <c r="WC20" t="str">
        <f t="shared" si="82"/>
        <v>TRUE</v>
      </c>
      <c r="WD20">
        <f>VLOOKUP($A20,'FuturesInfo (3)'!$A$2:$V$80,22)</f>
        <v>4</v>
      </c>
      <c r="WE20" s="252">
        <v>1</v>
      </c>
      <c r="WF20">
        <f t="shared" si="109"/>
        <v>4</v>
      </c>
      <c r="WG20" s="138">
        <f>VLOOKUP($A20,'FuturesInfo (3)'!$A$2:$O$80,15)*WD20</f>
        <v>122600</v>
      </c>
      <c r="WH20" s="138">
        <f>VLOOKUP($A20,'FuturesInfo (3)'!$A$2:$O$80,15)*WF20</f>
        <v>122600</v>
      </c>
      <c r="WI20" s="196">
        <f t="shared" si="110"/>
        <v>0</v>
      </c>
      <c r="WJ20" s="196">
        <f t="shared" si="111"/>
        <v>0</v>
      </c>
      <c r="WK20" s="196">
        <f t="shared" si="112"/>
        <v>0</v>
      </c>
      <c r="WL20" s="196">
        <f t="shared" si="113"/>
        <v>0</v>
      </c>
      <c r="WM20" s="196">
        <f t="shared" si="114"/>
        <v>0</v>
      </c>
      <c r="WN20" s="196">
        <f t="shared" si="115"/>
        <v>0</v>
      </c>
      <c r="WO20" s="196">
        <f t="shared" si="135"/>
        <v>0</v>
      </c>
      <c r="WP20" s="196">
        <f>IF(IF(sym!$O9=VU20,1,0)=1,ABS(WG20*VZ20),-ABS(WG20*VZ20))</f>
        <v>0</v>
      </c>
      <c r="WQ20" s="196">
        <f>IF(IF(sym!$N9=VU20,1,0)=1,ABS(WG20*VZ20),-ABS(WG20*VZ20))</f>
        <v>0</v>
      </c>
      <c r="WR20" s="196">
        <f t="shared" si="145"/>
        <v>0</v>
      </c>
      <c r="WS20" s="196">
        <f t="shared" si="117"/>
        <v>0</v>
      </c>
      <c r="WU20">
        <f t="shared" si="118"/>
        <v>0</v>
      </c>
      <c r="WV20" s="239"/>
      <c r="WW20" s="239"/>
      <c r="WX20" s="239"/>
      <c r="WY20" s="214"/>
      <c r="WZ20" s="240"/>
      <c r="XA20">
        <f t="shared" si="119"/>
        <v>1</v>
      </c>
      <c r="XB20">
        <f t="shared" si="120"/>
        <v>0</v>
      </c>
      <c r="XC20" s="214"/>
      <c r="XD20">
        <f t="shared" si="146"/>
        <v>1</v>
      </c>
      <c r="XE20">
        <f t="shared" si="147"/>
        <v>1</v>
      </c>
      <c r="XF20">
        <f t="shared" si="136"/>
        <v>0</v>
      </c>
      <c r="XG20">
        <f t="shared" si="122"/>
        <v>1</v>
      </c>
      <c r="XH20" s="248"/>
      <c r="XI20" s="202"/>
      <c r="XJ20">
        <v>60</v>
      </c>
      <c r="XK20" t="str">
        <f t="shared" si="83"/>
        <v>FALSE</v>
      </c>
      <c r="XL20">
        <f>VLOOKUP($A20,'FuturesInfo (3)'!$A$2:$V$80,22)</f>
        <v>4</v>
      </c>
      <c r="XM20" s="252"/>
      <c r="XN20">
        <f t="shared" si="123"/>
        <v>3</v>
      </c>
      <c r="XO20" s="138">
        <f>VLOOKUP($A20,'FuturesInfo (3)'!$A$2:$O$80,15)*XL20</f>
        <v>122600</v>
      </c>
      <c r="XP20" s="138">
        <f>VLOOKUP($A20,'FuturesInfo (3)'!$A$2:$O$80,15)*XN20</f>
        <v>91950</v>
      </c>
      <c r="XQ20" s="196">
        <f t="shared" si="124"/>
        <v>0</v>
      </c>
      <c r="XR20" s="196">
        <f t="shared" si="125"/>
        <v>0</v>
      </c>
      <c r="XS20" s="196">
        <f t="shared" si="126"/>
        <v>0</v>
      </c>
      <c r="XT20" s="196">
        <f t="shared" si="127"/>
        <v>0</v>
      </c>
      <c r="XU20" s="196">
        <f t="shared" si="128"/>
        <v>0</v>
      </c>
      <c r="XV20" s="196">
        <f t="shared" si="129"/>
        <v>0</v>
      </c>
      <c r="XW20" s="196">
        <f t="shared" si="137"/>
        <v>0</v>
      </c>
      <c r="XX20" s="196">
        <f>IF(IF(sym!$O9=XC20,1,0)=1,ABS(XO20*XH20),-ABS(XO20*XH20))</f>
        <v>0</v>
      </c>
      <c r="XY20" s="196">
        <f>IF(IF(sym!$N9=XC20,1,0)=1,ABS(XO20*XH20),-ABS(XO20*XH20))</f>
        <v>0</v>
      </c>
      <c r="XZ20" s="196">
        <f t="shared" si="148"/>
        <v>0</v>
      </c>
      <c r="YA20" s="196">
        <f t="shared" si="131"/>
        <v>0</v>
      </c>
    </row>
    <row r="21" spans="1:651" x14ac:dyDescent="0.25">
      <c r="A21" s="1" t="s">
        <v>308</v>
      </c>
      <c r="B21" s="150" t="str">
        <f>'FuturesInfo (3)'!M9</f>
        <v>@CD</v>
      </c>
      <c r="C21" s="200" t="str">
        <f>VLOOKUP(A21,'FuturesInfo (3)'!$A$2:$K$80,11)</f>
        <v>currency</v>
      </c>
      <c r="F21" t="e">
        <f>#REF!</f>
        <v>#REF!</v>
      </c>
      <c r="G21">
        <v>-1</v>
      </c>
      <c r="H21">
        <v>1</v>
      </c>
      <c r="I21">
        <v>1</v>
      </c>
      <c r="J21">
        <f t="shared" si="67"/>
        <v>0</v>
      </c>
      <c r="K21">
        <f t="shared" si="68"/>
        <v>1</v>
      </c>
      <c r="L21" s="184">
        <v>1.4555468135300001E-2</v>
      </c>
      <c r="M21" s="2">
        <v>10</v>
      </c>
      <c r="N21">
        <v>60</v>
      </c>
      <c r="O21" t="str">
        <f t="shared" si="69"/>
        <v>TRUE</v>
      </c>
      <c r="P21">
        <f>VLOOKUP($A21,'FuturesInfo (3)'!$A$2:$V$80,22)</f>
        <v>3</v>
      </c>
      <c r="Q21">
        <f t="shared" si="70"/>
        <v>3</v>
      </c>
      <c r="R21">
        <f t="shared" si="70"/>
        <v>3</v>
      </c>
      <c r="S21" s="138">
        <f>VLOOKUP($A21,'FuturesInfo (3)'!$A$2:$O$80,15)*Q21</f>
        <v>231030</v>
      </c>
      <c r="T21" s="144">
        <f t="shared" si="71"/>
        <v>-3362.749803298359</v>
      </c>
      <c r="U21" s="144">
        <f t="shared" si="84"/>
        <v>3362.749803298359</v>
      </c>
      <c r="W21">
        <f t="shared" si="72"/>
        <v>-1</v>
      </c>
      <c r="X21">
        <v>1</v>
      </c>
      <c r="Y21">
        <v>1</v>
      </c>
      <c r="Z21">
        <v>1</v>
      </c>
      <c r="AA21">
        <f t="shared" si="138"/>
        <v>1</v>
      </c>
      <c r="AB21">
        <f t="shared" si="73"/>
        <v>1</v>
      </c>
      <c r="AC21" s="1">
        <v>8.78893628021E-3</v>
      </c>
      <c r="AD21" s="2">
        <v>10</v>
      </c>
      <c r="AE21">
        <v>60</v>
      </c>
      <c r="AF21" t="str">
        <f t="shared" si="74"/>
        <v>TRUE</v>
      </c>
      <c r="AG21">
        <f>VLOOKUP($A21,'FuturesInfo (3)'!$A$2:$V$80,22)</f>
        <v>3</v>
      </c>
      <c r="AH21">
        <f t="shared" si="75"/>
        <v>4</v>
      </c>
      <c r="AI21">
        <f t="shared" si="85"/>
        <v>3</v>
      </c>
      <c r="AJ21" s="138">
        <f>VLOOKUP($A21,'FuturesInfo (3)'!$A$2:$O$80,15)*AI21</f>
        <v>231030</v>
      </c>
      <c r="AK21" s="196">
        <f t="shared" si="86"/>
        <v>2030.5079488169163</v>
      </c>
      <c r="AL21" s="196">
        <f t="shared" si="87"/>
        <v>2030.5079488169163</v>
      </c>
      <c r="AN21">
        <f t="shared" si="76"/>
        <v>1</v>
      </c>
      <c r="AO21">
        <v>1</v>
      </c>
      <c r="AP21">
        <v>1</v>
      </c>
      <c r="AQ21">
        <v>1</v>
      </c>
      <c r="AR21">
        <f t="shared" si="139"/>
        <v>1</v>
      </c>
      <c r="AS21">
        <f t="shared" si="77"/>
        <v>1</v>
      </c>
      <c r="AT21" s="1">
        <v>3.7155669442699999E-3</v>
      </c>
      <c r="AU21" s="2">
        <v>10</v>
      </c>
      <c r="AV21">
        <v>60</v>
      </c>
      <c r="AW21" t="str">
        <f t="shared" si="78"/>
        <v>TRUE</v>
      </c>
      <c r="AX21">
        <f>VLOOKUP($A21,'FuturesInfo (3)'!$A$2:$V$80,22)</f>
        <v>3</v>
      </c>
      <c r="AY21">
        <f t="shared" si="79"/>
        <v>4</v>
      </c>
      <c r="AZ21">
        <f t="shared" si="88"/>
        <v>3</v>
      </c>
      <c r="BA21" s="138">
        <f>VLOOKUP($A21,'FuturesInfo (3)'!$A$2:$O$80,15)*AZ21</f>
        <v>231030</v>
      </c>
      <c r="BB21" s="196">
        <f t="shared" si="80"/>
        <v>858.40743113469807</v>
      </c>
      <c r="BC21" s="196">
        <f t="shared" si="89"/>
        <v>858.40743113469807</v>
      </c>
      <c r="BE21">
        <v>1</v>
      </c>
      <c r="BF21">
        <v>1</v>
      </c>
      <c r="BG21">
        <v>1</v>
      </c>
      <c r="BH21">
        <v>1</v>
      </c>
      <c r="BI21">
        <v>1</v>
      </c>
      <c r="BJ21">
        <v>1</v>
      </c>
      <c r="BK21" s="1">
        <v>5.1059484299199997E-3</v>
      </c>
      <c r="BL21" s="2">
        <v>10</v>
      </c>
      <c r="BM21">
        <v>60</v>
      </c>
      <c r="BN21" t="s">
        <v>1185</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1185</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1185</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1185</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1185</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1185</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1185</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1185</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1185</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1185</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1185</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1185</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1185</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1185</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1185</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1185</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1185</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1185</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v>1</v>
      </c>
      <c r="SX21" s="239">
        <v>1</v>
      </c>
      <c r="SY21" s="239">
        <v>1</v>
      </c>
      <c r="SZ21" s="239">
        <v>1</v>
      </c>
      <c r="TA21" s="214">
        <v>-1</v>
      </c>
      <c r="TB21" s="240">
        <v>4</v>
      </c>
      <c r="TC21">
        <v>1</v>
      </c>
      <c r="TD21">
        <v>-1</v>
      </c>
      <c r="TE21" s="214">
        <v>1</v>
      </c>
      <c r="TF21">
        <v>1</v>
      </c>
      <c r="TG21">
        <v>0</v>
      </c>
      <c r="TH21">
        <v>1</v>
      </c>
      <c r="TI21">
        <v>0</v>
      </c>
      <c r="TJ21" s="248"/>
      <c r="TK21" s="202">
        <v>42548</v>
      </c>
      <c r="TL21">
        <v>60</v>
      </c>
      <c r="TM21" t="s">
        <v>1185</v>
      </c>
      <c r="TN21">
        <v>3</v>
      </c>
      <c r="TO21" s="252">
        <v>2</v>
      </c>
      <c r="TP21">
        <v>2</v>
      </c>
      <c r="TQ21" s="138">
        <v>232320</v>
      </c>
      <c r="TR21" s="138">
        <v>154880</v>
      </c>
      <c r="TS21" s="196">
        <v>0</v>
      </c>
      <c r="TT21" s="196">
        <v>0</v>
      </c>
      <c r="TU21" s="196">
        <v>0</v>
      </c>
      <c r="TV21" s="196">
        <v>0</v>
      </c>
      <c r="TW21" s="196">
        <v>0</v>
      </c>
      <c r="TX21" s="196">
        <v>0</v>
      </c>
      <c r="TY21" s="196">
        <v>0</v>
      </c>
      <c r="TZ21" s="196">
        <v>0</v>
      </c>
      <c r="UA21" s="196">
        <v>0</v>
      </c>
      <c r="UB21" s="196">
        <v>0</v>
      </c>
      <c r="UC21" s="196">
        <v>0</v>
      </c>
      <c r="UE21">
        <f t="shared" si="90"/>
        <v>1</v>
      </c>
      <c r="UF21" s="239">
        <v>1</v>
      </c>
      <c r="UG21" s="239">
        <v>1</v>
      </c>
      <c r="UH21" s="239">
        <v>1</v>
      </c>
      <c r="UI21" s="214">
        <v>-1</v>
      </c>
      <c r="UJ21" s="240">
        <v>4</v>
      </c>
      <c r="UK21">
        <f t="shared" si="91"/>
        <v>1</v>
      </c>
      <c r="UL21">
        <f t="shared" si="92"/>
        <v>-1</v>
      </c>
      <c r="UM21" s="214">
        <v>-1</v>
      </c>
      <c r="UN21">
        <f t="shared" si="140"/>
        <v>0</v>
      </c>
      <c r="UO21">
        <f t="shared" si="141"/>
        <v>1</v>
      </c>
      <c r="UP21">
        <f t="shared" si="132"/>
        <v>0</v>
      </c>
      <c r="UQ21">
        <f t="shared" si="94"/>
        <v>1</v>
      </c>
      <c r="UR21" s="248">
        <v>-5.5526859504099997E-3</v>
      </c>
      <c r="US21" s="202">
        <v>42548</v>
      </c>
      <c r="UT21">
        <v>60</v>
      </c>
      <c r="UU21" t="str">
        <f t="shared" si="81"/>
        <v>TRUE</v>
      </c>
      <c r="UV21">
        <f>VLOOKUP($A21,'FuturesInfo (3)'!$A$2:$V$80,22)</f>
        <v>3</v>
      </c>
      <c r="UW21" s="252">
        <v>2</v>
      </c>
      <c r="UX21">
        <f t="shared" si="95"/>
        <v>2</v>
      </c>
      <c r="UY21" s="138">
        <f>VLOOKUP($A21,'FuturesInfo (3)'!$A$2:$O$80,15)*UV21</f>
        <v>231030</v>
      </c>
      <c r="UZ21" s="138">
        <f>VLOOKUP($A21,'FuturesInfo (3)'!$A$2:$O$80,15)*UX21</f>
        <v>154020</v>
      </c>
      <c r="VA21" s="196">
        <f t="shared" si="96"/>
        <v>-1282.8370351232222</v>
      </c>
      <c r="VB21" s="196">
        <f t="shared" si="97"/>
        <v>-855.22469008214819</v>
      </c>
      <c r="VC21" s="196">
        <f t="shared" si="98"/>
        <v>1282.8370351232222</v>
      </c>
      <c r="VD21" s="196">
        <f t="shared" si="99"/>
        <v>-1282.8370351232222</v>
      </c>
      <c r="VE21" s="196">
        <f>IF(UQ21=1,ABS(UY21*UR21),-ABS(UY21*UR21))</f>
        <v>1282.8370351232222</v>
      </c>
      <c r="VF21" s="196">
        <f t="shared" si="101"/>
        <v>-1282.8370351232222</v>
      </c>
      <c r="VG21" s="196">
        <f t="shared" si="133"/>
        <v>-1282.8370351232222</v>
      </c>
      <c r="VH21" s="196">
        <f>IF(IF(sym!$O10=UM21,1,0)=1,ABS(UY21*UR21),-ABS(UY21*UR21))</f>
        <v>-1282.8370351232222</v>
      </c>
      <c r="VI21" s="196">
        <f>IF(IF(sym!$N10=UM21,1,0)=1,ABS(UY21*UR21),-ABS(UY21*UR21))</f>
        <v>1282.8370351232222</v>
      </c>
      <c r="VJ21" s="196">
        <f t="shared" si="142"/>
        <v>-1282.8370351232222</v>
      </c>
      <c r="VK21" s="196">
        <f t="shared" si="103"/>
        <v>1282.8370351232222</v>
      </c>
      <c r="VM21">
        <f t="shared" si="104"/>
        <v>-1</v>
      </c>
      <c r="VN21" s="239">
        <v>-1</v>
      </c>
      <c r="VO21" s="239">
        <v>1</v>
      </c>
      <c r="VP21" s="239">
        <v>-1</v>
      </c>
      <c r="VQ21" s="214">
        <v>-1</v>
      </c>
      <c r="VR21" s="240">
        <v>5</v>
      </c>
      <c r="VS21">
        <f t="shared" si="105"/>
        <v>1</v>
      </c>
      <c r="VT21">
        <f t="shared" si="106"/>
        <v>-1</v>
      </c>
      <c r="VU21" s="214"/>
      <c r="VV21">
        <f t="shared" si="143"/>
        <v>0</v>
      </c>
      <c r="VW21">
        <f t="shared" si="144"/>
        <v>0</v>
      </c>
      <c r="VX21">
        <f t="shared" si="134"/>
        <v>0</v>
      </c>
      <c r="VY21">
        <f t="shared" si="108"/>
        <v>0</v>
      </c>
      <c r="VZ21" s="248"/>
      <c r="WA21" s="202">
        <v>42548</v>
      </c>
      <c r="WB21">
        <v>60</v>
      </c>
      <c r="WC21" t="str">
        <f t="shared" si="82"/>
        <v>TRUE</v>
      </c>
      <c r="WD21">
        <f>VLOOKUP($A21,'FuturesInfo (3)'!$A$2:$V$80,22)</f>
        <v>3</v>
      </c>
      <c r="WE21" s="252">
        <v>2</v>
      </c>
      <c r="WF21">
        <f t="shared" si="109"/>
        <v>3</v>
      </c>
      <c r="WG21" s="138">
        <f>VLOOKUP($A21,'FuturesInfo (3)'!$A$2:$O$80,15)*WD21</f>
        <v>231030</v>
      </c>
      <c r="WH21" s="138">
        <f>VLOOKUP($A21,'FuturesInfo (3)'!$A$2:$O$80,15)*WF21</f>
        <v>231030</v>
      </c>
      <c r="WI21" s="196">
        <f t="shared" si="110"/>
        <v>0</v>
      </c>
      <c r="WJ21" s="196">
        <f t="shared" si="111"/>
        <v>0</v>
      </c>
      <c r="WK21" s="196">
        <f t="shared" si="112"/>
        <v>0</v>
      </c>
      <c r="WL21" s="196">
        <f t="shared" si="113"/>
        <v>0</v>
      </c>
      <c r="WM21" s="196">
        <f>IF(VY21=1,ABS(WG21*VZ21),-ABS(WG21*VZ21))</f>
        <v>0</v>
      </c>
      <c r="WN21" s="196">
        <f t="shared" si="115"/>
        <v>0</v>
      </c>
      <c r="WO21" s="196">
        <f t="shared" si="135"/>
        <v>0</v>
      </c>
      <c r="WP21" s="196">
        <f>IF(IF(sym!$O10=VU21,1,0)=1,ABS(WG21*VZ21),-ABS(WG21*VZ21))</f>
        <v>0</v>
      </c>
      <c r="WQ21" s="196">
        <f>IF(IF(sym!$N10=VU21,1,0)=1,ABS(WG21*VZ21),-ABS(WG21*VZ21))</f>
        <v>0</v>
      </c>
      <c r="WR21" s="196">
        <f t="shared" si="145"/>
        <v>0</v>
      </c>
      <c r="WS21" s="196">
        <f t="shared" si="117"/>
        <v>0</v>
      </c>
      <c r="WU21">
        <f t="shared" si="118"/>
        <v>0</v>
      </c>
      <c r="WV21" s="239"/>
      <c r="WW21" s="239"/>
      <c r="WX21" s="239"/>
      <c r="WY21" s="214"/>
      <c r="WZ21" s="240"/>
      <c r="XA21">
        <f t="shared" si="119"/>
        <v>1</v>
      </c>
      <c r="XB21">
        <f t="shared" si="120"/>
        <v>0</v>
      </c>
      <c r="XC21" s="214"/>
      <c r="XD21">
        <f t="shared" si="146"/>
        <v>1</v>
      </c>
      <c r="XE21">
        <f t="shared" si="147"/>
        <v>1</v>
      </c>
      <c r="XF21">
        <f t="shared" si="136"/>
        <v>0</v>
      </c>
      <c r="XG21">
        <f t="shared" si="122"/>
        <v>1</v>
      </c>
      <c r="XH21" s="248"/>
      <c r="XI21" s="202"/>
      <c r="XJ21">
        <v>60</v>
      </c>
      <c r="XK21" t="str">
        <f t="shared" si="83"/>
        <v>FALSE</v>
      </c>
      <c r="XL21">
        <f>VLOOKUP($A21,'FuturesInfo (3)'!$A$2:$V$80,22)</f>
        <v>3</v>
      </c>
      <c r="XM21" s="252"/>
      <c r="XN21">
        <f t="shared" si="123"/>
        <v>2</v>
      </c>
      <c r="XO21" s="138">
        <f>VLOOKUP($A21,'FuturesInfo (3)'!$A$2:$O$80,15)*XL21</f>
        <v>231030</v>
      </c>
      <c r="XP21" s="138">
        <f>VLOOKUP($A21,'FuturesInfo (3)'!$A$2:$O$80,15)*XN21</f>
        <v>154020</v>
      </c>
      <c r="XQ21" s="196">
        <f t="shared" si="124"/>
        <v>0</v>
      </c>
      <c r="XR21" s="196">
        <f t="shared" si="125"/>
        <v>0</v>
      </c>
      <c r="XS21" s="196">
        <f t="shared" si="126"/>
        <v>0</v>
      </c>
      <c r="XT21" s="196">
        <f t="shared" si="127"/>
        <v>0</v>
      </c>
      <c r="XU21" s="196">
        <f>IF(XG21=1,ABS(XO21*XH21),-ABS(XO21*XH21))</f>
        <v>0</v>
      </c>
      <c r="XV21" s="196">
        <f t="shared" si="129"/>
        <v>0</v>
      </c>
      <c r="XW21" s="196">
        <f t="shared" si="137"/>
        <v>0</v>
      </c>
      <c r="XX21" s="196">
        <f>IF(IF(sym!$O10=XC21,1,0)=1,ABS(XO21*XH21),-ABS(XO21*XH21))</f>
        <v>0</v>
      </c>
      <c r="XY21" s="196">
        <f>IF(IF(sym!$N10=XC21,1,0)=1,ABS(XO21*XH21),-ABS(XO21*XH21))</f>
        <v>0</v>
      </c>
      <c r="XZ21" s="196">
        <f t="shared" si="148"/>
        <v>0</v>
      </c>
      <c r="YA21" s="196">
        <f t="shared" si="131"/>
        <v>0</v>
      </c>
    </row>
    <row r="22" spans="1:651" x14ac:dyDescent="0.25">
      <c r="A22" s="1" t="s">
        <v>310</v>
      </c>
      <c r="B22" s="150" t="str">
        <f>'FuturesInfo (3)'!M10</f>
        <v>CB</v>
      </c>
      <c r="C22" s="200" t="str">
        <f>VLOOKUP(A22,'FuturesInfo (3)'!$A$2:$K$80,11)</f>
        <v>rates</v>
      </c>
      <c r="F22" t="e">
        <f>#REF!</f>
        <v>#REF!</v>
      </c>
      <c r="G22">
        <v>1</v>
      </c>
      <c r="H22">
        <v>1</v>
      </c>
      <c r="I22">
        <v>1</v>
      </c>
      <c r="J22">
        <f t="shared" si="67"/>
        <v>1</v>
      </c>
      <c r="K22">
        <f t="shared" si="68"/>
        <v>1</v>
      </c>
      <c r="L22" s="184">
        <v>5.5662451896600004E-3</v>
      </c>
      <c r="M22" s="2">
        <v>10</v>
      </c>
      <c r="N22">
        <v>60</v>
      </c>
      <c r="O22" t="str">
        <f t="shared" si="69"/>
        <v>TRUE</v>
      </c>
      <c r="P22">
        <f>VLOOKUP($A22,'FuturesInfo (3)'!$A$2:$V$80,22)</f>
        <v>0</v>
      </c>
      <c r="Q22">
        <f t="shared" si="70"/>
        <v>0</v>
      </c>
      <c r="R22">
        <f t="shared" si="70"/>
        <v>0</v>
      </c>
      <c r="S22" s="138">
        <f>VLOOKUP($A22,'FuturesInfo (3)'!$A$2:$O$80,15)*Q22</f>
        <v>0</v>
      </c>
      <c r="T22" s="144">
        <f t="shared" si="71"/>
        <v>0</v>
      </c>
      <c r="U22" s="144">
        <f t="shared" si="84"/>
        <v>0</v>
      </c>
      <c r="W22">
        <f t="shared" si="72"/>
        <v>1</v>
      </c>
      <c r="X22">
        <v>1</v>
      </c>
      <c r="Y22">
        <v>1</v>
      </c>
      <c r="Z22">
        <v>-1</v>
      </c>
      <c r="AA22">
        <f t="shared" si="138"/>
        <v>0</v>
      </c>
      <c r="AB22">
        <f t="shared" si="73"/>
        <v>0</v>
      </c>
      <c r="AC22" s="1">
        <v>-4.0319825052999997E-3</v>
      </c>
      <c r="AD22" s="2">
        <v>10</v>
      </c>
      <c r="AE22">
        <v>60</v>
      </c>
      <c r="AF22" t="str">
        <f t="shared" si="74"/>
        <v>TRUE</v>
      </c>
      <c r="AG22">
        <f>VLOOKUP($A22,'FuturesInfo (3)'!$A$2:$V$80,22)</f>
        <v>0</v>
      </c>
      <c r="AH22">
        <f t="shared" si="75"/>
        <v>0</v>
      </c>
      <c r="AI22">
        <f t="shared" si="85"/>
        <v>0</v>
      </c>
      <c r="AJ22" s="138">
        <f>VLOOKUP($A22,'FuturesInfo (3)'!$A$2:$O$80,15)*AI22</f>
        <v>0</v>
      </c>
      <c r="AK22" s="196">
        <f t="shared" si="86"/>
        <v>0</v>
      </c>
      <c r="AL22" s="196">
        <f t="shared" si="87"/>
        <v>0</v>
      </c>
      <c r="AN22">
        <f t="shared" si="76"/>
        <v>1</v>
      </c>
      <c r="AO22">
        <v>-1</v>
      </c>
      <c r="AP22">
        <v>1</v>
      </c>
      <c r="AQ22">
        <v>1</v>
      </c>
      <c r="AR22">
        <f t="shared" si="139"/>
        <v>0</v>
      </c>
      <c r="AS22">
        <f t="shared" si="77"/>
        <v>1</v>
      </c>
      <c r="AT22" s="1">
        <v>1.16646082064E-3</v>
      </c>
      <c r="AU22" s="2">
        <v>10</v>
      </c>
      <c r="AV22">
        <v>60</v>
      </c>
      <c r="AW22" t="str">
        <f t="shared" si="78"/>
        <v>TRUE</v>
      </c>
      <c r="AX22">
        <f>VLOOKUP($A22,'FuturesInfo (3)'!$A$2:$V$80,22)</f>
        <v>0</v>
      </c>
      <c r="AY22">
        <f t="shared" si="79"/>
        <v>0</v>
      </c>
      <c r="AZ22">
        <f t="shared" si="88"/>
        <v>0</v>
      </c>
      <c r="BA22" s="138">
        <f>VLOOKUP($A22,'FuturesInfo (3)'!$A$2:$O$80,15)*AZ22</f>
        <v>0</v>
      </c>
      <c r="BB22" s="196">
        <f t="shared" si="80"/>
        <v>0</v>
      </c>
      <c r="BC22" s="196">
        <f t="shared" si="89"/>
        <v>0</v>
      </c>
      <c r="BE22">
        <v>-1</v>
      </c>
      <c r="BF22">
        <v>-1</v>
      </c>
      <c r="BG22">
        <v>1</v>
      </c>
      <c r="BH22">
        <v>1</v>
      </c>
      <c r="BI22">
        <v>0</v>
      </c>
      <c r="BJ22">
        <v>1</v>
      </c>
      <c r="BK22" s="1">
        <v>2.0560619560000002E-3</v>
      </c>
      <c r="BL22" s="2">
        <v>10</v>
      </c>
      <c r="BM22">
        <v>60</v>
      </c>
      <c r="BN22" t="s">
        <v>1185</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1185</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1185</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1185</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1185</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1185</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1185</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1185</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1185</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1185</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1185</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1185</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1185</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1185</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1185</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1185</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1185</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1185</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v>1</v>
      </c>
      <c r="SX22" s="239">
        <v>-1</v>
      </c>
      <c r="SY22" s="239">
        <v>-1</v>
      </c>
      <c r="SZ22" s="239">
        <v>-1</v>
      </c>
      <c r="TA22" s="214">
        <v>1</v>
      </c>
      <c r="TB22" s="240">
        <v>5</v>
      </c>
      <c r="TC22">
        <v>-1</v>
      </c>
      <c r="TD22">
        <v>1</v>
      </c>
      <c r="TE22" s="214">
        <v>1</v>
      </c>
      <c r="TF22">
        <v>0</v>
      </c>
      <c r="TG22">
        <v>1</v>
      </c>
      <c r="TH22">
        <v>0</v>
      </c>
      <c r="TI22">
        <v>1</v>
      </c>
      <c r="TJ22" s="248">
        <v>6.0794379897299996E-4</v>
      </c>
      <c r="TK22" s="202">
        <v>42544</v>
      </c>
      <c r="TL22">
        <v>60</v>
      </c>
      <c r="TM22" t="s">
        <v>1185</v>
      </c>
      <c r="TN22">
        <v>0</v>
      </c>
      <c r="TO22" s="252">
        <v>2</v>
      </c>
      <c r="TP22">
        <v>0</v>
      </c>
      <c r="TQ22" s="138">
        <v>0</v>
      </c>
      <c r="TR22" s="138">
        <v>0</v>
      </c>
      <c r="TS22" s="196">
        <v>0</v>
      </c>
      <c r="TT22" s="196">
        <v>0</v>
      </c>
      <c r="TU22" s="196">
        <v>0</v>
      </c>
      <c r="TV22" s="196">
        <v>0</v>
      </c>
      <c r="TW22" s="196">
        <v>0</v>
      </c>
      <c r="TX22" s="196">
        <v>0</v>
      </c>
      <c r="TY22" s="196">
        <v>0</v>
      </c>
      <c r="TZ22" s="196">
        <v>0</v>
      </c>
      <c r="UA22" s="196">
        <v>0</v>
      </c>
      <c r="UB22" s="196">
        <v>0</v>
      </c>
      <c r="UC22" s="196">
        <v>0</v>
      </c>
      <c r="UE22">
        <f t="shared" si="90"/>
        <v>1</v>
      </c>
      <c r="UF22" s="239">
        <v>1</v>
      </c>
      <c r="UG22" s="239">
        <v>-1</v>
      </c>
      <c r="UH22" s="239">
        <v>1</v>
      </c>
      <c r="UI22" s="214">
        <v>1</v>
      </c>
      <c r="UJ22" s="240">
        <v>6</v>
      </c>
      <c r="UK22">
        <f t="shared" si="91"/>
        <v>-1</v>
      </c>
      <c r="UL22">
        <f t="shared" si="92"/>
        <v>1</v>
      </c>
      <c r="UM22" s="214">
        <v>1</v>
      </c>
      <c r="UN22">
        <f t="shared" si="140"/>
        <v>1</v>
      </c>
      <c r="UO22">
        <f>IF(UM22=UI22,1,0)</f>
        <v>1</v>
      </c>
      <c r="UP22">
        <f t="shared" si="132"/>
        <v>0</v>
      </c>
      <c r="UQ22">
        <f t="shared" si="94"/>
        <v>1</v>
      </c>
      <c r="UR22" s="248">
        <v>4.65807061365E-3</v>
      </c>
      <c r="US22" s="202">
        <v>42544</v>
      </c>
      <c r="UT22">
        <v>60</v>
      </c>
      <c r="UU22" t="str">
        <f t="shared" si="81"/>
        <v>TRUE</v>
      </c>
      <c r="UV22">
        <f>VLOOKUP($A22,'FuturesInfo (3)'!$A$2:$V$80,22)</f>
        <v>0</v>
      </c>
      <c r="UW22" s="252">
        <v>2</v>
      </c>
      <c r="UX22">
        <f t="shared" si="95"/>
        <v>0</v>
      </c>
      <c r="UY22" s="138">
        <f>VLOOKUP($A22,'FuturesInfo (3)'!$A$2:$O$80,15)*UV22</f>
        <v>0</v>
      </c>
      <c r="UZ22" s="138">
        <f>VLOOKUP($A22,'FuturesInfo (3)'!$A$2:$O$80,15)*UX22</f>
        <v>0</v>
      </c>
      <c r="VA22" s="196">
        <f t="shared" si="96"/>
        <v>0</v>
      </c>
      <c r="VB22" s="196">
        <f t="shared" si="97"/>
        <v>0</v>
      </c>
      <c r="VC22" s="196">
        <f t="shared" si="98"/>
        <v>0</v>
      </c>
      <c r="VD22" s="196">
        <f t="shared" si="99"/>
        <v>0</v>
      </c>
      <c r="VE22" s="196">
        <f t="shared" ref="VE22:VE85" si="149">IF(UQ22=1,ABS(UY22*UR22),-ABS(UY22*UR22))</f>
        <v>0</v>
      </c>
      <c r="VF22" s="196">
        <f t="shared" si="101"/>
        <v>0</v>
      </c>
      <c r="VG22" s="196">
        <f t="shared" si="133"/>
        <v>0</v>
      </c>
      <c r="VH22" s="196">
        <f>IF(IF(sym!$O11=UM22,1,0)=1,ABS(UY22*UR22),-ABS(UY22*UR22))</f>
        <v>0</v>
      </c>
      <c r="VI22" s="196">
        <f>IF(IF(sym!$N11=UM22,1,0)=1,ABS(UY22*UR22),-ABS(UY22*UR22))</f>
        <v>0</v>
      </c>
      <c r="VJ22" s="196">
        <f t="shared" si="142"/>
        <v>0</v>
      </c>
      <c r="VK22" s="196">
        <f t="shared" si="103"/>
        <v>0</v>
      </c>
      <c r="VM22">
        <f t="shared" si="104"/>
        <v>1</v>
      </c>
      <c r="VN22" s="239">
        <v>-1</v>
      </c>
      <c r="VO22" s="239">
        <v>-1</v>
      </c>
      <c r="VP22" s="239">
        <v>1</v>
      </c>
      <c r="VQ22" s="214">
        <v>1</v>
      </c>
      <c r="VR22" s="240">
        <v>7</v>
      </c>
      <c r="VS22">
        <f t="shared" si="105"/>
        <v>-1</v>
      </c>
      <c r="VT22">
        <f t="shared" si="106"/>
        <v>1</v>
      </c>
      <c r="VU22" s="214"/>
      <c r="VV22">
        <f t="shared" si="143"/>
        <v>0</v>
      </c>
      <c r="VW22">
        <f>IF(VU22=VQ22,1,0)</f>
        <v>0</v>
      </c>
      <c r="VX22">
        <f t="shared" si="134"/>
        <v>0</v>
      </c>
      <c r="VY22">
        <f t="shared" si="108"/>
        <v>0</v>
      </c>
      <c r="VZ22" s="248"/>
      <c r="WA22" s="202">
        <v>42544</v>
      </c>
      <c r="WB22">
        <v>60</v>
      </c>
      <c r="WC22" t="str">
        <f t="shared" si="82"/>
        <v>TRUE</v>
      </c>
      <c r="WD22">
        <f>VLOOKUP($A22,'FuturesInfo (3)'!$A$2:$V$80,22)</f>
        <v>0</v>
      </c>
      <c r="WE22" s="252">
        <v>1</v>
      </c>
      <c r="WF22">
        <f t="shared" si="109"/>
        <v>0</v>
      </c>
      <c r="WG22" s="138">
        <f>VLOOKUP($A22,'FuturesInfo (3)'!$A$2:$O$80,15)*WD22</f>
        <v>0</v>
      </c>
      <c r="WH22" s="138">
        <f>VLOOKUP($A22,'FuturesInfo (3)'!$A$2:$O$80,15)*WF22</f>
        <v>0</v>
      </c>
      <c r="WI22" s="196">
        <f t="shared" si="110"/>
        <v>0</v>
      </c>
      <c r="WJ22" s="196">
        <f t="shared" si="111"/>
        <v>0</v>
      </c>
      <c r="WK22" s="196">
        <f t="shared" si="112"/>
        <v>0</v>
      </c>
      <c r="WL22" s="196">
        <f t="shared" si="113"/>
        <v>0</v>
      </c>
      <c r="WM22" s="196">
        <f t="shared" ref="WM22:WM85" si="150">IF(VY22=1,ABS(WG22*VZ22),-ABS(WG22*VZ22))</f>
        <v>0</v>
      </c>
      <c r="WN22" s="196">
        <f t="shared" si="115"/>
        <v>0</v>
      </c>
      <c r="WO22" s="196">
        <f t="shared" si="135"/>
        <v>0</v>
      </c>
      <c r="WP22" s="196">
        <f>IF(IF(sym!$O11=VU22,1,0)=1,ABS(WG22*VZ22),-ABS(WG22*VZ22))</f>
        <v>0</v>
      </c>
      <c r="WQ22" s="196">
        <f>IF(IF(sym!$N11=VU22,1,0)=1,ABS(WG22*VZ22),-ABS(WG22*VZ22))</f>
        <v>0</v>
      </c>
      <c r="WR22" s="196">
        <f t="shared" si="145"/>
        <v>0</v>
      </c>
      <c r="WS22" s="196">
        <f t="shared" si="117"/>
        <v>0</v>
      </c>
      <c r="WU22">
        <f t="shared" si="118"/>
        <v>0</v>
      </c>
      <c r="WV22" s="239"/>
      <c r="WW22" s="239"/>
      <c r="WX22" s="239"/>
      <c r="WY22" s="214"/>
      <c r="WZ22" s="240"/>
      <c r="XA22">
        <f t="shared" si="119"/>
        <v>1</v>
      </c>
      <c r="XB22">
        <f t="shared" si="120"/>
        <v>0</v>
      </c>
      <c r="XC22" s="214"/>
      <c r="XD22">
        <f t="shared" si="146"/>
        <v>1</v>
      </c>
      <c r="XE22">
        <f>IF(XC22=WY22,1,0)</f>
        <v>1</v>
      </c>
      <c r="XF22">
        <f t="shared" si="136"/>
        <v>0</v>
      </c>
      <c r="XG22">
        <f t="shared" si="122"/>
        <v>1</v>
      </c>
      <c r="XH22" s="248"/>
      <c r="XI22" s="202"/>
      <c r="XJ22">
        <v>60</v>
      </c>
      <c r="XK22" t="str">
        <f t="shared" si="83"/>
        <v>FALSE</v>
      </c>
      <c r="XL22">
        <f>VLOOKUP($A22,'FuturesInfo (3)'!$A$2:$V$80,22)</f>
        <v>0</v>
      </c>
      <c r="XM22" s="252"/>
      <c r="XN22">
        <f t="shared" si="123"/>
        <v>0</v>
      </c>
      <c r="XO22" s="138">
        <f>VLOOKUP($A22,'FuturesInfo (3)'!$A$2:$O$80,15)*XL22</f>
        <v>0</v>
      </c>
      <c r="XP22" s="138">
        <f>VLOOKUP($A22,'FuturesInfo (3)'!$A$2:$O$80,15)*XN22</f>
        <v>0</v>
      </c>
      <c r="XQ22" s="196">
        <f t="shared" si="124"/>
        <v>0</v>
      </c>
      <c r="XR22" s="196">
        <f t="shared" si="125"/>
        <v>0</v>
      </c>
      <c r="XS22" s="196">
        <f t="shared" si="126"/>
        <v>0</v>
      </c>
      <c r="XT22" s="196">
        <f t="shared" si="127"/>
        <v>0</v>
      </c>
      <c r="XU22" s="196">
        <f t="shared" ref="XU22:XU85" si="151">IF(XG22=1,ABS(XO22*XH22),-ABS(XO22*XH22))</f>
        <v>0</v>
      </c>
      <c r="XV22" s="196">
        <f t="shared" si="129"/>
        <v>0</v>
      </c>
      <c r="XW22" s="196">
        <f t="shared" si="137"/>
        <v>0</v>
      </c>
      <c r="XX22" s="196">
        <f>IF(IF(sym!$O11=XC22,1,0)=1,ABS(XO22*XH22),-ABS(XO22*XH22))</f>
        <v>0</v>
      </c>
      <c r="XY22" s="196">
        <f>IF(IF(sym!$N11=XC22,1,0)=1,ABS(XO22*XH22),-ABS(XO22*XH22))</f>
        <v>0</v>
      </c>
      <c r="XZ22" s="196">
        <f t="shared" si="148"/>
        <v>0</v>
      </c>
      <c r="YA22" s="196">
        <f t="shared" si="131"/>
        <v>0</v>
      </c>
    </row>
    <row r="23" spans="1:651" x14ac:dyDescent="0.25">
      <c r="A23" s="1" t="s">
        <v>312</v>
      </c>
      <c r="B23" s="150" t="str">
        <f>'FuturesInfo (3)'!M11</f>
        <v>QCL</v>
      </c>
      <c r="C23" s="200" t="str">
        <f>VLOOKUP(A23,'FuturesInfo (3)'!$A$2:$K$80,11)</f>
        <v>energy</v>
      </c>
      <c r="F23" t="e">
        <f>#REF!</f>
        <v>#REF!</v>
      </c>
      <c r="G23">
        <v>-1</v>
      </c>
      <c r="H23">
        <v>-1</v>
      </c>
      <c r="I23">
        <v>-1</v>
      </c>
      <c r="J23">
        <f t="shared" si="67"/>
        <v>1</v>
      </c>
      <c r="K23">
        <f t="shared" si="68"/>
        <v>1</v>
      </c>
      <c r="L23" s="184">
        <v>-1.1185682326599999E-2</v>
      </c>
      <c r="M23" s="2">
        <v>10</v>
      </c>
      <c r="N23">
        <v>60</v>
      </c>
      <c r="O23" t="str">
        <f t="shared" si="69"/>
        <v>TRUE</v>
      </c>
      <c r="P23">
        <f>VLOOKUP($A23,'FuturesInfo (3)'!$A$2:$V$80,22)</f>
        <v>2</v>
      </c>
      <c r="Q23">
        <f t="shared" si="70"/>
        <v>2</v>
      </c>
      <c r="R23">
        <f t="shared" si="70"/>
        <v>2</v>
      </c>
      <c r="S23" s="138">
        <f>VLOOKUP($A23,'FuturesInfo (3)'!$A$2:$O$80,15)*Q23</f>
        <v>93200</v>
      </c>
      <c r="T23" s="144">
        <f t="shared" si="71"/>
        <v>1042.50559283912</v>
      </c>
      <c r="U23" s="144">
        <f t="shared" si="84"/>
        <v>1042.50559283912</v>
      </c>
      <c r="W23">
        <f t="shared" si="72"/>
        <v>-1</v>
      </c>
      <c r="X23">
        <v>-1</v>
      </c>
      <c r="Y23">
        <v>-1</v>
      </c>
      <c r="Z23">
        <v>1</v>
      </c>
      <c r="AA23">
        <f t="shared" si="138"/>
        <v>0</v>
      </c>
      <c r="AB23">
        <f t="shared" si="73"/>
        <v>0</v>
      </c>
      <c r="AC23" s="1">
        <v>2.2007404360299999E-2</v>
      </c>
      <c r="AD23" s="2">
        <v>10</v>
      </c>
      <c r="AE23">
        <v>60</v>
      </c>
      <c r="AF23" t="str">
        <f t="shared" si="74"/>
        <v>TRUE</v>
      </c>
      <c r="AG23">
        <f>VLOOKUP($A23,'FuturesInfo (3)'!$A$2:$V$80,22)</f>
        <v>2</v>
      </c>
      <c r="AH23">
        <f t="shared" si="75"/>
        <v>3</v>
      </c>
      <c r="AI23">
        <f t="shared" si="85"/>
        <v>2</v>
      </c>
      <c r="AJ23" s="138">
        <f>VLOOKUP($A23,'FuturesInfo (3)'!$A$2:$O$80,15)*AI23</f>
        <v>93200</v>
      </c>
      <c r="AK23" s="196">
        <f t="shared" si="86"/>
        <v>-2051.0900863799598</v>
      </c>
      <c r="AL23" s="196">
        <f t="shared" si="87"/>
        <v>-2051.0900863799598</v>
      </c>
      <c r="AN23">
        <f t="shared" si="76"/>
        <v>-1</v>
      </c>
      <c r="AO23">
        <v>1</v>
      </c>
      <c r="AP23">
        <v>-1</v>
      </c>
      <c r="AQ23">
        <v>1</v>
      </c>
      <c r="AR23">
        <f t="shared" si="139"/>
        <v>1</v>
      </c>
      <c r="AS23">
        <f t="shared" si="77"/>
        <v>0</v>
      </c>
      <c r="AT23" s="1">
        <v>1.34835983095E-2</v>
      </c>
      <c r="AU23" s="2">
        <v>10</v>
      </c>
      <c r="AV23">
        <v>60</v>
      </c>
      <c r="AW23" t="str">
        <f t="shared" si="78"/>
        <v>TRUE</v>
      </c>
      <c r="AX23">
        <f>VLOOKUP($A23,'FuturesInfo (3)'!$A$2:$V$80,22)</f>
        <v>2</v>
      </c>
      <c r="AY23">
        <f t="shared" si="79"/>
        <v>2</v>
      </c>
      <c r="AZ23">
        <f t="shared" si="88"/>
        <v>2</v>
      </c>
      <c r="BA23" s="138">
        <f>VLOOKUP($A23,'FuturesInfo (3)'!$A$2:$O$80,15)*AZ23</f>
        <v>93200</v>
      </c>
      <c r="BB23" s="196">
        <f t="shared" si="80"/>
        <v>1256.6713624454001</v>
      </c>
      <c r="BC23" s="196">
        <f t="shared" si="89"/>
        <v>-1256.6713624454001</v>
      </c>
      <c r="BE23">
        <v>1</v>
      </c>
      <c r="BF23">
        <v>1</v>
      </c>
      <c r="BG23">
        <v>-1</v>
      </c>
      <c r="BH23">
        <v>1</v>
      </c>
      <c r="BI23">
        <v>1</v>
      </c>
      <c r="BJ23">
        <v>0</v>
      </c>
      <c r="BK23" s="1">
        <v>1.7275615567899999E-2</v>
      </c>
      <c r="BL23" s="2">
        <v>10</v>
      </c>
      <c r="BM23">
        <v>60</v>
      </c>
      <c r="BN23" t="s">
        <v>1185</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1185</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1185</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1185</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1185</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1185</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1185</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1185</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1185</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1185</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1185</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1185</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1185</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1185</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1185</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1185</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1185</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1185</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v>1</v>
      </c>
      <c r="SX23" s="239">
        <v>1</v>
      </c>
      <c r="SY23" s="239">
        <v>1</v>
      </c>
      <c r="SZ23" s="239">
        <v>1</v>
      </c>
      <c r="TA23" s="214">
        <v>1</v>
      </c>
      <c r="TB23" s="240">
        <v>-4</v>
      </c>
      <c r="TC23">
        <v>-1</v>
      </c>
      <c r="TD23">
        <v>-1</v>
      </c>
      <c r="TE23" s="214">
        <v>1</v>
      </c>
      <c r="TF23">
        <v>1</v>
      </c>
      <c r="TG23">
        <v>1</v>
      </c>
      <c r="TH23">
        <v>0</v>
      </c>
      <c r="TI23">
        <v>0</v>
      </c>
      <c r="TJ23" s="248"/>
      <c r="TK23" s="202">
        <v>42548</v>
      </c>
      <c r="TL23">
        <v>60</v>
      </c>
      <c r="TM23" t="s">
        <v>1185</v>
      </c>
      <c r="TN23">
        <v>2</v>
      </c>
      <c r="TO23" s="252">
        <v>1</v>
      </c>
      <c r="TP23">
        <v>3</v>
      </c>
      <c r="TQ23" s="138">
        <v>97980</v>
      </c>
      <c r="TR23" s="138">
        <v>146970</v>
      </c>
      <c r="TS23" s="196">
        <v>0</v>
      </c>
      <c r="TT23" s="196">
        <v>0</v>
      </c>
      <c r="TU23" s="196">
        <v>0</v>
      </c>
      <c r="TV23" s="196">
        <v>0</v>
      </c>
      <c r="TW23" s="196">
        <v>0</v>
      </c>
      <c r="TX23" s="196">
        <v>0</v>
      </c>
      <c r="TY23" s="196">
        <v>0</v>
      </c>
      <c r="TZ23" s="196">
        <v>0</v>
      </c>
      <c r="UA23" s="196">
        <v>0</v>
      </c>
      <c r="UB23" s="196">
        <v>0</v>
      </c>
      <c r="UC23" s="196">
        <v>0</v>
      </c>
      <c r="UE23">
        <f t="shared" si="90"/>
        <v>1</v>
      </c>
      <c r="UF23" s="239">
        <v>1</v>
      </c>
      <c r="UG23" s="239">
        <v>1</v>
      </c>
      <c r="UH23" s="239">
        <v>1</v>
      </c>
      <c r="UI23" s="214">
        <v>1</v>
      </c>
      <c r="UJ23" s="240">
        <v>-4</v>
      </c>
      <c r="UK23">
        <f t="shared" si="91"/>
        <v>-1</v>
      </c>
      <c r="UL23">
        <f t="shared" si="92"/>
        <v>-1</v>
      </c>
      <c r="UM23" s="214">
        <v>-1</v>
      </c>
      <c r="UN23">
        <f t="shared" si="140"/>
        <v>0</v>
      </c>
      <c r="UO23">
        <f t="shared" ref="UO23:UO86" si="152">IF(UM23=UI23,1,0)</f>
        <v>0</v>
      </c>
      <c r="UP23">
        <f t="shared" si="132"/>
        <v>1</v>
      </c>
      <c r="UQ23">
        <f t="shared" si="94"/>
        <v>1</v>
      </c>
      <c r="UR23" s="248">
        <v>-4.8785466421700001E-2</v>
      </c>
      <c r="US23" s="202">
        <v>42548</v>
      </c>
      <c r="UT23">
        <v>60</v>
      </c>
      <c r="UU23" t="str">
        <f t="shared" si="81"/>
        <v>TRUE</v>
      </c>
      <c r="UV23">
        <f>VLOOKUP($A23,'FuturesInfo (3)'!$A$2:$V$80,22)</f>
        <v>2</v>
      </c>
      <c r="UW23" s="252">
        <v>1</v>
      </c>
      <c r="UX23">
        <f t="shared" si="95"/>
        <v>3</v>
      </c>
      <c r="UY23" s="138">
        <f>VLOOKUP($A23,'FuturesInfo (3)'!$A$2:$O$80,15)*UV23</f>
        <v>93200</v>
      </c>
      <c r="UZ23" s="138">
        <f>VLOOKUP($A23,'FuturesInfo (3)'!$A$2:$O$80,15)*UX23</f>
        <v>139800</v>
      </c>
      <c r="VA23" s="196">
        <f t="shared" si="96"/>
        <v>-4546.8054705024397</v>
      </c>
      <c r="VB23" s="196">
        <f t="shared" si="97"/>
        <v>-6820.20820575366</v>
      </c>
      <c r="VC23" s="196">
        <f t="shared" si="98"/>
        <v>-4546.8054705024397</v>
      </c>
      <c r="VD23" s="196">
        <f t="shared" si="99"/>
        <v>4546.8054705024397</v>
      </c>
      <c r="VE23" s="196">
        <f t="shared" si="149"/>
        <v>4546.8054705024397</v>
      </c>
      <c r="VF23" s="196">
        <f t="shared" si="101"/>
        <v>-4546.8054705024397</v>
      </c>
      <c r="VG23" s="196">
        <f t="shared" si="133"/>
        <v>-4546.8054705024397</v>
      </c>
      <c r="VH23" s="196">
        <f>IF(IF(sym!$O12=UM23,1,0)=1,ABS(UY23*UR23),-ABS(UY23*UR23))</f>
        <v>-4546.8054705024397</v>
      </c>
      <c r="VI23" s="196">
        <f>IF(IF(sym!$N12=UM23,1,0)=1,ABS(UY23*UR23),-ABS(UY23*UR23))</f>
        <v>4546.8054705024397</v>
      </c>
      <c r="VJ23" s="196">
        <f t="shared" si="142"/>
        <v>-4546.8054705024397</v>
      </c>
      <c r="VK23" s="196">
        <f t="shared" si="103"/>
        <v>4546.8054705024397</v>
      </c>
      <c r="VM23">
        <f t="shared" si="104"/>
        <v>-1</v>
      </c>
      <c r="VN23" s="239">
        <v>-1</v>
      </c>
      <c r="VO23" s="239">
        <v>-1</v>
      </c>
      <c r="VP23" s="239">
        <v>-1</v>
      </c>
      <c r="VQ23" s="214">
        <v>1</v>
      </c>
      <c r="VR23" s="240">
        <v>3</v>
      </c>
      <c r="VS23">
        <f t="shared" si="105"/>
        <v>-1</v>
      </c>
      <c r="VT23">
        <f t="shared" si="106"/>
        <v>1</v>
      </c>
      <c r="VU23" s="214"/>
      <c r="VV23">
        <f t="shared" si="143"/>
        <v>0</v>
      </c>
      <c r="VW23">
        <f t="shared" ref="VW23:VW86" si="153">IF(VU23=VQ23,1,0)</f>
        <v>0</v>
      </c>
      <c r="VX23">
        <f t="shared" si="134"/>
        <v>0</v>
      </c>
      <c r="VY23">
        <f t="shared" si="108"/>
        <v>0</v>
      </c>
      <c r="VZ23" s="248"/>
      <c r="WA23" s="202">
        <v>42548</v>
      </c>
      <c r="WB23">
        <v>60</v>
      </c>
      <c r="WC23" t="str">
        <f t="shared" si="82"/>
        <v>TRUE</v>
      </c>
      <c r="WD23">
        <f>VLOOKUP($A23,'FuturesInfo (3)'!$A$2:$V$80,22)</f>
        <v>2</v>
      </c>
      <c r="WE23" s="252">
        <v>2</v>
      </c>
      <c r="WF23">
        <f t="shared" si="109"/>
        <v>2</v>
      </c>
      <c r="WG23" s="138">
        <f>VLOOKUP($A23,'FuturesInfo (3)'!$A$2:$O$80,15)*WD23</f>
        <v>93200</v>
      </c>
      <c r="WH23" s="138">
        <f>VLOOKUP($A23,'FuturesInfo (3)'!$A$2:$O$80,15)*WF23</f>
        <v>93200</v>
      </c>
      <c r="WI23" s="196">
        <f t="shared" si="110"/>
        <v>0</v>
      </c>
      <c r="WJ23" s="196">
        <f t="shared" si="111"/>
        <v>0</v>
      </c>
      <c r="WK23" s="196">
        <f t="shared" si="112"/>
        <v>0</v>
      </c>
      <c r="WL23" s="196">
        <f t="shared" si="113"/>
        <v>0</v>
      </c>
      <c r="WM23" s="196">
        <f t="shared" si="150"/>
        <v>0</v>
      </c>
      <c r="WN23" s="196">
        <f t="shared" si="115"/>
        <v>0</v>
      </c>
      <c r="WO23" s="196">
        <f t="shared" si="135"/>
        <v>0</v>
      </c>
      <c r="WP23" s="196">
        <f>IF(IF(sym!$O12=VU23,1,0)=1,ABS(WG23*VZ23),-ABS(WG23*VZ23))</f>
        <v>0</v>
      </c>
      <c r="WQ23" s="196">
        <f>IF(IF(sym!$N12=VU23,1,0)=1,ABS(WG23*VZ23),-ABS(WG23*VZ23))</f>
        <v>0</v>
      </c>
      <c r="WR23" s="196">
        <f t="shared" si="145"/>
        <v>0</v>
      </c>
      <c r="WS23" s="196">
        <f t="shared" si="117"/>
        <v>0</v>
      </c>
      <c r="WU23">
        <f t="shared" si="118"/>
        <v>0</v>
      </c>
      <c r="WV23" s="239"/>
      <c r="WW23" s="239"/>
      <c r="WX23" s="239"/>
      <c r="WY23" s="214"/>
      <c r="WZ23" s="240"/>
      <c r="XA23">
        <f t="shared" si="119"/>
        <v>1</v>
      </c>
      <c r="XB23">
        <f t="shared" si="120"/>
        <v>0</v>
      </c>
      <c r="XC23" s="214"/>
      <c r="XD23">
        <f t="shared" si="146"/>
        <v>1</v>
      </c>
      <c r="XE23">
        <f t="shared" ref="XE23:XE86" si="154">IF(XC23=WY23,1,0)</f>
        <v>1</v>
      </c>
      <c r="XF23">
        <f t="shared" si="136"/>
        <v>0</v>
      </c>
      <c r="XG23">
        <f t="shared" si="122"/>
        <v>1</v>
      </c>
      <c r="XH23" s="248"/>
      <c r="XI23" s="202"/>
      <c r="XJ23">
        <v>60</v>
      </c>
      <c r="XK23" t="str">
        <f t="shared" si="83"/>
        <v>FALSE</v>
      </c>
      <c r="XL23">
        <f>VLOOKUP($A23,'FuturesInfo (3)'!$A$2:$V$80,22)</f>
        <v>2</v>
      </c>
      <c r="XM23" s="252"/>
      <c r="XN23">
        <f t="shared" si="123"/>
        <v>2</v>
      </c>
      <c r="XO23" s="138">
        <f>VLOOKUP($A23,'FuturesInfo (3)'!$A$2:$O$80,15)*XL23</f>
        <v>93200</v>
      </c>
      <c r="XP23" s="138">
        <f>VLOOKUP($A23,'FuturesInfo (3)'!$A$2:$O$80,15)*XN23</f>
        <v>93200</v>
      </c>
      <c r="XQ23" s="196">
        <f t="shared" si="124"/>
        <v>0</v>
      </c>
      <c r="XR23" s="196">
        <f t="shared" si="125"/>
        <v>0</v>
      </c>
      <c r="XS23" s="196">
        <f t="shared" si="126"/>
        <v>0</v>
      </c>
      <c r="XT23" s="196">
        <f t="shared" si="127"/>
        <v>0</v>
      </c>
      <c r="XU23" s="196">
        <f t="shared" si="151"/>
        <v>0</v>
      </c>
      <c r="XV23" s="196">
        <f t="shared" si="129"/>
        <v>0</v>
      </c>
      <c r="XW23" s="196">
        <f t="shared" si="137"/>
        <v>0</v>
      </c>
      <c r="XX23" s="196">
        <f>IF(IF(sym!$O12=XC23,1,0)=1,ABS(XO23*XH23),-ABS(XO23*XH23))</f>
        <v>0</v>
      </c>
      <c r="XY23" s="196">
        <f>IF(IF(sym!$N12=XC23,1,0)=1,ABS(XO23*XH23),-ABS(XO23*XH23))</f>
        <v>0</v>
      </c>
      <c r="XZ23" s="196">
        <f t="shared" si="148"/>
        <v>0</v>
      </c>
      <c r="YA23" s="196">
        <f t="shared" si="131"/>
        <v>0</v>
      </c>
    </row>
    <row r="24" spans="1:651" x14ac:dyDescent="0.25">
      <c r="A24" s="1" t="s">
        <v>314</v>
      </c>
      <c r="B24" s="150" t="str">
        <f>'FuturesInfo (3)'!M12</f>
        <v>@CT</v>
      </c>
      <c r="C24" s="200" t="str">
        <f>VLOOKUP(A24,'FuturesInfo (3)'!$A$2:$K$80,11)</f>
        <v>soft</v>
      </c>
      <c r="F24" s="3" t="e">
        <f>#REF!</f>
        <v>#REF!</v>
      </c>
      <c r="G24" s="3">
        <v>-1</v>
      </c>
      <c r="H24">
        <v>1</v>
      </c>
      <c r="I24" s="3">
        <v>1</v>
      </c>
      <c r="J24">
        <f t="shared" si="67"/>
        <v>0</v>
      </c>
      <c r="K24">
        <f t="shared" si="68"/>
        <v>1</v>
      </c>
      <c r="L24" s="185">
        <v>1.6701129279400002E-2</v>
      </c>
      <c r="M24" s="2">
        <v>10</v>
      </c>
      <c r="N24">
        <v>60</v>
      </c>
      <c r="O24" t="str">
        <f t="shared" si="69"/>
        <v>TRUE</v>
      </c>
      <c r="P24">
        <f>VLOOKUP($A24,'FuturesInfo (3)'!$A$2:$V$80,22)</f>
        <v>3</v>
      </c>
      <c r="Q24">
        <f t="shared" si="70"/>
        <v>3</v>
      </c>
      <c r="R24">
        <f t="shared" si="70"/>
        <v>3</v>
      </c>
      <c r="S24" s="138">
        <f>VLOOKUP($A24,'FuturesInfo (3)'!$A$2:$O$80,15)*Q24</f>
        <v>97814.999999999985</v>
      </c>
      <c r="T24" s="144">
        <f t="shared" si="71"/>
        <v>-1633.620960464511</v>
      </c>
      <c r="U24" s="144">
        <f t="shared" si="84"/>
        <v>1633.620960464511</v>
      </c>
      <c r="W24" s="3">
        <f t="shared" si="72"/>
        <v>-1</v>
      </c>
      <c r="X24" s="3">
        <v>1</v>
      </c>
      <c r="Y24">
        <v>1</v>
      </c>
      <c r="Z24" s="3">
        <v>1</v>
      </c>
      <c r="AA24">
        <f t="shared" si="138"/>
        <v>1</v>
      </c>
      <c r="AB24">
        <f t="shared" si="73"/>
        <v>1</v>
      </c>
      <c r="AC24" s="5">
        <v>2.5504615866099999E-2</v>
      </c>
      <c r="AD24" s="2">
        <v>10</v>
      </c>
      <c r="AE24">
        <v>60</v>
      </c>
      <c r="AF24" t="str">
        <f t="shared" si="74"/>
        <v>TRUE</v>
      </c>
      <c r="AG24">
        <f>VLOOKUP($A24,'FuturesInfo (3)'!$A$2:$V$80,22)</f>
        <v>3</v>
      </c>
      <c r="AH24">
        <f t="shared" si="75"/>
        <v>4</v>
      </c>
      <c r="AI24">
        <f t="shared" si="85"/>
        <v>3</v>
      </c>
      <c r="AJ24" s="138">
        <f>VLOOKUP($A24,'FuturesInfo (3)'!$A$2:$O$80,15)*AI24</f>
        <v>97814.999999999985</v>
      </c>
      <c r="AK24" s="196">
        <f t="shared" si="86"/>
        <v>2494.7340009425711</v>
      </c>
      <c r="AL24" s="196">
        <f t="shared" si="87"/>
        <v>2494.7340009425711</v>
      </c>
      <c r="AN24" s="3">
        <f t="shared" si="76"/>
        <v>1</v>
      </c>
      <c r="AO24" s="3">
        <v>1</v>
      </c>
      <c r="AP24">
        <v>1</v>
      </c>
      <c r="AQ24" s="3">
        <v>1</v>
      </c>
      <c r="AR24">
        <f t="shared" si="139"/>
        <v>1</v>
      </c>
      <c r="AS24">
        <f t="shared" si="77"/>
        <v>1</v>
      </c>
      <c r="AT24" s="5">
        <v>4.57735733903E-3</v>
      </c>
      <c r="AU24" s="2">
        <v>10</v>
      </c>
      <c r="AV24">
        <v>60</v>
      </c>
      <c r="AW24" t="str">
        <f t="shared" si="78"/>
        <v>TRUE</v>
      </c>
      <c r="AX24">
        <f>VLOOKUP($A24,'FuturesInfo (3)'!$A$2:$V$80,22)</f>
        <v>3</v>
      </c>
      <c r="AY24">
        <f t="shared" si="79"/>
        <v>4</v>
      </c>
      <c r="AZ24" s="182">
        <f>AY24</f>
        <v>4</v>
      </c>
      <c r="BA24" s="138">
        <f>VLOOKUP($A24,'FuturesInfo (3)'!$A$2:$O$80,15)*AZ24</f>
        <v>130419.99999999999</v>
      </c>
      <c r="BB24" s="196">
        <f t="shared" si="80"/>
        <v>596.97894415629253</v>
      </c>
      <c r="BC24" s="196">
        <f t="shared" si="89"/>
        <v>596.97894415629253</v>
      </c>
      <c r="BE24" s="3">
        <v>1</v>
      </c>
      <c r="BF24" s="3">
        <v>-1</v>
      </c>
      <c r="BG24">
        <v>1</v>
      </c>
      <c r="BH24" s="3">
        <v>1</v>
      </c>
      <c r="BI24">
        <v>0</v>
      </c>
      <c r="BJ24">
        <v>1</v>
      </c>
      <c r="BK24" s="5">
        <v>1.8226002430100001E-3</v>
      </c>
      <c r="BL24" s="2">
        <v>10</v>
      </c>
      <c r="BM24">
        <v>60</v>
      </c>
      <c r="BN24" t="s">
        <v>1185</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1185</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1185</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1185</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1185</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1185</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1185</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1185</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1185</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1185</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1185</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1185</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1185</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1185</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1185</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1185</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1185</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1185</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v>1</v>
      </c>
      <c r="SX24" s="241">
        <v>-1</v>
      </c>
      <c r="SY24" s="241">
        <v>1</v>
      </c>
      <c r="SZ24" s="241">
        <v>-1</v>
      </c>
      <c r="TA24" s="214">
        <v>-1</v>
      </c>
      <c r="TB24" s="240">
        <v>3</v>
      </c>
      <c r="TC24">
        <v>1</v>
      </c>
      <c r="TD24">
        <v>-1</v>
      </c>
      <c r="TE24" s="245">
        <v>1</v>
      </c>
      <c r="TF24">
        <v>0</v>
      </c>
      <c r="TG24">
        <v>0</v>
      </c>
      <c r="TH24">
        <v>1</v>
      </c>
      <c r="TI24">
        <v>0</v>
      </c>
      <c r="TJ24" s="246"/>
      <c r="TK24" s="202">
        <v>42548</v>
      </c>
      <c r="TL24">
        <v>60</v>
      </c>
      <c r="TM24" t="s">
        <v>1185</v>
      </c>
      <c r="TN24">
        <v>3</v>
      </c>
      <c r="TO24" s="252">
        <v>2</v>
      </c>
      <c r="TP24">
        <v>2</v>
      </c>
      <c r="TQ24" s="138">
        <v>97485</v>
      </c>
      <c r="TR24" s="138">
        <v>64990</v>
      </c>
      <c r="TS24" s="196">
        <v>0</v>
      </c>
      <c r="TT24" s="196">
        <v>0</v>
      </c>
      <c r="TU24" s="196">
        <v>0</v>
      </c>
      <c r="TV24" s="196">
        <v>0</v>
      </c>
      <c r="TW24" s="196">
        <v>0</v>
      </c>
      <c r="TX24" s="196">
        <v>0</v>
      </c>
      <c r="TY24" s="196">
        <v>0</v>
      </c>
      <c r="TZ24" s="196">
        <v>0</v>
      </c>
      <c r="UA24" s="196">
        <v>0</v>
      </c>
      <c r="UB24" s="196">
        <v>0</v>
      </c>
      <c r="UC24" s="196">
        <v>0</v>
      </c>
      <c r="UE24">
        <f t="shared" si="90"/>
        <v>1</v>
      </c>
      <c r="UF24" s="241">
        <v>-1</v>
      </c>
      <c r="UG24" s="241">
        <v>1</v>
      </c>
      <c r="UH24" s="241">
        <v>-1</v>
      </c>
      <c r="UI24" s="214">
        <v>-1</v>
      </c>
      <c r="UJ24" s="240">
        <v>3</v>
      </c>
      <c r="UK24">
        <f t="shared" si="91"/>
        <v>1</v>
      </c>
      <c r="UL24">
        <f t="shared" si="92"/>
        <v>-1</v>
      </c>
      <c r="UM24" s="245">
        <v>1</v>
      </c>
      <c r="UN24">
        <f t="shared" si="140"/>
        <v>0</v>
      </c>
      <c r="UO24">
        <f t="shared" si="152"/>
        <v>0</v>
      </c>
      <c r="UP24">
        <f t="shared" si="132"/>
        <v>1</v>
      </c>
      <c r="UQ24">
        <f t="shared" si="94"/>
        <v>0</v>
      </c>
      <c r="UR24" s="246">
        <v>3.3851361748E-3</v>
      </c>
      <c r="US24" s="202">
        <v>42548</v>
      </c>
      <c r="UT24">
        <v>60</v>
      </c>
      <c r="UU24" t="str">
        <f t="shared" si="81"/>
        <v>TRUE</v>
      </c>
      <c r="UV24">
        <f>VLOOKUP($A24,'FuturesInfo (3)'!$A$2:$V$80,22)</f>
        <v>3</v>
      </c>
      <c r="UW24" s="252">
        <v>2</v>
      </c>
      <c r="UX24">
        <f t="shared" si="95"/>
        <v>2</v>
      </c>
      <c r="UY24" s="138">
        <f>VLOOKUP($A24,'FuturesInfo (3)'!$A$2:$O$80,15)*UV24</f>
        <v>97814.999999999985</v>
      </c>
      <c r="UZ24" s="138">
        <f>VLOOKUP($A24,'FuturesInfo (3)'!$A$2:$O$80,15)*UX24</f>
        <v>65209.999999999993</v>
      </c>
      <c r="VA24" s="196">
        <f t="shared" si="96"/>
        <v>-331.11709493806194</v>
      </c>
      <c r="VB24" s="196">
        <f t="shared" si="97"/>
        <v>-220.74472995870798</v>
      </c>
      <c r="VC24" s="196">
        <f t="shared" si="98"/>
        <v>-331.11709493806194</v>
      </c>
      <c r="VD24" s="196">
        <f t="shared" si="99"/>
        <v>331.11709493806194</v>
      </c>
      <c r="VE24" s="196">
        <f t="shared" si="149"/>
        <v>-331.11709493806194</v>
      </c>
      <c r="VF24" s="196">
        <f t="shared" si="101"/>
        <v>331.11709493806194</v>
      </c>
      <c r="VG24" s="196">
        <f t="shared" si="133"/>
        <v>-331.11709493806194</v>
      </c>
      <c r="VH24" s="196">
        <f>IF(IF(sym!$O13=UM24,1,0)=1,ABS(UY24*UR24),-ABS(UY24*UR24))</f>
        <v>331.11709493806194</v>
      </c>
      <c r="VI24" s="196">
        <f>IF(IF(sym!$N13=UM24,1,0)=1,ABS(UY24*UR24),-ABS(UY24*UR24))</f>
        <v>-331.11709493806194</v>
      </c>
      <c r="VJ24" s="196">
        <f t="shared" si="142"/>
        <v>-331.11709493806194</v>
      </c>
      <c r="VK24" s="196">
        <f t="shared" si="103"/>
        <v>331.11709493806194</v>
      </c>
      <c r="VM24">
        <f t="shared" si="104"/>
        <v>1</v>
      </c>
      <c r="VN24" s="241">
        <v>-1</v>
      </c>
      <c r="VO24" s="241">
        <v>1</v>
      </c>
      <c r="VP24" s="241">
        <v>-1</v>
      </c>
      <c r="VQ24" s="214">
        <v>-1</v>
      </c>
      <c r="VR24" s="240">
        <v>4</v>
      </c>
      <c r="VS24">
        <f t="shared" si="105"/>
        <v>1</v>
      </c>
      <c r="VT24">
        <f t="shared" si="106"/>
        <v>-1</v>
      </c>
      <c r="VU24" s="245"/>
      <c r="VV24">
        <f t="shared" si="143"/>
        <v>0</v>
      </c>
      <c r="VW24">
        <f t="shared" si="153"/>
        <v>0</v>
      </c>
      <c r="VX24">
        <f t="shared" si="134"/>
        <v>0</v>
      </c>
      <c r="VY24">
        <f t="shared" si="108"/>
        <v>0</v>
      </c>
      <c r="VZ24" s="246"/>
      <c r="WA24" s="202">
        <v>42549</v>
      </c>
      <c r="WB24">
        <v>60</v>
      </c>
      <c r="WC24" t="str">
        <f t="shared" si="82"/>
        <v>TRUE</v>
      </c>
      <c r="WD24">
        <f>VLOOKUP($A24,'FuturesInfo (3)'!$A$2:$V$80,22)</f>
        <v>3</v>
      </c>
      <c r="WE24" s="252">
        <v>2</v>
      </c>
      <c r="WF24">
        <f t="shared" si="109"/>
        <v>3</v>
      </c>
      <c r="WG24" s="138">
        <f>VLOOKUP($A24,'FuturesInfo (3)'!$A$2:$O$80,15)*WD24</f>
        <v>97814.999999999985</v>
      </c>
      <c r="WH24" s="138">
        <f>VLOOKUP($A24,'FuturesInfo (3)'!$A$2:$O$80,15)*WF24</f>
        <v>97814.999999999985</v>
      </c>
      <c r="WI24" s="196">
        <f t="shared" si="110"/>
        <v>0</v>
      </c>
      <c r="WJ24" s="196">
        <f t="shared" si="111"/>
        <v>0</v>
      </c>
      <c r="WK24" s="196">
        <f t="shared" si="112"/>
        <v>0</v>
      </c>
      <c r="WL24" s="196">
        <f t="shared" si="113"/>
        <v>0</v>
      </c>
      <c r="WM24" s="196">
        <f t="shared" si="150"/>
        <v>0</v>
      </c>
      <c r="WN24" s="196">
        <f t="shared" si="115"/>
        <v>0</v>
      </c>
      <c r="WO24" s="196">
        <f t="shared" si="135"/>
        <v>0</v>
      </c>
      <c r="WP24" s="196">
        <f>IF(IF(sym!$O13=VU24,1,0)=1,ABS(WG24*VZ24),-ABS(WG24*VZ24))</f>
        <v>0</v>
      </c>
      <c r="WQ24" s="196">
        <f>IF(IF(sym!$N13=VU24,1,0)=1,ABS(WG24*VZ24),-ABS(WG24*VZ24))</f>
        <v>0</v>
      </c>
      <c r="WR24" s="196">
        <f t="shared" si="145"/>
        <v>0</v>
      </c>
      <c r="WS24" s="196">
        <f t="shared" si="117"/>
        <v>0</v>
      </c>
      <c r="WU24">
        <f t="shared" si="118"/>
        <v>0</v>
      </c>
      <c r="WV24" s="241"/>
      <c r="WW24" s="241"/>
      <c r="WX24" s="241"/>
      <c r="WY24" s="214"/>
      <c r="WZ24" s="240"/>
      <c r="XA24">
        <f t="shared" si="119"/>
        <v>1</v>
      </c>
      <c r="XB24">
        <f t="shared" si="120"/>
        <v>0</v>
      </c>
      <c r="XC24" s="245"/>
      <c r="XD24">
        <f t="shared" si="146"/>
        <v>1</v>
      </c>
      <c r="XE24">
        <f t="shared" si="154"/>
        <v>1</v>
      </c>
      <c r="XF24">
        <f t="shared" si="136"/>
        <v>0</v>
      </c>
      <c r="XG24">
        <f t="shared" si="122"/>
        <v>1</v>
      </c>
      <c r="XH24" s="246"/>
      <c r="XI24" s="202"/>
      <c r="XJ24">
        <v>60</v>
      </c>
      <c r="XK24" t="str">
        <f t="shared" si="83"/>
        <v>FALSE</v>
      </c>
      <c r="XL24">
        <f>VLOOKUP($A24,'FuturesInfo (3)'!$A$2:$V$80,22)</f>
        <v>3</v>
      </c>
      <c r="XM24" s="252"/>
      <c r="XN24">
        <f t="shared" si="123"/>
        <v>2</v>
      </c>
      <c r="XO24" s="138">
        <f>VLOOKUP($A24,'FuturesInfo (3)'!$A$2:$O$80,15)*XL24</f>
        <v>97814.999999999985</v>
      </c>
      <c r="XP24" s="138">
        <f>VLOOKUP($A24,'FuturesInfo (3)'!$A$2:$O$80,15)*XN24</f>
        <v>65209.999999999993</v>
      </c>
      <c r="XQ24" s="196">
        <f t="shared" si="124"/>
        <v>0</v>
      </c>
      <c r="XR24" s="196">
        <f t="shared" si="125"/>
        <v>0</v>
      </c>
      <c r="XS24" s="196">
        <f t="shared" si="126"/>
        <v>0</v>
      </c>
      <c r="XT24" s="196">
        <f t="shared" si="127"/>
        <v>0</v>
      </c>
      <c r="XU24" s="196">
        <f t="shared" si="151"/>
        <v>0</v>
      </c>
      <c r="XV24" s="196">
        <f t="shared" si="129"/>
        <v>0</v>
      </c>
      <c r="XW24" s="196">
        <f t="shared" si="137"/>
        <v>0</v>
      </c>
      <c r="XX24" s="196">
        <f>IF(IF(sym!$O13=XC24,1,0)=1,ABS(XO24*XH24),-ABS(XO24*XH24))</f>
        <v>0</v>
      </c>
      <c r="XY24" s="196">
        <f>IF(IF(sym!$N13=XC24,1,0)=1,ABS(XO24*XH24),-ABS(XO24*XH24))</f>
        <v>0</v>
      </c>
      <c r="XZ24" s="196">
        <f t="shared" si="148"/>
        <v>0</v>
      </c>
      <c r="YA24" s="196">
        <f t="shared" si="131"/>
        <v>0</v>
      </c>
    </row>
    <row r="25" spans="1:651" x14ac:dyDescent="0.25">
      <c r="A25" s="1" t="s">
        <v>1017</v>
      </c>
      <c r="B25" s="150" t="str">
        <f>'FuturesInfo (3)'!M13</f>
        <v>@EU</v>
      </c>
      <c r="C25" s="200" t="str">
        <f>VLOOKUP(A25,'FuturesInfo (3)'!$A$2:$K$80,11)</f>
        <v>currency</v>
      </c>
      <c r="F25" t="e">
        <f>#REF!</f>
        <v>#REF!</v>
      </c>
      <c r="G25">
        <v>1</v>
      </c>
      <c r="H25">
        <v>1</v>
      </c>
      <c r="I25">
        <v>1</v>
      </c>
      <c r="J25">
        <f t="shared" si="67"/>
        <v>1</v>
      </c>
      <c r="K25">
        <f t="shared" si="68"/>
        <v>1</v>
      </c>
      <c r="L25" s="184">
        <v>1.74840849996E-2</v>
      </c>
      <c r="M25" s="2">
        <v>10</v>
      </c>
      <c r="N25">
        <v>60</v>
      </c>
      <c r="O25" t="str">
        <f t="shared" si="69"/>
        <v>TRUE</v>
      </c>
      <c r="P25">
        <f>VLOOKUP($A25,'FuturesInfo (3)'!$A$2:$V$80,22)</f>
        <v>2</v>
      </c>
      <c r="Q25">
        <f t="shared" si="70"/>
        <v>2</v>
      </c>
      <c r="R25">
        <f t="shared" si="70"/>
        <v>2</v>
      </c>
      <c r="S25" s="138">
        <f>VLOOKUP($A25,'FuturesInfo (3)'!$A$2:$O$80,15)*Q25</f>
        <v>277512.5</v>
      </c>
      <c r="T25" s="144">
        <f t="shared" si="71"/>
        <v>4852.052138451495</v>
      </c>
      <c r="U25" s="144">
        <f t="shared" si="84"/>
        <v>4852.052138451495</v>
      </c>
      <c r="W25">
        <f t="shared" si="72"/>
        <v>1</v>
      </c>
      <c r="X25">
        <v>-1</v>
      </c>
      <c r="Y25">
        <v>1</v>
      </c>
      <c r="Z25">
        <v>1</v>
      </c>
      <c r="AA25">
        <f t="shared" si="138"/>
        <v>0</v>
      </c>
      <c r="AB25">
        <f t="shared" si="73"/>
        <v>1</v>
      </c>
      <c r="AC25" s="1">
        <v>2.4673951357099999E-3</v>
      </c>
      <c r="AD25" s="2">
        <v>10</v>
      </c>
      <c r="AE25">
        <v>60</v>
      </c>
      <c r="AF25" t="str">
        <f t="shared" si="74"/>
        <v>TRUE</v>
      </c>
      <c r="AG25">
        <f>VLOOKUP($A25,'FuturesInfo (3)'!$A$2:$V$80,22)</f>
        <v>2</v>
      </c>
      <c r="AH25">
        <f t="shared" si="75"/>
        <v>2</v>
      </c>
      <c r="AI25">
        <f t="shared" si="85"/>
        <v>2</v>
      </c>
      <c r="AJ25" s="138">
        <f>VLOOKUP($A25,'FuturesInfo (3)'!$A$2:$O$80,15)*AI25</f>
        <v>277512.5</v>
      </c>
      <c r="AK25" s="196">
        <f t="shared" si="86"/>
        <v>-684.73299259872135</v>
      </c>
      <c r="AL25" s="196">
        <f t="shared" si="87"/>
        <v>684.73299259872135</v>
      </c>
      <c r="AN25">
        <f t="shared" si="76"/>
        <v>-1</v>
      </c>
      <c r="AO25">
        <v>-1</v>
      </c>
      <c r="AP25">
        <v>1</v>
      </c>
      <c r="AQ25">
        <v>-1</v>
      </c>
      <c r="AR25">
        <f t="shared" si="139"/>
        <v>1</v>
      </c>
      <c r="AS25">
        <f t="shared" si="77"/>
        <v>0</v>
      </c>
      <c r="AT25" s="1">
        <v>-1.01090014065E-3</v>
      </c>
      <c r="AU25" s="2">
        <v>10</v>
      </c>
      <c r="AV25">
        <v>60</v>
      </c>
      <c r="AW25" t="str">
        <f t="shared" si="78"/>
        <v>TRUE</v>
      </c>
      <c r="AX25">
        <f>VLOOKUP($A25,'FuturesInfo (3)'!$A$2:$V$80,22)</f>
        <v>2</v>
      </c>
      <c r="AY25">
        <f t="shared" si="79"/>
        <v>2</v>
      </c>
      <c r="AZ25">
        <f t="shared" si="88"/>
        <v>2</v>
      </c>
      <c r="BA25" s="138">
        <f>VLOOKUP($A25,'FuturesInfo (3)'!$A$2:$O$80,15)*AZ25</f>
        <v>277512.5</v>
      </c>
      <c r="BB25" s="196">
        <f t="shared" si="80"/>
        <v>280.53742528213314</v>
      </c>
      <c r="BC25" s="196">
        <f t="shared" si="89"/>
        <v>-280.53742528213314</v>
      </c>
      <c r="BE25">
        <v>-1</v>
      </c>
      <c r="BF25">
        <v>-1</v>
      </c>
      <c r="BG25">
        <v>1</v>
      </c>
      <c r="BH25">
        <v>1</v>
      </c>
      <c r="BI25">
        <v>0</v>
      </c>
      <c r="BJ25">
        <v>1</v>
      </c>
      <c r="BK25" s="1">
        <v>3.0357692815300001E-3</v>
      </c>
      <c r="BL25" s="2">
        <v>10</v>
      </c>
      <c r="BM25">
        <v>60</v>
      </c>
      <c r="BN25" t="s">
        <v>1185</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1185</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1185</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1185</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1185</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1185</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1185</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1185</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1185</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1185</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1185</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1185</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1185</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1185</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1185</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1185</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1185</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1185</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v>1</v>
      </c>
      <c r="SX25" s="239">
        <v>1</v>
      </c>
      <c r="SY25" s="239">
        <v>-1</v>
      </c>
      <c r="SZ25" s="239">
        <v>1</v>
      </c>
      <c r="TA25" s="214">
        <v>1</v>
      </c>
      <c r="TB25" s="240">
        <v>-12</v>
      </c>
      <c r="TC25">
        <v>-1</v>
      </c>
      <c r="TD25">
        <v>-1</v>
      </c>
      <c r="TE25" s="214">
        <v>1</v>
      </c>
      <c r="TF25">
        <v>1</v>
      </c>
      <c r="TG25">
        <v>1</v>
      </c>
      <c r="TH25">
        <v>0</v>
      </c>
      <c r="TI25">
        <v>0</v>
      </c>
      <c r="TJ25" s="248"/>
      <c r="TK25" s="202">
        <v>42536</v>
      </c>
      <c r="TL25">
        <v>60</v>
      </c>
      <c r="TM25" t="s">
        <v>1185</v>
      </c>
      <c r="TN25">
        <v>2</v>
      </c>
      <c r="TO25" s="252">
        <v>1</v>
      </c>
      <c r="TP25">
        <v>3</v>
      </c>
      <c r="TQ25" s="138">
        <v>279125</v>
      </c>
      <c r="TR25" s="138">
        <v>418687.5</v>
      </c>
      <c r="TS25" s="196">
        <v>0</v>
      </c>
      <c r="TT25" s="196">
        <v>0</v>
      </c>
      <c r="TU25" s="196">
        <v>0</v>
      </c>
      <c r="TV25" s="196">
        <v>0</v>
      </c>
      <c r="TW25" s="196">
        <v>0</v>
      </c>
      <c r="TX25" s="196">
        <v>0</v>
      </c>
      <c r="TY25" s="196">
        <v>0</v>
      </c>
      <c r="TZ25" s="196">
        <v>0</v>
      </c>
      <c r="UA25" s="196">
        <v>0</v>
      </c>
      <c r="UB25" s="196">
        <v>0</v>
      </c>
      <c r="UC25" s="196">
        <v>0</v>
      </c>
      <c r="UE25">
        <f t="shared" si="90"/>
        <v>1</v>
      </c>
      <c r="UF25" s="239">
        <v>1</v>
      </c>
      <c r="UG25" s="239">
        <v>-1</v>
      </c>
      <c r="UH25" s="239">
        <v>1</v>
      </c>
      <c r="UI25" s="214">
        <v>1</v>
      </c>
      <c r="UJ25" s="240">
        <v>-12</v>
      </c>
      <c r="UK25">
        <f t="shared" si="91"/>
        <v>-1</v>
      </c>
      <c r="UL25">
        <f t="shared" si="92"/>
        <v>-1</v>
      </c>
      <c r="UM25" s="214">
        <v>-1</v>
      </c>
      <c r="UN25">
        <f t="shared" si="140"/>
        <v>0</v>
      </c>
      <c r="UO25">
        <f t="shared" si="152"/>
        <v>0</v>
      </c>
      <c r="UP25">
        <f t="shared" si="132"/>
        <v>1</v>
      </c>
      <c r="UQ25">
        <f t="shared" si="94"/>
        <v>1</v>
      </c>
      <c r="UR25" s="248">
        <v>-5.77698163905E-3</v>
      </c>
      <c r="US25" s="202">
        <v>42536</v>
      </c>
      <c r="UT25">
        <v>60</v>
      </c>
      <c r="UU25" t="str">
        <f t="shared" si="81"/>
        <v>TRUE</v>
      </c>
      <c r="UV25">
        <f>VLOOKUP($A25,'FuturesInfo (3)'!$A$2:$V$80,22)</f>
        <v>2</v>
      </c>
      <c r="UW25" s="252">
        <v>1</v>
      </c>
      <c r="UX25">
        <f t="shared" si="95"/>
        <v>3</v>
      </c>
      <c r="UY25" s="138">
        <f>VLOOKUP($A25,'FuturesInfo (3)'!$A$2:$O$80,15)*UV25</f>
        <v>277512.5</v>
      </c>
      <c r="UZ25" s="138">
        <f>VLOOKUP($A25,'FuturesInfo (3)'!$A$2:$O$80,15)*UX25</f>
        <v>416268.75</v>
      </c>
      <c r="VA25" s="196">
        <f t="shared" si="96"/>
        <v>-1603.1846171068632</v>
      </c>
      <c r="VB25" s="196">
        <f t="shared" si="97"/>
        <v>-2404.7769256602946</v>
      </c>
      <c r="VC25" s="196">
        <f t="shared" si="98"/>
        <v>-1603.1846171068632</v>
      </c>
      <c r="VD25" s="196">
        <f t="shared" si="99"/>
        <v>1603.1846171068632</v>
      </c>
      <c r="VE25" s="196">
        <f t="shared" si="149"/>
        <v>1603.1846171068632</v>
      </c>
      <c r="VF25" s="196">
        <f t="shared" si="101"/>
        <v>1603.1846171068632</v>
      </c>
      <c r="VG25" s="196">
        <f t="shared" si="133"/>
        <v>-1603.1846171068632</v>
      </c>
      <c r="VH25" s="196">
        <f>IF(IF(sym!$O14=UM25,1,0)=1,ABS(UY25*UR25),-ABS(UY25*UR25))</f>
        <v>-1603.1846171068632</v>
      </c>
      <c r="VI25" s="196">
        <f>IF(IF(sym!$N14=UM25,1,0)=1,ABS(UY25*UR25),-ABS(UY25*UR25))</f>
        <v>1603.1846171068632</v>
      </c>
      <c r="VJ25" s="196">
        <f t="shared" si="142"/>
        <v>-1603.1846171068632</v>
      </c>
      <c r="VK25" s="196">
        <f t="shared" si="103"/>
        <v>1603.1846171068632</v>
      </c>
      <c r="VM25">
        <f t="shared" si="104"/>
        <v>-1</v>
      </c>
      <c r="VN25" s="239">
        <v>-1</v>
      </c>
      <c r="VO25" s="239">
        <v>-1</v>
      </c>
      <c r="VP25" s="239">
        <v>-1</v>
      </c>
      <c r="VQ25" s="214">
        <v>1</v>
      </c>
      <c r="VR25" s="240">
        <v>-13</v>
      </c>
      <c r="VS25">
        <f t="shared" si="105"/>
        <v>-1</v>
      </c>
      <c r="VT25">
        <f t="shared" si="106"/>
        <v>-1</v>
      </c>
      <c r="VU25" s="214"/>
      <c r="VV25">
        <f t="shared" si="143"/>
        <v>0</v>
      </c>
      <c r="VW25">
        <f t="shared" si="153"/>
        <v>0</v>
      </c>
      <c r="VX25">
        <f t="shared" si="134"/>
        <v>0</v>
      </c>
      <c r="VY25">
        <f t="shared" si="108"/>
        <v>0</v>
      </c>
      <c r="VZ25" s="248"/>
      <c r="WA25" s="202">
        <v>42536</v>
      </c>
      <c r="WB25">
        <v>60</v>
      </c>
      <c r="WC25" t="str">
        <f t="shared" si="82"/>
        <v>TRUE</v>
      </c>
      <c r="WD25">
        <f>VLOOKUP($A25,'FuturesInfo (3)'!$A$2:$V$80,22)</f>
        <v>2</v>
      </c>
      <c r="WE25" s="252">
        <v>1</v>
      </c>
      <c r="WF25">
        <f t="shared" si="109"/>
        <v>2</v>
      </c>
      <c r="WG25" s="138">
        <f>VLOOKUP($A25,'FuturesInfo (3)'!$A$2:$O$80,15)*WD25</f>
        <v>277512.5</v>
      </c>
      <c r="WH25" s="138">
        <f>VLOOKUP($A25,'FuturesInfo (3)'!$A$2:$O$80,15)*WF25</f>
        <v>277512.5</v>
      </c>
      <c r="WI25" s="196">
        <f t="shared" si="110"/>
        <v>0</v>
      </c>
      <c r="WJ25" s="196">
        <f t="shared" si="111"/>
        <v>0</v>
      </c>
      <c r="WK25" s="196">
        <f t="shared" si="112"/>
        <v>0</v>
      </c>
      <c r="WL25" s="196">
        <f t="shared" si="113"/>
        <v>0</v>
      </c>
      <c r="WM25" s="196">
        <f t="shared" si="150"/>
        <v>0</v>
      </c>
      <c r="WN25" s="196">
        <f t="shared" si="115"/>
        <v>0</v>
      </c>
      <c r="WO25" s="196">
        <f t="shared" si="135"/>
        <v>0</v>
      </c>
      <c r="WP25" s="196">
        <f>IF(IF(sym!$O14=VU25,1,0)=1,ABS(WG25*VZ25),-ABS(WG25*VZ25))</f>
        <v>0</v>
      </c>
      <c r="WQ25" s="196">
        <f>IF(IF(sym!$N14=VU25,1,0)=1,ABS(WG25*VZ25),-ABS(WG25*VZ25))</f>
        <v>0</v>
      </c>
      <c r="WR25" s="196">
        <f t="shared" si="145"/>
        <v>0</v>
      </c>
      <c r="WS25" s="196">
        <f t="shared" si="117"/>
        <v>0</v>
      </c>
      <c r="WU25">
        <f t="shared" si="118"/>
        <v>0</v>
      </c>
      <c r="WV25" s="239"/>
      <c r="WW25" s="239"/>
      <c r="WX25" s="239"/>
      <c r="WY25" s="214"/>
      <c r="WZ25" s="240"/>
      <c r="XA25">
        <f t="shared" si="119"/>
        <v>1</v>
      </c>
      <c r="XB25">
        <f t="shared" si="120"/>
        <v>0</v>
      </c>
      <c r="XC25" s="214"/>
      <c r="XD25">
        <f t="shared" si="146"/>
        <v>1</v>
      </c>
      <c r="XE25">
        <f t="shared" si="154"/>
        <v>1</v>
      </c>
      <c r="XF25">
        <f t="shared" si="136"/>
        <v>0</v>
      </c>
      <c r="XG25">
        <f t="shared" si="122"/>
        <v>1</v>
      </c>
      <c r="XH25" s="248"/>
      <c r="XI25" s="202"/>
      <c r="XJ25">
        <v>60</v>
      </c>
      <c r="XK25" t="str">
        <f t="shared" si="83"/>
        <v>FALSE</v>
      </c>
      <c r="XL25">
        <f>VLOOKUP($A25,'FuturesInfo (3)'!$A$2:$V$80,22)</f>
        <v>2</v>
      </c>
      <c r="XM25" s="252"/>
      <c r="XN25">
        <f t="shared" si="123"/>
        <v>2</v>
      </c>
      <c r="XO25" s="138">
        <f>VLOOKUP($A25,'FuturesInfo (3)'!$A$2:$O$80,15)*XL25</f>
        <v>277512.5</v>
      </c>
      <c r="XP25" s="138">
        <f>VLOOKUP($A25,'FuturesInfo (3)'!$A$2:$O$80,15)*XN25</f>
        <v>277512.5</v>
      </c>
      <c r="XQ25" s="196">
        <f t="shared" si="124"/>
        <v>0</v>
      </c>
      <c r="XR25" s="196">
        <f t="shared" si="125"/>
        <v>0</v>
      </c>
      <c r="XS25" s="196">
        <f t="shared" si="126"/>
        <v>0</v>
      </c>
      <c r="XT25" s="196">
        <f t="shared" si="127"/>
        <v>0</v>
      </c>
      <c r="XU25" s="196">
        <f t="shared" si="151"/>
        <v>0</v>
      </c>
      <c r="XV25" s="196">
        <f t="shared" si="129"/>
        <v>0</v>
      </c>
      <c r="XW25" s="196">
        <f t="shared" si="137"/>
        <v>0</v>
      </c>
      <c r="XX25" s="196">
        <f>IF(IF(sym!$O14=XC25,1,0)=1,ABS(XO25*XH25),-ABS(XO25*XH25))</f>
        <v>0</v>
      </c>
      <c r="XY25" s="196">
        <f>IF(IF(sym!$N14=XC25,1,0)=1,ABS(XO25*XH25),-ABS(XO25*XH25))</f>
        <v>0</v>
      </c>
      <c r="XZ25" s="196">
        <f t="shared" si="148"/>
        <v>0</v>
      </c>
      <c r="YA25" s="196">
        <f t="shared" si="131"/>
        <v>0</v>
      </c>
    </row>
    <row r="26" spans="1:651" x14ac:dyDescent="0.25">
      <c r="A26" s="1" t="s">
        <v>317</v>
      </c>
      <c r="B26" s="150" t="str">
        <f>'FuturesInfo (3)'!M14</f>
        <v>@DX</v>
      </c>
      <c r="C26" s="200" t="str">
        <f>VLOOKUP(A26,'FuturesInfo (3)'!$A$2:$K$80,11)</f>
        <v>currency</v>
      </c>
      <c r="F26" t="e">
        <f>#REF!</f>
        <v>#REF!</v>
      </c>
      <c r="G26">
        <v>1</v>
      </c>
      <c r="H26">
        <v>-1</v>
      </c>
      <c r="I26">
        <v>-1</v>
      </c>
      <c r="J26">
        <f t="shared" si="67"/>
        <v>0</v>
      </c>
      <c r="K26">
        <f t="shared" si="68"/>
        <v>1</v>
      </c>
      <c r="L26" s="184">
        <v>-1.6093589770399999E-2</v>
      </c>
      <c r="M26" s="2">
        <v>10</v>
      </c>
      <c r="N26">
        <v>60</v>
      </c>
      <c r="O26" t="str">
        <f t="shared" si="69"/>
        <v>TRUE</v>
      </c>
      <c r="P26">
        <f>VLOOKUP($A26,'FuturesInfo (3)'!$A$2:$V$80,22)</f>
        <v>3</v>
      </c>
      <c r="Q26">
        <f t="shared" si="70"/>
        <v>3</v>
      </c>
      <c r="R26">
        <f t="shared" si="70"/>
        <v>3</v>
      </c>
      <c r="S26" s="138">
        <f>VLOOKUP($A26,'FuturesInfo (3)'!$A$2:$O$80,15)*Q26</f>
        <v>288777</v>
      </c>
      <c r="T26" s="144">
        <f t="shared" si="71"/>
        <v>-4647.4585731268007</v>
      </c>
      <c r="U26" s="144">
        <f t="shared" si="84"/>
        <v>4647.4585731268007</v>
      </c>
      <c r="W26">
        <f t="shared" si="72"/>
        <v>1</v>
      </c>
      <c r="X26">
        <v>1</v>
      </c>
      <c r="Y26">
        <v>-1</v>
      </c>
      <c r="Z26">
        <v>-1</v>
      </c>
      <c r="AA26">
        <f t="shared" si="138"/>
        <v>0</v>
      </c>
      <c r="AB26">
        <f t="shared" si="73"/>
        <v>1</v>
      </c>
      <c r="AC26" s="1">
        <v>-1.4676479346600001E-3</v>
      </c>
      <c r="AD26" s="2">
        <v>10</v>
      </c>
      <c r="AE26">
        <v>60</v>
      </c>
      <c r="AF26" t="str">
        <f t="shared" si="74"/>
        <v>TRUE</v>
      </c>
      <c r="AG26">
        <f>VLOOKUP($A26,'FuturesInfo (3)'!$A$2:$V$80,22)</f>
        <v>3</v>
      </c>
      <c r="AH26">
        <f t="shared" si="75"/>
        <v>2</v>
      </c>
      <c r="AI26">
        <f t="shared" si="85"/>
        <v>3</v>
      </c>
      <c r="AJ26" s="138">
        <f>VLOOKUP($A26,'FuturesInfo (3)'!$A$2:$O$80,15)*AI26</f>
        <v>288777</v>
      </c>
      <c r="AK26" s="196">
        <f t="shared" si="86"/>
        <v>-423.82296762731085</v>
      </c>
      <c r="AL26" s="196">
        <f t="shared" si="87"/>
        <v>423.82296762731085</v>
      </c>
      <c r="AN26">
        <f t="shared" si="76"/>
        <v>1</v>
      </c>
      <c r="AO26">
        <v>1</v>
      </c>
      <c r="AP26">
        <v>-1</v>
      </c>
      <c r="AQ26">
        <v>-1</v>
      </c>
      <c r="AR26">
        <f t="shared" si="139"/>
        <v>0</v>
      </c>
      <c r="AS26">
        <f t="shared" si="77"/>
        <v>1</v>
      </c>
      <c r="AT26" s="1">
        <v>-6.1774416870799998E-4</v>
      </c>
      <c r="AU26" s="2">
        <v>10</v>
      </c>
      <c r="AV26">
        <v>60</v>
      </c>
      <c r="AW26" t="str">
        <f t="shared" si="78"/>
        <v>TRUE</v>
      </c>
      <c r="AX26">
        <f>VLOOKUP($A26,'FuturesInfo (3)'!$A$2:$V$80,22)</f>
        <v>3</v>
      </c>
      <c r="AY26">
        <f t="shared" si="79"/>
        <v>2</v>
      </c>
      <c r="AZ26">
        <f t="shared" si="88"/>
        <v>3</v>
      </c>
      <c r="BA26" s="138">
        <f>VLOOKUP($A26,'FuturesInfo (3)'!$A$2:$O$80,15)*AZ26</f>
        <v>288777</v>
      </c>
      <c r="BB26" s="196">
        <f t="shared" si="80"/>
        <v>-178.39030780699011</v>
      </c>
      <c r="BC26" s="196">
        <f t="shared" si="89"/>
        <v>178.39030780699011</v>
      </c>
      <c r="BE26">
        <v>1</v>
      </c>
      <c r="BF26">
        <v>1</v>
      </c>
      <c r="BG26">
        <v>-1</v>
      </c>
      <c r="BH26">
        <v>-1</v>
      </c>
      <c r="BI26">
        <v>0</v>
      </c>
      <c r="BJ26">
        <v>1</v>
      </c>
      <c r="BK26" s="1">
        <v>-2.6856509506399998E-3</v>
      </c>
      <c r="BL26" s="2">
        <v>10</v>
      </c>
      <c r="BM26">
        <v>60</v>
      </c>
      <c r="BN26" t="s">
        <v>1185</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1185</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1185</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1185</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1185</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1185</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1185</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1185</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1185</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1185</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1185</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1185</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1185</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1185</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1185</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1185</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1185</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1185</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v>-1</v>
      </c>
      <c r="SX26" s="239">
        <v>-1</v>
      </c>
      <c r="SY26" s="239">
        <v>1</v>
      </c>
      <c r="SZ26" s="239">
        <v>-1</v>
      </c>
      <c r="TA26" s="214">
        <v>-1</v>
      </c>
      <c r="TB26" s="240">
        <v>-6</v>
      </c>
      <c r="TC26">
        <v>1</v>
      </c>
      <c r="TD26">
        <v>1</v>
      </c>
      <c r="TE26" s="214">
        <v>1</v>
      </c>
      <c r="TF26">
        <v>0</v>
      </c>
      <c r="TG26">
        <v>0</v>
      </c>
      <c r="TH26">
        <v>1</v>
      </c>
      <c r="TI26">
        <v>1</v>
      </c>
      <c r="TJ26" s="248">
        <v>0</v>
      </c>
      <c r="TK26" s="202">
        <v>42544</v>
      </c>
      <c r="TL26">
        <v>60</v>
      </c>
      <c r="TM26" t="s">
        <v>1185</v>
      </c>
      <c r="TN26">
        <v>3</v>
      </c>
      <c r="TO26" s="252">
        <v>2</v>
      </c>
      <c r="TP26">
        <v>2</v>
      </c>
      <c r="TQ26" s="138">
        <v>287142</v>
      </c>
      <c r="TR26" s="138">
        <v>191428</v>
      </c>
      <c r="TS26" s="196">
        <v>0</v>
      </c>
      <c r="TT26" s="196">
        <v>0</v>
      </c>
      <c r="TU26" s="196">
        <v>0</v>
      </c>
      <c r="TV26" s="196">
        <v>0</v>
      </c>
      <c r="TW26" s="196">
        <v>0</v>
      </c>
      <c r="TX26" s="196">
        <v>0</v>
      </c>
      <c r="TY26" s="196">
        <v>0</v>
      </c>
      <c r="TZ26" s="196">
        <v>0</v>
      </c>
      <c r="UA26" s="196">
        <v>0</v>
      </c>
      <c r="UB26" s="196">
        <v>0</v>
      </c>
      <c r="UC26" s="196">
        <v>0</v>
      </c>
      <c r="UE26">
        <f t="shared" si="90"/>
        <v>1</v>
      </c>
      <c r="UF26" s="239">
        <v>1</v>
      </c>
      <c r="UG26" s="239">
        <v>1</v>
      </c>
      <c r="UH26" s="239">
        <v>1</v>
      </c>
      <c r="UI26" s="214">
        <v>-1</v>
      </c>
      <c r="UJ26" s="240">
        <v>-7</v>
      </c>
      <c r="UK26">
        <f t="shared" si="91"/>
        <v>1</v>
      </c>
      <c r="UL26">
        <f t="shared" si="92"/>
        <v>1</v>
      </c>
      <c r="UM26" s="214">
        <v>1</v>
      </c>
      <c r="UN26">
        <f t="shared" si="140"/>
        <v>1</v>
      </c>
      <c r="UO26">
        <f t="shared" si="152"/>
        <v>0</v>
      </c>
      <c r="UP26">
        <f t="shared" si="132"/>
        <v>1</v>
      </c>
      <c r="UQ26">
        <f t="shared" si="94"/>
        <v>1</v>
      </c>
      <c r="UR26" s="248">
        <v>5.6940468478999997E-3</v>
      </c>
      <c r="US26" s="202">
        <v>42544</v>
      </c>
      <c r="UT26">
        <v>60</v>
      </c>
      <c r="UU26" t="str">
        <f t="shared" si="81"/>
        <v>TRUE</v>
      </c>
      <c r="UV26">
        <f>VLOOKUP($A26,'FuturesInfo (3)'!$A$2:$V$80,22)</f>
        <v>3</v>
      </c>
      <c r="UW26" s="252">
        <v>2</v>
      </c>
      <c r="UX26">
        <f t="shared" si="95"/>
        <v>2</v>
      </c>
      <c r="UY26" s="138">
        <f>VLOOKUP($A26,'FuturesInfo (3)'!$A$2:$O$80,15)*UV26</f>
        <v>288777</v>
      </c>
      <c r="UZ26" s="138">
        <f>VLOOKUP($A26,'FuturesInfo (3)'!$A$2:$O$80,15)*UX26</f>
        <v>192518</v>
      </c>
      <c r="VA26" s="196">
        <f t="shared" si="96"/>
        <v>1644.3097665960181</v>
      </c>
      <c r="VB26" s="196">
        <f t="shared" si="97"/>
        <v>1096.2065110640121</v>
      </c>
      <c r="VC26" s="196">
        <f t="shared" si="98"/>
        <v>-1644.3097665960181</v>
      </c>
      <c r="VD26" s="196">
        <f t="shared" si="99"/>
        <v>1644.3097665960181</v>
      </c>
      <c r="VE26" s="196">
        <f t="shared" si="149"/>
        <v>1644.3097665960181</v>
      </c>
      <c r="VF26" s="196">
        <f t="shared" si="101"/>
        <v>1644.3097665960181</v>
      </c>
      <c r="VG26" s="196">
        <f t="shared" si="133"/>
        <v>1644.3097665960181</v>
      </c>
      <c r="VH26" s="196">
        <f>IF(IF(sym!$O15=UM26,1,0)=1,ABS(UY26*UR26),-ABS(UY26*UR26))</f>
        <v>-1644.3097665960181</v>
      </c>
      <c r="VI26" s="196">
        <f>IF(IF(sym!$N15=UM26,1,0)=1,ABS(UY26*UR26),-ABS(UY26*UR26))</f>
        <v>1644.3097665960181</v>
      </c>
      <c r="VJ26" s="196">
        <f t="shared" si="142"/>
        <v>-1644.3097665960181</v>
      </c>
      <c r="VK26" s="196">
        <f t="shared" si="103"/>
        <v>1644.3097665960181</v>
      </c>
      <c r="VM26">
        <f t="shared" si="104"/>
        <v>1</v>
      </c>
      <c r="VN26" s="239">
        <v>-1</v>
      </c>
      <c r="VO26" s="239">
        <v>1</v>
      </c>
      <c r="VP26" s="239">
        <v>-1</v>
      </c>
      <c r="VQ26" s="214">
        <v>-1</v>
      </c>
      <c r="VR26" s="240">
        <v>-8</v>
      </c>
      <c r="VS26">
        <f t="shared" si="105"/>
        <v>1</v>
      </c>
      <c r="VT26">
        <f t="shared" si="106"/>
        <v>1</v>
      </c>
      <c r="VU26" s="214"/>
      <c r="VV26">
        <f t="shared" si="143"/>
        <v>0</v>
      </c>
      <c r="VW26">
        <f t="shared" si="153"/>
        <v>0</v>
      </c>
      <c r="VX26">
        <f t="shared" si="134"/>
        <v>0</v>
      </c>
      <c r="VY26">
        <f t="shared" si="108"/>
        <v>0</v>
      </c>
      <c r="VZ26" s="248"/>
      <c r="WA26" s="202">
        <v>42544</v>
      </c>
      <c r="WB26">
        <v>60</v>
      </c>
      <c r="WC26" t="str">
        <f t="shared" si="82"/>
        <v>TRUE</v>
      </c>
      <c r="WD26">
        <f>VLOOKUP($A26,'FuturesInfo (3)'!$A$2:$V$80,22)</f>
        <v>3</v>
      </c>
      <c r="WE26" s="252">
        <v>2</v>
      </c>
      <c r="WF26">
        <f t="shared" si="109"/>
        <v>3</v>
      </c>
      <c r="WG26" s="138">
        <f>VLOOKUP($A26,'FuturesInfo (3)'!$A$2:$O$80,15)*WD26</f>
        <v>288777</v>
      </c>
      <c r="WH26" s="138">
        <f>VLOOKUP($A26,'FuturesInfo (3)'!$A$2:$O$80,15)*WF26</f>
        <v>288777</v>
      </c>
      <c r="WI26" s="196">
        <f t="shared" si="110"/>
        <v>0</v>
      </c>
      <c r="WJ26" s="196">
        <f t="shared" si="111"/>
        <v>0</v>
      </c>
      <c r="WK26" s="196">
        <f t="shared" si="112"/>
        <v>0</v>
      </c>
      <c r="WL26" s="196">
        <f t="shared" si="113"/>
        <v>0</v>
      </c>
      <c r="WM26" s="196">
        <f t="shared" si="150"/>
        <v>0</v>
      </c>
      <c r="WN26" s="196">
        <f t="shared" si="115"/>
        <v>0</v>
      </c>
      <c r="WO26" s="196">
        <f t="shared" si="135"/>
        <v>0</v>
      </c>
      <c r="WP26" s="196">
        <f>IF(IF(sym!$O15=VU26,1,0)=1,ABS(WG26*VZ26),-ABS(WG26*VZ26))</f>
        <v>0</v>
      </c>
      <c r="WQ26" s="196">
        <f>IF(IF(sym!$N15=VU26,1,0)=1,ABS(WG26*VZ26),-ABS(WG26*VZ26))</f>
        <v>0</v>
      </c>
      <c r="WR26" s="196">
        <f t="shared" si="145"/>
        <v>0</v>
      </c>
      <c r="WS26" s="196">
        <f t="shared" si="117"/>
        <v>0</v>
      </c>
      <c r="WU26">
        <f t="shared" si="118"/>
        <v>0</v>
      </c>
      <c r="WV26" s="239"/>
      <c r="WW26" s="239"/>
      <c r="WX26" s="239"/>
      <c r="WY26" s="214"/>
      <c r="WZ26" s="240"/>
      <c r="XA26">
        <f t="shared" si="119"/>
        <v>1</v>
      </c>
      <c r="XB26">
        <f t="shared" si="120"/>
        <v>0</v>
      </c>
      <c r="XC26" s="214"/>
      <c r="XD26">
        <f t="shared" si="146"/>
        <v>1</v>
      </c>
      <c r="XE26">
        <f t="shared" si="154"/>
        <v>1</v>
      </c>
      <c r="XF26">
        <f t="shared" si="136"/>
        <v>0</v>
      </c>
      <c r="XG26">
        <f t="shared" si="122"/>
        <v>1</v>
      </c>
      <c r="XH26" s="248"/>
      <c r="XI26" s="202"/>
      <c r="XJ26">
        <v>60</v>
      </c>
      <c r="XK26" t="str">
        <f t="shared" si="83"/>
        <v>FALSE</v>
      </c>
      <c r="XL26">
        <f>VLOOKUP($A26,'FuturesInfo (3)'!$A$2:$V$80,22)</f>
        <v>3</v>
      </c>
      <c r="XM26" s="252"/>
      <c r="XN26">
        <f t="shared" si="123"/>
        <v>2</v>
      </c>
      <c r="XO26" s="138">
        <f>VLOOKUP($A26,'FuturesInfo (3)'!$A$2:$O$80,15)*XL26</f>
        <v>288777</v>
      </c>
      <c r="XP26" s="138">
        <f>VLOOKUP($A26,'FuturesInfo (3)'!$A$2:$O$80,15)*XN26</f>
        <v>192518</v>
      </c>
      <c r="XQ26" s="196">
        <f t="shared" si="124"/>
        <v>0</v>
      </c>
      <c r="XR26" s="196">
        <f t="shared" si="125"/>
        <v>0</v>
      </c>
      <c r="XS26" s="196">
        <f t="shared" si="126"/>
        <v>0</v>
      </c>
      <c r="XT26" s="196">
        <f t="shared" si="127"/>
        <v>0</v>
      </c>
      <c r="XU26" s="196">
        <f t="shared" si="151"/>
        <v>0</v>
      </c>
      <c r="XV26" s="196">
        <f t="shared" si="129"/>
        <v>0</v>
      </c>
      <c r="XW26" s="196">
        <f t="shared" si="137"/>
        <v>0</v>
      </c>
      <c r="XX26" s="196">
        <f>IF(IF(sym!$O15=XC26,1,0)=1,ABS(XO26*XH26),-ABS(XO26*XH26))</f>
        <v>0</v>
      </c>
      <c r="XY26" s="196">
        <f>IF(IF(sym!$N15=XC26,1,0)=1,ABS(XO26*XH26),-ABS(XO26*XH26))</f>
        <v>0</v>
      </c>
      <c r="XZ26" s="196">
        <f t="shared" si="148"/>
        <v>0</v>
      </c>
      <c r="YA26" s="196">
        <f t="shared" si="131"/>
        <v>0</v>
      </c>
    </row>
    <row r="27" spans="1:651" x14ac:dyDescent="0.25">
      <c r="A27" s="1" t="s">
        <v>319</v>
      </c>
      <c r="B27" s="150" t="str">
        <f>'FuturesInfo (3)'!M15</f>
        <v>BD</v>
      </c>
      <c r="C27" s="200" t="str">
        <f>VLOOKUP(A27,'FuturesInfo (3)'!$A$2:$K$80,11)</f>
        <v>rates</v>
      </c>
      <c r="F27" t="e">
        <f>#REF!</f>
        <v>#REF!</v>
      </c>
      <c r="G27">
        <v>1</v>
      </c>
      <c r="H27">
        <v>1</v>
      </c>
      <c r="I27">
        <v>1</v>
      </c>
      <c r="J27">
        <f t="shared" si="67"/>
        <v>1</v>
      </c>
      <c r="K27">
        <f t="shared" si="68"/>
        <v>1</v>
      </c>
      <c r="L27" s="184">
        <v>3.7084321235299998E-3</v>
      </c>
      <c r="M27" s="2">
        <v>10</v>
      </c>
      <c r="N27">
        <v>60</v>
      </c>
      <c r="O27" t="str">
        <f t="shared" si="69"/>
        <v>TRUE</v>
      </c>
      <c r="P27">
        <f>VLOOKUP($A27,'FuturesInfo (3)'!$A$2:$V$80,22)</f>
        <v>2</v>
      </c>
      <c r="Q27">
        <f t="shared" si="70"/>
        <v>2</v>
      </c>
      <c r="R27">
        <f t="shared" si="70"/>
        <v>2</v>
      </c>
      <c r="S27" s="138">
        <f>VLOOKUP($A27,'FuturesInfo (3)'!$A$2:$O$80,15)*Q27</f>
        <v>374244.53900000005</v>
      </c>
      <c r="T27" s="144">
        <f t="shared" si="71"/>
        <v>1387.860470483276</v>
      </c>
      <c r="U27" s="144">
        <f t="shared" si="84"/>
        <v>1387.860470483276</v>
      </c>
      <c r="W27">
        <f t="shared" si="72"/>
        <v>1</v>
      </c>
      <c r="X27">
        <v>1</v>
      </c>
      <c r="Y27">
        <v>1</v>
      </c>
      <c r="Z27">
        <v>-1</v>
      </c>
      <c r="AA27">
        <f t="shared" si="138"/>
        <v>0</v>
      </c>
      <c r="AB27">
        <f t="shared" si="73"/>
        <v>0</v>
      </c>
      <c r="AC27" s="1">
        <v>-9.0854027861900005E-4</v>
      </c>
      <c r="AD27" s="2">
        <v>10</v>
      </c>
      <c r="AE27">
        <v>60</v>
      </c>
      <c r="AF27" t="str">
        <f t="shared" si="74"/>
        <v>TRUE</v>
      </c>
      <c r="AG27">
        <f>VLOOKUP($A27,'FuturesInfo (3)'!$A$2:$V$80,22)</f>
        <v>2</v>
      </c>
      <c r="AH27">
        <f t="shared" si="75"/>
        <v>3</v>
      </c>
      <c r="AI27">
        <f t="shared" si="85"/>
        <v>2</v>
      </c>
      <c r="AJ27" s="138">
        <f>VLOOKUP($A27,'FuturesInfo (3)'!$A$2:$O$80,15)*AI27</f>
        <v>374244.53900000005</v>
      </c>
      <c r="AK27" s="196">
        <f t="shared" si="86"/>
        <v>-340.01623773469925</v>
      </c>
      <c r="AL27" s="196">
        <f t="shared" si="87"/>
        <v>-340.01623773469925</v>
      </c>
      <c r="AN27">
        <f t="shared" si="76"/>
        <v>1</v>
      </c>
      <c r="AO27">
        <v>-1</v>
      </c>
      <c r="AP27">
        <v>1</v>
      </c>
      <c r="AQ27">
        <v>1</v>
      </c>
      <c r="AR27">
        <f t="shared" si="139"/>
        <v>0</v>
      </c>
      <c r="AS27">
        <f t="shared" si="77"/>
        <v>1</v>
      </c>
      <c r="AT27" s="1">
        <v>2.60685054981E-3</v>
      </c>
      <c r="AU27" s="2">
        <v>10</v>
      </c>
      <c r="AV27">
        <v>60</v>
      </c>
      <c r="AW27" t="str">
        <f t="shared" si="78"/>
        <v>TRUE</v>
      </c>
      <c r="AX27">
        <f>VLOOKUP($A27,'FuturesInfo (3)'!$A$2:$V$80,22)</f>
        <v>2</v>
      </c>
      <c r="AY27">
        <f t="shared" si="79"/>
        <v>2</v>
      </c>
      <c r="AZ27">
        <f t="shared" si="88"/>
        <v>2</v>
      </c>
      <c r="BA27" s="138">
        <f>VLOOKUP($A27,'FuturesInfo (3)'!$A$2:$O$80,15)*AZ27</f>
        <v>374244.53900000005</v>
      </c>
      <c r="BB27" s="196">
        <f t="shared" si="80"/>
        <v>-975.5995822555401</v>
      </c>
      <c r="BC27" s="196">
        <f t="shared" si="89"/>
        <v>975.5995822555401</v>
      </c>
      <c r="BE27">
        <v>-1</v>
      </c>
      <c r="BF27">
        <v>1</v>
      </c>
      <c r="BG27">
        <v>1</v>
      </c>
      <c r="BH27">
        <v>-1</v>
      </c>
      <c r="BI27">
        <v>0</v>
      </c>
      <c r="BJ27">
        <v>0</v>
      </c>
      <c r="BK27" s="1">
        <v>-4.86499635125E-4</v>
      </c>
      <c r="BL27" s="2">
        <v>10</v>
      </c>
      <c r="BM27">
        <v>60</v>
      </c>
      <c r="BN27" t="s">
        <v>1185</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1185</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1185</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1185</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1185</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1185</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1185</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1185</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1185</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1185</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1185</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1185</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1185</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1185</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1185</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1185</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1185</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1185</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v>-1</v>
      </c>
      <c r="SX27" s="239">
        <v>-1</v>
      </c>
      <c r="SY27" s="239">
        <v>-1</v>
      </c>
      <c r="SZ27" s="239">
        <v>1</v>
      </c>
      <c r="TA27" s="214">
        <v>1</v>
      </c>
      <c r="TB27" s="240">
        <v>6</v>
      </c>
      <c r="TC27">
        <v>-1</v>
      </c>
      <c r="TD27">
        <v>1</v>
      </c>
      <c r="TE27" s="214">
        <v>1</v>
      </c>
      <c r="TF27">
        <v>0</v>
      </c>
      <c r="TG27">
        <v>1</v>
      </c>
      <c r="TH27">
        <v>0</v>
      </c>
      <c r="TI27">
        <v>1</v>
      </c>
      <c r="TJ27" s="248">
        <v>6.5880098221199996E-4</v>
      </c>
      <c r="TK27" s="202">
        <v>42544</v>
      </c>
      <c r="TL27">
        <v>60</v>
      </c>
      <c r="TM27" t="s">
        <v>1185</v>
      </c>
      <c r="TN27">
        <v>2</v>
      </c>
      <c r="TO27" s="252">
        <v>1</v>
      </c>
      <c r="TP27">
        <v>3</v>
      </c>
      <c r="TQ27" s="138">
        <v>372705.35600000003</v>
      </c>
      <c r="TR27" s="138">
        <v>559058.03399999999</v>
      </c>
      <c r="TS27" s="196">
        <v>-245.53865460847314</v>
      </c>
      <c r="TT27" s="196">
        <v>-368.30798191270964</v>
      </c>
      <c r="TU27" s="196">
        <v>245.53865460847314</v>
      </c>
      <c r="TV27" s="196">
        <v>-245.53865460847314</v>
      </c>
      <c r="TW27" s="196">
        <v>245.53865460847314</v>
      </c>
      <c r="TX27" s="196">
        <v>-245.53865460847314</v>
      </c>
      <c r="TY27" s="196">
        <v>245.53865460847314</v>
      </c>
      <c r="TZ27" s="196">
        <v>-245.53865460847314</v>
      </c>
      <c r="UA27" s="196">
        <v>245.53865460847314</v>
      </c>
      <c r="UB27" s="196">
        <v>-245.53865460847314</v>
      </c>
      <c r="UC27" s="196">
        <v>245.53865460847314</v>
      </c>
      <c r="UE27">
        <f t="shared" si="90"/>
        <v>1</v>
      </c>
      <c r="UF27" s="239">
        <v>-1</v>
      </c>
      <c r="UG27" s="239">
        <v>-1</v>
      </c>
      <c r="UH27" s="239">
        <v>-1</v>
      </c>
      <c r="UI27" s="214">
        <v>1</v>
      </c>
      <c r="UJ27" s="240">
        <v>7</v>
      </c>
      <c r="UK27">
        <f t="shared" si="91"/>
        <v>-1</v>
      </c>
      <c r="UL27">
        <f t="shared" si="92"/>
        <v>1</v>
      </c>
      <c r="UM27" s="214">
        <v>1</v>
      </c>
      <c r="UN27">
        <f t="shared" si="140"/>
        <v>0</v>
      </c>
      <c r="UO27">
        <f t="shared" si="152"/>
        <v>1</v>
      </c>
      <c r="UP27">
        <f t="shared" si="132"/>
        <v>0</v>
      </c>
      <c r="UQ27">
        <f t="shared" si="94"/>
        <v>1</v>
      </c>
      <c r="UR27" s="248">
        <v>4.1297581996600002E-3</v>
      </c>
      <c r="US27" s="202">
        <v>42544</v>
      </c>
      <c r="UT27">
        <v>60</v>
      </c>
      <c r="UU27" t="str">
        <f t="shared" si="81"/>
        <v>TRUE</v>
      </c>
      <c r="UV27">
        <f>VLOOKUP($A27,'FuturesInfo (3)'!$A$2:$V$80,22)</f>
        <v>2</v>
      </c>
      <c r="UW27" s="252">
        <v>1</v>
      </c>
      <c r="UX27">
        <f t="shared" si="95"/>
        <v>3</v>
      </c>
      <c r="UY27" s="138">
        <f>VLOOKUP($A27,'FuturesInfo (3)'!$A$2:$O$80,15)*UV27</f>
        <v>374244.53900000005</v>
      </c>
      <c r="UZ27" s="138">
        <f>VLOOKUP($A27,'FuturesInfo (3)'!$A$2:$O$80,15)*UX27</f>
        <v>561366.80850000004</v>
      </c>
      <c r="VA27" s="196">
        <f t="shared" si="96"/>
        <v>-1545.5394536132269</v>
      </c>
      <c r="VB27" s="196">
        <f t="shared" si="97"/>
        <v>-2318.3091804198402</v>
      </c>
      <c r="VC27" s="196">
        <f t="shared" si="98"/>
        <v>1545.5394536132269</v>
      </c>
      <c r="VD27" s="196">
        <f t="shared" si="99"/>
        <v>-1545.5394536132269</v>
      </c>
      <c r="VE27" s="196">
        <f t="shared" si="149"/>
        <v>1545.5394536132269</v>
      </c>
      <c r="VF27" s="196">
        <f t="shared" si="101"/>
        <v>-1545.5394536132269</v>
      </c>
      <c r="VG27" s="196">
        <f t="shared" si="133"/>
        <v>-1545.5394536132269</v>
      </c>
      <c r="VH27" s="196">
        <f>IF(IF(sym!$O16=UM27,1,0)=1,ABS(UY27*UR27),-ABS(UY27*UR27))</f>
        <v>-1545.5394536132269</v>
      </c>
      <c r="VI27" s="196">
        <f>IF(IF(sym!$N16=UM27,1,0)=1,ABS(UY27*UR27),-ABS(UY27*UR27))</f>
        <v>1545.5394536132269</v>
      </c>
      <c r="VJ27" s="196">
        <f t="shared" si="142"/>
        <v>-1545.5394536132269</v>
      </c>
      <c r="VK27" s="196">
        <f t="shared" si="103"/>
        <v>1545.5394536132269</v>
      </c>
      <c r="VM27">
        <f t="shared" si="104"/>
        <v>1</v>
      </c>
      <c r="VN27" s="239">
        <v>-1</v>
      </c>
      <c r="VO27" s="239">
        <v>-1</v>
      </c>
      <c r="VP27" s="239">
        <v>1</v>
      </c>
      <c r="VQ27" s="214">
        <v>1</v>
      </c>
      <c r="VR27" s="240">
        <v>8</v>
      </c>
      <c r="VS27">
        <f t="shared" si="105"/>
        <v>-1</v>
      </c>
      <c r="VT27">
        <f t="shared" si="106"/>
        <v>1</v>
      </c>
      <c r="VU27" s="214"/>
      <c r="VV27">
        <f t="shared" si="143"/>
        <v>0</v>
      </c>
      <c r="VW27">
        <f t="shared" si="153"/>
        <v>0</v>
      </c>
      <c r="VX27">
        <f t="shared" si="134"/>
        <v>0</v>
      </c>
      <c r="VY27">
        <f t="shared" si="108"/>
        <v>0</v>
      </c>
      <c r="VZ27" s="248"/>
      <c r="WA27" s="202">
        <v>42544</v>
      </c>
      <c r="WB27">
        <v>60</v>
      </c>
      <c r="WC27" t="str">
        <f t="shared" si="82"/>
        <v>TRUE</v>
      </c>
      <c r="WD27">
        <f>VLOOKUP($A27,'FuturesInfo (3)'!$A$2:$V$80,22)</f>
        <v>2</v>
      </c>
      <c r="WE27" s="252">
        <v>1</v>
      </c>
      <c r="WF27">
        <f t="shared" si="109"/>
        <v>2</v>
      </c>
      <c r="WG27" s="138">
        <f>VLOOKUP($A27,'FuturesInfo (3)'!$A$2:$O$80,15)*WD27</f>
        <v>374244.53900000005</v>
      </c>
      <c r="WH27" s="138">
        <f>VLOOKUP($A27,'FuturesInfo (3)'!$A$2:$O$80,15)*WF27</f>
        <v>374244.53900000005</v>
      </c>
      <c r="WI27" s="196">
        <f t="shared" si="110"/>
        <v>0</v>
      </c>
      <c r="WJ27" s="196">
        <f t="shared" si="111"/>
        <v>0</v>
      </c>
      <c r="WK27" s="196">
        <f t="shared" si="112"/>
        <v>0</v>
      </c>
      <c r="WL27" s="196">
        <f t="shared" si="113"/>
        <v>0</v>
      </c>
      <c r="WM27" s="196">
        <f t="shared" si="150"/>
        <v>0</v>
      </c>
      <c r="WN27" s="196">
        <f t="shared" si="115"/>
        <v>0</v>
      </c>
      <c r="WO27" s="196">
        <f t="shared" si="135"/>
        <v>0</v>
      </c>
      <c r="WP27" s="196">
        <f>IF(IF(sym!$O16=VU27,1,0)=1,ABS(WG27*VZ27),-ABS(WG27*VZ27))</f>
        <v>0</v>
      </c>
      <c r="WQ27" s="196">
        <f>IF(IF(sym!$N16=VU27,1,0)=1,ABS(WG27*VZ27),-ABS(WG27*VZ27))</f>
        <v>0</v>
      </c>
      <c r="WR27" s="196">
        <f t="shared" si="145"/>
        <v>0</v>
      </c>
      <c r="WS27" s="196">
        <f t="shared" si="117"/>
        <v>0</v>
      </c>
      <c r="WU27">
        <f t="shared" si="118"/>
        <v>0</v>
      </c>
      <c r="WV27" s="239"/>
      <c r="WW27" s="239"/>
      <c r="WX27" s="239"/>
      <c r="WY27" s="214"/>
      <c r="WZ27" s="240"/>
      <c r="XA27">
        <f t="shared" si="119"/>
        <v>1</v>
      </c>
      <c r="XB27">
        <f t="shared" si="120"/>
        <v>0</v>
      </c>
      <c r="XC27" s="214"/>
      <c r="XD27">
        <f t="shared" si="146"/>
        <v>1</v>
      </c>
      <c r="XE27">
        <f t="shared" si="154"/>
        <v>1</v>
      </c>
      <c r="XF27">
        <f t="shared" si="136"/>
        <v>0</v>
      </c>
      <c r="XG27">
        <f t="shared" si="122"/>
        <v>1</v>
      </c>
      <c r="XH27" s="248"/>
      <c r="XI27" s="202"/>
      <c r="XJ27">
        <v>60</v>
      </c>
      <c r="XK27" t="str">
        <f t="shared" si="83"/>
        <v>FALSE</v>
      </c>
      <c r="XL27">
        <f>VLOOKUP($A27,'FuturesInfo (3)'!$A$2:$V$80,22)</f>
        <v>2</v>
      </c>
      <c r="XM27" s="252"/>
      <c r="XN27">
        <f t="shared" si="123"/>
        <v>2</v>
      </c>
      <c r="XO27" s="138">
        <f>VLOOKUP($A27,'FuturesInfo (3)'!$A$2:$O$80,15)*XL27</f>
        <v>374244.53900000005</v>
      </c>
      <c r="XP27" s="138">
        <f>VLOOKUP($A27,'FuturesInfo (3)'!$A$2:$O$80,15)*XN27</f>
        <v>374244.53900000005</v>
      </c>
      <c r="XQ27" s="196">
        <f t="shared" si="124"/>
        <v>0</v>
      </c>
      <c r="XR27" s="196">
        <f t="shared" si="125"/>
        <v>0</v>
      </c>
      <c r="XS27" s="196">
        <f t="shared" si="126"/>
        <v>0</v>
      </c>
      <c r="XT27" s="196">
        <f t="shared" si="127"/>
        <v>0</v>
      </c>
      <c r="XU27" s="196">
        <f t="shared" si="151"/>
        <v>0</v>
      </c>
      <c r="XV27" s="196">
        <f t="shared" si="129"/>
        <v>0</v>
      </c>
      <c r="XW27" s="196">
        <f t="shared" si="137"/>
        <v>0</v>
      </c>
      <c r="XX27" s="196">
        <f>IF(IF(sym!$O16=XC27,1,0)=1,ABS(XO27*XH27),-ABS(XO27*XH27))</f>
        <v>0</v>
      </c>
      <c r="XY27" s="196">
        <f>IF(IF(sym!$N16=XC27,1,0)=1,ABS(XO27*XH27),-ABS(XO27*XH27))</f>
        <v>0</v>
      </c>
      <c r="XZ27" s="196">
        <f t="shared" si="148"/>
        <v>0</v>
      </c>
      <c r="YA27" s="196">
        <f t="shared" si="131"/>
        <v>0</v>
      </c>
    </row>
    <row r="28" spans="1:651" x14ac:dyDescent="0.25">
      <c r="A28" s="1" t="s">
        <v>321</v>
      </c>
      <c r="B28" s="150" t="str">
        <f>'FuturesInfo (3)'!M16</f>
        <v>BL</v>
      </c>
      <c r="C28" s="200" t="str">
        <f>VLOOKUP(A28,'FuturesInfo (3)'!$A$2:$K$80,11)</f>
        <v>rates</v>
      </c>
      <c r="F28" t="e">
        <f>#REF!</f>
        <v>#REF!</v>
      </c>
      <c r="G28">
        <v>-1</v>
      </c>
      <c r="H28">
        <v>1</v>
      </c>
      <c r="I28">
        <v>1</v>
      </c>
      <c r="J28">
        <f t="shared" si="67"/>
        <v>0</v>
      </c>
      <c r="K28">
        <f t="shared" si="68"/>
        <v>1</v>
      </c>
      <c r="L28" s="184">
        <v>1.0649627263E-3</v>
      </c>
      <c r="M28" s="2">
        <v>10</v>
      </c>
      <c r="N28">
        <v>60</v>
      </c>
      <c r="O28" t="str">
        <f t="shared" si="69"/>
        <v>TRUE</v>
      </c>
      <c r="P28">
        <f>VLOOKUP($A28,'FuturesInfo (3)'!$A$2:$V$80,22)</f>
        <v>7</v>
      </c>
      <c r="Q28">
        <f t="shared" si="70"/>
        <v>7</v>
      </c>
      <c r="R28">
        <f t="shared" si="70"/>
        <v>7</v>
      </c>
      <c r="S28" s="138">
        <f>VLOOKUP($A28,'FuturesInfo (3)'!$A$2:$O$80,15)*Q28</f>
        <v>1045261.4060000002</v>
      </c>
      <c r="T28" s="144">
        <f t="shared" si="71"/>
        <v>-1113.1644366299313</v>
      </c>
      <c r="U28" s="144">
        <f t="shared" si="84"/>
        <v>1113.1644366299313</v>
      </c>
      <c r="W28">
        <f t="shared" si="72"/>
        <v>-1</v>
      </c>
      <c r="X28">
        <v>1</v>
      </c>
      <c r="Y28">
        <v>1</v>
      </c>
      <c r="Z28">
        <v>1</v>
      </c>
      <c r="AA28">
        <f t="shared" si="138"/>
        <v>1</v>
      </c>
      <c r="AB28">
        <f t="shared" si="73"/>
        <v>1</v>
      </c>
      <c r="AC28" s="171">
        <v>0</v>
      </c>
      <c r="AD28" s="2">
        <v>10</v>
      </c>
      <c r="AE28">
        <v>60</v>
      </c>
      <c r="AF28" t="str">
        <f t="shared" si="74"/>
        <v>TRUE</v>
      </c>
      <c r="AG28">
        <f>VLOOKUP($A28,'FuturesInfo (3)'!$A$2:$V$80,22)</f>
        <v>7</v>
      </c>
      <c r="AH28">
        <f t="shared" si="75"/>
        <v>9</v>
      </c>
      <c r="AI28">
        <f t="shared" si="85"/>
        <v>7</v>
      </c>
      <c r="AJ28" s="138">
        <f>VLOOKUP($A28,'FuturesInfo (3)'!$A$2:$O$80,15)*AI28</f>
        <v>1045261.4060000002</v>
      </c>
      <c r="AK28" s="196">
        <f t="shared" si="86"/>
        <v>0</v>
      </c>
      <c r="AL28" s="196">
        <f t="shared" si="87"/>
        <v>0</v>
      </c>
      <c r="AN28">
        <f t="shared" si="76"/>
        <v>1</v>
      </c>
      <c r="AO28">
        <v>1</v>
      </c>
      <c r="AP28">
        <v>-1</v>
      </c>
      <c r="AQ28">
        <v>1</v>
      </c>
      <c r="AR28">
        <f t="shared" si="139"/>
        <v>1</v>
      </c>
      <c r="AS28">
        <f t="shared" si="77"/>
        <v>0</v>
      </c>
      <c r="AT28" s="171">
        <v>9.1185409898399995E-4</v>
      </c>
      <c r="AU28" s="2">
        <v>10</v>
      </c>
      <c r="AV28">
        <v>60</v>
      </c>
      <c r="AW28" t="str">
        <f t="shared" si="78"/>
        <v>TRUE</v>
      </c>
      <c r="AX28">
        <f>VLOOKUP($A28,'FuturesInfo (3)'!$A$2:$V$80,22)</f>
        <v>7</v>
      </c>
      <c r="AY28">
        <f t="shared" si="79"/>
        <v>5</v>
      </c>
      <c r="AZ28">
        <f t="shared" si="88"/>
        <v>7</v>
      </c>
      <c r="BA28" s="138">
        <f>VLOOKUP($A28,'FuturesInfo (3)'!$A$2:$O$80,15)*AZ28</f>
        <v>1045261.4060000002</v>
      </c>
      <c r="BB28" s="196">
        <f t="shared" si="80"/>
        <v>953.12589757087915</v>
      </c>
      <c r="BC28" s="196">
        <f t="shared" si="89"/>
        <v>-953.12589757087915</v>
      </c>
      <c r="BE28">
        <v>1</v>
      </c>
      <c r="BF28">
        <v>1</v>
      </c>
      <c r="BG28">
        <v>-1</v>
      </c>
      <c r="BH28">
        <v>1</v>
      </c>
      <c r="BI28">
        <v>1</v>
      </c>
      <c r="BJ28">
        <v>0</v>
      </c>
      <c r="BK28" s="171">
        <v>0</v>
      </c>
      <c r="BL28" s="2">
        <v>10</v>
      </c>
      <c r="BM28">
        <v>60</v>
      </c>
      <c r="BN28" t="s">
        <v>1185</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1185</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1185</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1185</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1185</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1185</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1185</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1185</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1185</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1185</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1185</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1185</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1185</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1185</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1185</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1185</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1185</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1185</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v>-1</v>
      </c>
      <c r="SX28" s="239">
        <v>1</v>
      </c>
      <c r="SY28" s="239">
        <v>1</v>
      </c>
      <c r="SZ28" s="239">
        <v>1</v>
      </c>
      <c r="TA28" s="214">
        <v>1</v>
      </c>
      <c r="TB28" s="240">
        <v>6</v>
      </c>
      <c r="TC28">
        <v>-1</v>
      </c>
      <c r="TD28">
        <v>1</v>
      </c>
      <c r="TE28" s="214">
        <v>1</v>
      </c>
      <c r="TF28">
        <v>1</v>
      </c>
      <c r="TG28">
        <v>1</v>
      </c>
      <c r="TH28">
        <v>0</v>
      </c>
      <c r="TI28">
        <v>1</v>
      </c>
      <c r="TJ28" s="249">
        <v>7.4872716382099998E-4</v>
      </c>
      <c r="TK28" s="202">
        <v>42544</v>
      </c>
      <c r="TL28">
        <v>60</v>
      </c>
      <c r="TM28" t="s">
        <v>1185</v>
      </c>
      <c r="TN28">
        <v>8</v>
      </c>
      <c r="TO28" s="252">
        <v>2</v>
      </c>
      <c r="TP28">
        <v>6</v>
      </c>
      <c r="TQ28" s="138">
        <v>1192621.4480000001</v>
      </c>
      <c r="TR28" s="138">
        <v>894466.08600000013</v>
      </c>
      <c r="TS28" s="196">
        <v>892.94807427313424</v>
      </c>
      <c r="TT28" s="196">
        <v>669.71105570485076</v>
      </c>
      <c r="TU28" s="196">
        <v>892.94807427313424</v>
      </c>
      <c r="TV28" s="196">
        <v>-892.94807427313424</v>
      </c>
      <c r="TW28" s="196">
        <v>892.94807427313424</v>
      </c>
      <c r="TX28" s="196">
        <v>892.94807427313424</v>
      </c>
      <c r="TY28" s="196">
        <v>892.94807427313424</v>
      </c>
      <c r="TZ28" s="196">
        <v>-892.94807427313424</v>
      </c>
      <c r="UA28" s="196">
        <v>892.94807427313424</v>
      </c>
      <c r="UB28" s="196">
        <v>-892.94807427313424</v>
      </c>
      <c r="UC28" s="196">
        <v>892.94807427313424</v>
      </c>
      <c r="UE28">
        <f t="shared" si="90"/>
        <v>1</v>
      </c>
      <c r="UF28" s="239">
        <v>1</v>
      </c>
      <c r="UG28" s="239">
        <v>-1</v>
      </c>
      <c r="UH28" s="239">
        <v>1</v>
      </c>
      <c r="UI28" s="214">
        <v>1</v>
      </c>
      <c r="UJ28" s="240">
        <v>7</v>
      </c>
      <c r="UK28">
        <f t="shared" si="91"/>
        <v>-1</v>
      </c>
      <c r="UL28">
        <f t="shared" si="92"/>
        <v>1</v>
      </c>
      <c r="UM28" s="214">
        <v>1</v>
      </c>
      <c r="UN28">
        <f t="shared" si="140"/>
        <v>1</v>
      </c>
      <c r="UO28">
        <f t="shared" si="152"/>
        <v>1</v>
      </c>
      <c r="UP28">
        <f t="shared" si="132"/>
        <v>0</v>
      </c>
      <c r="UQ28">
        <f t="shared" si="94"/>
        <v>1</v>
      </c>
      <c r="UR28" s="249">
        <v>1.6459673799200001E-3</v>
      </c>
      <c r="US28" s="202">
        <v>42544</v>
      </c>
      <c r="UT28">
        <v>60</v>
      </c>
      <c r="UU28" t="str">
        <f t="shared" si="81"/>
        <v>TRUE</v>
      </c>
      <c r="UV28">
        <f>VLOOKUP($A28,'FuturesInfo (3)'!$A$2:$V$80,22)</f>
        <v>7</v>
      </c>
      <c r="UW28" s="252">
        <v>2</v>
      </c>
      <c r="UX28">
        <f t="shared" si="95"/>
        <v>5</v>
      </c>
      <c r="UY28" s="138">
        <f>VLOOKUP($A28,'FuturesInfo (3)'!$A$2:$O$80,15)*UV28</f>
        <v>1045261.4060000002</v>
      </c>
      <c r="UZ28" s="138">
        <f>VLOOKUP($A28,'FuturesInfo (3)'!$A$2:$O$80,15)*UX28</f>
        <v>746615.29</v>
      </c>
      <c r="VA28" s="196">
        <f t="shared" si="96"/>
        <v>1720.4661777653157</v>
      </c>
      <c r="VB28" s="196">
        <f t="shared" si="97"/>
        <v>1228.9044126895112</v>
      </c>
      <c r="VC28" s="196">
        <f t="shared" si="98"/>
        <v>1720.4661777653157</v>
      </c>
      <c r="VD28" s="196">
        <f t="shared" si="99"/>
        <v>-1720.4661777653157</v>
      </c>
      <c r="VE28" s="196">
        <f t="shared" si="149"/>
        <v>1720.4661777653157</v>
      </c>
      <c r="VF28" s="196">
        <f t="shared" si="101"/>
        <v>-1720.4661777653157</v>
      </c>
      <c r="VG28" s="196">
        <f t="shared" si="133"/>
        <v>1720.4661777653157</v>
      </c>
      <c r="VH28" s="196">
        <f>IF(IF(sym!$O17=UM28,1,0)=1,ABS(UY28*UR28),-ABS(UY28*UR28))</f>
        <v>-1720.4661777653157</v>
      </c>
      <c r="VI28" s="196">
        <f>IF(IF(sym!$N17=UM28,1,0)=1,ABS(UY28*UR28),-ABS(UY28*UR28))</f>
        <v>1720.4661777653157</v>
      </c>
      <c r="VJ28" s="196">
        <f t="shared" si="142"/>
        <v>-1720.4661777653157</v>
      </c>
      <c r="VK28" s="196">
        <f t="shared" si="103"/>
        <v>1720.4661777653157</v>
      </c>
      <c r="VM28">
        <f t="shared" si="104"/>
        <v>1</v>
      </c>
      <c r="VN28" s="239">
        <v>-1</v>
      </c>
      <c r="VO28" s="239">
        <v>-1</v>
      </c>
      <c r="VP28" s="239">
        <v>-1</v>
      </c>
      <c r="VQ28" s="214">
        <v>1</v>
      </c>
      <c r="VR28" s="240">
        <v>8</v>
      </c>
      <c r="VS28">
        <f t="shared" si="105"/>
        <v>-1</v>
      </c>
      <c r="VT28">
        <f t="shared" si="106"/>
        <v>1</v>
      </c>
      <c r="VU28" s="214"/>
      <c r="VV28">
        <f t="shared" si="143"/>
        <v>0</v>
      </c>
      <c r="VW28">
        <f t="shared" si="153"/>
        <v>0</v>
      </c>
      <c r="VX28">
        <f t="shared" si="134"/>
        <v>0</v>
      </c>
      <c r="VY28">
        <f t="shared" si="108"/>
        <v>0</v>
      </c>
      <c r="VZ28" s="249"/>
      <c r="WA28" s="202">
        <v>42544</v>
      </c>
      <c r="WB28">
        <v>60</v>
      </c>
      <c r="WC28" t="str">
        <f t="shared" si="82"/>
        <v>TRUE</v>
      </c>
      <c r="WD28">
        <f>VLOOKUP($A28,'FuturesInfo (3)'!$A$2:$V$80,22)</f>
        <v>7</v>
      </c>
      <c r="WE28" s="252">
        <v>2</v>
      </c>
      <c r="WF28">
        <f t="shared" si="109"/>
        <v>7</v>
      </c>
      <c r="WG28" s="138">
        <f>VLOOKUP($A28,'FuturesInfo (3)'!$A$2:$O$80,15)*WD28</f>
        <v>1045261.4060000002</v>
      </c>
      <c r="WH28" s="138">
        <f>VLOOKUP($A28,'FuturesInfo (3)'!$A$2:$O$80,15)*WF28</f>
        <v>1045261.4060000002</v>
      </c>
      <c r="WI28" s="196">
        <f t="shared" si="110"/>
        <v>0</v>
      </c>
      <c r="WJ28" s="196">
        <f t="shared" si="111"/>
        <v>0</v>
      </c>
      <c r="WK28" s="196">
        <f t="shared" si="112"/>
        <v>0</v>
      </c>
      <c r="WL28" s="196">
        <f t="shared" si="113"/>
        <v>0</v>
      </c>
      <c r="WM28" s="196">
        <f t="shared" si="150"/>
        <v>0</v>
      </c>
      <c r="WN28" s="196">
        <f t="shared" si="115"/>
        <v>0</v>
      </c>
      <c r="WO28" s="196">
        <f t="shared" si="135"/>
        <v>0</v>
      </c>
      <c r="WP28" s="196">
        <f>IF(IF(sym!$O17=VU28,1,0)=1,ABS(WG28*VZ28),-ABS(WG28*VZ28))</f>
        <v>0</v>
      </c>
      <c r="WQ28" s="196">
        <f>IF(IF(sym!$N17=VU28,1,0)=1,ABS(WG28*VZ28),-ABS(WG28*VZ28))</f>
        <v>0</v>
      </c>
      <c r="WR28" s="196">
        <f t="shared" si="145"/>
        <v>0</v>
      </c>
      <c r="WS28" s="196">
        <f t="shared" si="117"/>
        <v>0</v>
      </c>
      <c r="WU28">
        <f t="shared" si="118"/>
        <v>0</v>
      </c>
      <c r="WV28" s="239"/>
      <c r="WW28" s="239"/>
      <c r="WX28" s="239"/>
      <c r="WY28" s="214"/>
      <c r="WZ28" s="240"/>
      <c r="XA28">
        <f t="shared" si="119"/>
        <v>1</v>
      </c>
      <c r="XB28">
        <f t="shared" si="120"/>
        <v>0</v>
      </c>
      <c r="XC28" s="214"/>
      <c r="XD28">
        <f t="shared" si="146"/>
        <v>1</v>
      </c>
      <c r="XE28">
        <f t="shared" si="154"/>
        <v>1</v>
      </c>
      <c r="XF28">
        <f t="shared" si="136"/>
        <v>0</v>
      </c>
      <c r="XG28">
        <f t="shared" si="122"/>
        <v>1</v>
      </c>
      <c r="XH28" s="249"/>
      <c r="XI28" s="202"/>
      <c r="XJ28">
        <v>60</v>
      </c>
      <c r="XK28" t="str">
        <f t="shared" si="83"/>
        <v>FALSE</v>
      </c>
      <c r="XL28">
        <f>VLOOKUP($A28,'FuturesInfo (3)'!$A$2:$V$80,22)</f>
        <v>7</v>
      </c>
      <c r="XM28" s="252"/>
      <c r="XN28">
        <f t="shared" si="123"/>
        <v>5</v>
      </c>
      <c r="XO28" s="138">
        <f>VLOOKUP($A28,'FuturesInfo (3)'!$A$2:$O$80,15)*XL28</f>
        <v>1045261.4060000002</v>
      </c>
      <c r="XP28" s="138">
        <f>VLOOKUP($A28,'FuturesInfo (3)'!$A$2:$O$80,15)*XN28</f>
        <v>746615.29</v>
      </c>
      <c r="XQ28" s="196">
        <f t="shared" si="124"/>
        <v>0</v>
      </c>
      <c r="XR28" s="196">
        <f t="shared" si="125"/>
        <v>0</v>
      </c>
      <c r="XS28" s="196">
        <f t="shared" si="126"/>
        <v>0</v>
      </c>
      <c r="XT28" s="196">
        <f t="shared" si="127"/>
        <v>0</v>
      </c>
      <c r="XU28" s="196">
        <f t="shared" si="151"/>
        <v>0</v>
      </c>
      <c r="XV28" s="196">
        <f t="shared" si="129"/>
        <v>0</v>
      </c>
      <c r="XW28" s="196">
        <f t="shared" si="137"/>
        <v>0</v>
      </c>
      <c r="XX28" s="196">
        <f>IF(IF(sym!$O17=XC28,1,0)=1,ABS(XO28*XH28),-ABS(XO28*XH28))</f>
        <v>0</v>
      </c>
      <c r="XY28" s="196">
        <f>IF(IF(sym!$N17=XC28,1,0)=1,ABS(XO28*XH28),-ABS(XO28*XH28))</f>
        <v>0</v>
      </c>
      <c r="XZ28" s="196">
        <f t="shared" si="148"/>
        <v>0</v>
      </c>
      <c r="YA28" s="196">
        <f t="shared" si="131"/>
        <v>0</v>
      </c>
    </row>
    <row r="29" spans="1:651" x14ac:dyDescent="0.25">
      <c r="A29" s="1" t="s">
        <v>323</v>
      </c>
      <c r="B29" s="150" t="str">
        <f>'FuturesInfo (3)'!M17</f>
        <v>EZ</v>
      </c>
      <c r="C29" s="200" t="str">
        <f>VLOOKUP(A29,'FuturesInfo (3)'!$A$2:$K$80,11)</f>
        <v>rates</v>
      </c>
      <c r="F29" t="e">
        <f>#REF!</f>
        <v>#REF!</v>
      </c>
      <c r="G29">
        <v>-1</v>
      </c>
      <c r="H29">
        <v>1</v>
      </c>
      <c r="I29">
        <v>1</v>
      </c>
      <c r="J29">
        <f t="shared" si="67"/>
        <v>0</v>
      </c>
      <c r="K29">
        <f t="shared" si="68"/>
        <v>1</v>
      </c>
      <c r="L29" s="184">
        <v>2.6822835173700001E-4</v>
      </c>
      <c r="M29" s="2">
        <v>10</v>
      </c>
      <c r="N29">
        <v>60</v>
      </c>
      <c r="O29" t="str">
        <f t="shared" si="69"/>
        <v>TRUE</v>
      </c>
      <c r="P29">
        <f>VLOOKUP($A29,'FuturesInfo (3)'!$A$2:$V$80,22)</f>
        <v>0</v>
      </c>
      <c r="Q29">
        <f t="shared" si="70"/>
        <v>0</v>
      </c>
      <c r="R29">
        <f t="shared" si="70"/>
        <v>0</v>
      </c>
      <c r="S29" s="138">
        <f>VLOOKUP($A29,'FuturesInfo (3)'!$A$2:$O$80,15)*Q29</f>
        <v>0</v>
      </c>
      <c r="T29" s="144">
        <f t="shared" si="71"/>
        <v>0</v>
      </c>
      <c r="U29" s="144">
        <f t="shared" si="84"/>
        <v>0</v>
      </c>
      <c r="W29">
        <f t="shared" si="72"/>
        <v>-1</v>
      </c>
      <c r="X29">
        <v>-1</v>
      </c>
      <c r="Y29">
        <v>1</v>
      </c>
      <c r="Z29">
        <v>1</v>
      </c>
      <c r="AA29">
        <f t="shared" si="138"/>
        <v>0</v>
      </c>
      <c r="AB29">
        <f t="shared" si="73"/>
        <v>1</v>
      </c>
      <c r="AC29" s="171">
        <v>2.68156424581E-4</v>
      </c>
      <c r="AD29" s="2">
        <v>10</v>
      </c>
      <c r="AE29">
        <v>60</v>
      </c>
      <c r="AF29" t="str">
        <f t="shared" si="74"/>
        <v>TRUE</v>
      </c>
      <c r="AG29">
        <f>VLOOKUP($A29,'FuturesInfo (3)'!$A$2:$V$80,22)</f>
        <v>0</v>
      </c>
      <c r="AH29">
        <f t="shared" si="75"/>
        <v>0</v>
      </c>
      <c r="AI29">
        <f t="shared" si="85"/>
        <v>0</v>
      </c>
      <c r="AJ29" s="138">
        <f>VLOOKUP($A29,'FuturesInfo (3)'!$A$2:$O$80,15)*AI29</f>
        <v>0</v>
      </c>
      <c r="AK29" s="196">
        <f t="shared" si="86"/>
        <v>0</v>
      </c>
      <c r="AL29" s="196">
        <f t="shared" si="87"/>
        <v>0</v>
      </c>
      <c r="AN29">
        <f t="shared" si="76"/>
        <v>-1</v>
      </c>
      <c r="AO29">
        <v>1</v>
      </c>
      <c r="AP29">
        <v>-1</v>
      </c>
      <c r="AQ29">
        <v>1</v>
      </c>
      <c r="AR29">
        <f t="shared" si="139"/>
        <v>1</v>
      </c>
      <c r="AS29">
        <f t="shared" si="77"/>
        <v>0</v>
      </c>
      <c r="AT29" s="171">
        <v>8.93615255413E-5</v>
      </c>
      <c r="AU29" s="2">
        <v>10</v>
      </c>
      <c r="AV29">
        <v>60</v>
      </c>
      <c r="AW29" t="str">
        <f t="shared" si="78"/>
        <v>TRUE</v>
      </c>
      <c r="AX29">
        <f>VLOOKUP($A29,'FuturesInfo (3)'!$A$2:$V$80,22)</f>
        <v>0</v>
      </c>
      <c r="AY29">
        <f t="shared" si="79"/>
        <v>0</v>
      </c>
      <c r="AZ29">
        <f t="shared" si="88"/>
        <v>0</v>
      </c>
      <c r="BA29" s="138">
        <f>VLOOKUP($A29,'FuturesInfo (3)'!$A$2:$O$80,15)*AZ29</f>
        <v>0</v>
      </c>
      <c r="BB29" s="196">
        <f t="shared" si="80"/>
        <v>0</v>
      </c>
      <c r="BC29" s="196">
        <f t="shared" si="89"/>
        <v>0</v>
      </c>
      <c r="BE29">
        <v>1</v>
      </c>
      <c r="BF29">
        <v>1</v>
      </c>
      <c r="BG29">
        <v>-1</v>
      </c>
      <c r="BH29">
        <v>-1</v>
      </c>
      <c r="BI29">
        <v>0</v>
      </c>
      <c r="BJ29">
        <v>1</v>
      </c>
      <c r="BK29" s="171">
        <v>-4.47067238913E-5</v>
      </c>
      <c r="BL29" s="2">
        <v>10</v>
      </c>
      <c r="BM29">
        <v>60</v>
      </c>
      <c r="BN29" t="s">
        <v>1185</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1185</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1185</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1185</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1185</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1185</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1185</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1185</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1185</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1185</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1185</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1185</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1185</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1185</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1185</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1185</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1185</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1185</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v>-1</v>
      </c>
      <c r="SX29" s="239">
        <v>-1</v>
      </c>
      <c r="SY29" s="239">
        <v>1</v>
      </c>
      <c r="SZ29" s="239">
        <v>-1</v>
      </c>
      <c r="TA29" s="214">
        <v>1</v>
      </c>
      <c r="TB29" s="240">
        <v>-5</v>
      </c>
      <c r="TC29">
        <v>-1</v>
      </c>
      <c r="TD29">
        <v>-1</v>
      </c>
      <c r="TE29" s="214">
        <v>1</v>
      </c>
      <c r="TF29">
        <v>0</v>
      </c>
      <c r="TG29">
        <v>1</v>
      </c>
      <c r="TH29">
        <v>0</v>
      </c>
      <c r="TI29">
        <v>0</v>
      </c>
      <c r="TJ29" s="249">
        <v>3.1236055332399998E-4</v>
      </c>
      <c r="TK29" s="202">
        <v>42545</v>
      </c>
      <c r="TL29">
        <v>60</v>
      </c>
      <c r="TM29" t="s">
        <v>1185</v>
      </c>
      <c r="TN29">
        <v>0</v>
      </c>
      <c r="TO29" s="252">
        <v>2</v>
      </c>
      <c r="TP29">
        <v>0</v>
      </c>
      <c r="TQ29" s="138">
        <v>0</v>
      </c>
      <c r="TR29" s="138">
        <v>0</v>
      </c>
      <c r="TS29" s="196">
        <v>0</v>
      </c>
      <c r="TT29" s="196">
        <v>0</v>
      </c>
      <c r="TU29" s="196">
        <v>0</v>
      </c>
      <c r="TV29" s="196">
        <v>0</v>
      </c>
      <c r="TW29" s="196">
        <v>0</v>
      </c>
      <c r="TX29" s="196">
        <v>0</v>
      </c>
      <c r="TY29" s="196">
        <v>0</v>
      </c>
      <c r="TZ29" s="196">
        <v>0</v>
      </c>
      <c r="UA29" s="196">
        <v>0</v>
      </c>
      <c r="UB29" s="196">
        <v>0</v>
      </c>
      <c r="UC29" s="196">
        <v>0</v>
      </c>
      <c r="UE29">
        <f t="shared" si="90"/>
        <v>1</v>
      </c>
      <c r="UF29" s="239">
        <v>1</v>
      </c>
      <c r="UG29" s="239">
        <v>1</v>
      </c>
      <c r="UH29" s="239">
        <v>1</v>
      </c>
      <c r="UI29" s="214">
        <v>-1</v>
      </c>
      <c r="UJ29" s="240">
        <v>-6</v>
      </c>
      <c r="UK29">
        <f t="shared" si="91"/>
        <v>1</v>
      </c>
      <c r="UL29">
        <f t="shared" si="92"/>
        <v>1</v>
      </c>
      <c r="UM29" s="214">
        <v>1</v>
      </c>
      <c r="UN29">
        <f t="shared" si="140"/>
        <v>1</v>
      </c>
      <c r="UO29">
        <f t="shared" si="152"/>
        <v>0</v>
      </c>
      <c r="UP29">
        <f t="shared" si="132"/>
        <v>1</v>
      </c>
      <c r="UQ29">
        <f t="shared" si="94"/>
        <v>1</v>
      </c>
      <c r="UR29" s="249">
        <v>2.6765401258000001E-4</v>
      </c>
      <c r="US29" s="202">
        <v>42545</v>
      </c>
      <c r="UT29">
        <v>60</v>
      </c>
      <c r="UU29" t="str">
        <f t="shared" si="81"/>
        <v>TRUE</v>
      </c>
      <c r="UV29">
        <f>VLOOKUP($A29,'FuturesInfo (3)'!$A$2:$V$80,22)</f>
        <v>0</v>
      </c>
      <c r="UW29" s="252">
        <v>1</v>
      </c>
      <c r="UX29">
        <f t="shared" si="95"/>
        <v>0</v>
      </c>
      <c r="UY29" s="138">
        <f>VLOOKUP($A29,'FuturesInfo (3)'!$A$2:$O$80,15)*UV29</f>
        <v>0</v>
      </c>
      <c r="UZ29" s="138">
        <f>VLOOKUP($A29,'FuturesInfo (3)'!$A$2:$O$80,15)*UX29</f>
        <v>0</v>
      </c>
      <c r="VA29" s="196">
        <f t="shared" si="96"/>
        <v>0</v>
      </c>
      <c r="VB29" s="196">
        <f t="shared" si="97"/>
        <v>0</v>
      </c>
      <c r="VC29" s="196">
        <f t="shared" si="98"/>
        <v>0</v>
      </c>
      <c r="VD29" s="196">
        <f t="shared" si="99"/>
        <v>0</v>
      </c>
      <c r="VE29" s="196">
        <f t="shared" si="149"/>
        <v>0</v>
      </c>
      <c r="VF29" s="196">
        <f t="shared" si="101"/>
        <v>0</v>
      </c>
      <c r="VG29" s="196">
        <f t="shared" si="133"/>
        <v>0</v>
      </c>
      <c r="VH29" s="196">
        <f>IF(IF(sym!$O18=UM29,1,0)=1,ABS(UY29*UR29),-ABS(UY29*UR29))</f>
        <v>0</v>
      </c>
      <c r="VI29" s="196">
        <f>IF(IF(sym!$N18=UM29,1,0)=1,ABS(UY29*UR29),-ABS(UY29*UR29))</f>
        <v>0</v>
      </c>
      <c r="VJ29" s="196">
        <f t="shared" si="142"/>
        <v>0</v>
      </c>
      <c r="VK29" s="196">
        <f t="shared" si="103"/>
        <v>0</v>
      </c>
      <c r="VM29">
        <f t="shared" si="104"/>
        <v>1</v>
      </c>
      <c r="VN29" s="239">
        <v>1</v>
      </c>
      <c r="VO29" s="239">
        <v>-1</v>
      </c>
      <c r="VP29" s="239">
        <v>1</v>
      </c>
      <c r="VQ29" s="214">
        <v>1</v>
      </c>
      <c r="VR29" s="240">
        <v>-7</v>
      </c>
      <c r="VS29">
        <f t="shared" si="105"/>
        <v>-1</v>
      </c>
      <c r="VT29">
        <f t="shared" si="106"/>
        <v>-1</v>
      </c>
      <c r="VU29" s="214"/>
      <c r="VV29">
        <f t="shared" si="143"/>
        <v>0</v>
      </c>
      <c r="VW29">
        <f t="shared" si="153"/>
        <v>0</v>
      </c>
      <c r="VX29">
        <f t="shared" si="134"/>
        <v>0</v>
      </c>
      <c r="VY29">
        <f t="shared" si="108"/>
        <v>0</v>
      </c>
      <c r="VZ29" s="249"/>
      <c r="WA29" s="202">
        <v>42545</v>
      </c>
      <c r="WB29">
        <v>60</v>
      </c>
      <c r="WC29" t="str">
        <f t="shared" si="82"/>
        <v>TRUE</v>
      </c>
      <c r="WD29">
        <f>VLOOKUP($A29,'FuturesInfo (3)'!$A$2:$V$80,22)</f>
        <v>0</v>
      </c>
      <c r="WE29" s="252">
        <v>2</v>
      </c>
      <c r="WF29">
        <f t="shared" si="109"/>
        <v>0</v>
      </c>
      <c r="WG29" s="138">
        <f>VLOOKUP($A29,'FuturesInfo (3)'!$A$2:$O$80,15)*WD29</f>
        <v>0</v>
      </c>
      <c r="WH29" s="138">
        <f>VLOOKUP($A29,'FuturesInfo (3)'!$A$2:$O$80,15)*WF29</f>
        <v>0</v>
      </c>
      <c r="WI29" s="196">
        <f t="shared" si="110"/>
        <v>0</v>
      </c>
      <c r="WJ29" s="196">
        <f t="shared" si="111"/>
        <v>0</v>
      </c>
      <c r="WK29" s="196">
        <f t="shared" si="112"/>
        <v>0</v>
      </c>
      <c r="WL29" s="196">
        <f t="shared" si="113"/>
        <v>0</v>
      </c>
      <c r="WM29" s="196">
        <f t="shared" si="150"/>
        <v>0</v>
      </c>
      <c r="WN29" s="196">
        <f t="shared" si="115"/>
        <v>0</v>
      </c>
      <c r="WO29" s="196">
        <f t="shared" si="135"/>
        <v>0</v>
      </c>
      <c r="WP29" s="196">
        <f>IF(IF(sym!$O18=VU29,1,0)=1,ABS(WG29*VZ29),-ABS(WG29*VZ29))</f>
        <v>0</v>
      </c>
      <c r="WQ29" s="196">
        <f>IF(IF(sym!$N18=VU29,1,0)=1,ABS(WG29*VZ29),-ABS(WG29*VZ29))</f>
        <v>0</v>
      </c>
      <c r="WR29" s="196">
        <f t="shared" si="145"/>
        <v>0</v>
      </c>
      <c r="WS29" s="196">
        <f t="shared" si="117"/>
        <v>0</v>
      </c>
      <c r="WU29">
        <f t="shared" si="118"/>
        <v>0</v>
      </c>
      <c r="WV29" s="239"/>
      <c r="WW29" s="239"/>
      <c r="WX29" s="239"/>
      <c r="WY29" s="214"/>
      <c r="WZ29" s="240"/>
      <c r="XA29">
        <f t="shared" si="119"/>
        <v>1</v>
      </c>
      <c r="XB29">
        <f t="shared" si="120"/>
        <v>0</v>
      </c>
      <c r="XC29" s="214"/>
      <c r="XD29">
        <f t="shared" si="146"/>
        <v>1</v>
      </c>
      <c r="XE29">
        <f t="shared" si="154"/>
        <v>1</v>
      </c>
      <c r="XF29">
        <f t="shared" si="136"/>
        <v>0</v>
      </c>
      <c r="XG29">
        <f t="shared" si="122"/>
        <v>1</v>
      </c>
      <c r="XH29" s="249"/>
      <c r="XI29" s="202"/>
      <c r="XJ29">
        <v>60</v>
      </c>
      <c r="XK29" t="str">
        <f t="shared" si="83"/>
        <v>FALSE</v>
      </c>
      <c r="XL29">
        <f>VLOOKUP($A29,'FuturesInfo (3)'!$A$2:$V$80,22)</f>
        <v>0</v>
      </c>
      <c r="XM29" s="252"/>
      <c r="XN29">
        <f t="shared" si="123"/>
        <v>0</v>
      </c>
      <c r="XO29" s="138">
        <f>VLOOKUP($A29,'FuturesInfo (3)'!$A$2:$O$80,15)*XL29</f>
        <v>0</v>
      </c>
      <c r="XP29" s="138">
        <f>VLOOKUP($A29,'FuturesInfo (3)'!$A$2:$O$80,15)*XN29</f>
        <v>0</v>
      </c>
      <c r="XQ29" s="196">
        <f t="shared" si="124"/>
        <v>0</v>
      </c>
      <c r="XR29" s="196">
        <f t="shared" si="125"/>
        <v>0</v>
      </c>
      <c r="XS29" s="196">
        <f t="shared" si="126"/>
        <v>0</v>
      </c>
      <c r="XT29" s="196">
        <f t="shared" si="127"/>
        <v>0</v>
      </c>
      <c r="XU29" s="196">
        <f t="shared" si="151"/>
        <v>0</v>
      </c>
      <c r="XV29" s="196">
        <f t="shared" si="129"/>
        <v>0</v>
      </c>
      <c r="XW29" s="196">
        <f t="shared" si="137"/>
        <v>0</v>
      </c>
      <c r="XX29" s="196">
        <f>IF(IF(sym!$O18=XC29,1,0)=1,ABS(XO29*XH29),-ABS(XO29*XH29))</f>
        <v>0</v>
      </c>
      <c r="XY29" s="196">
        <f>IF(IF(sym!$N18=XC29,1,0)=1,ABS(XO29*XH29),-ABS(XO29*XH29))</f>
        <v>0</v>
      </c>
      <c r="XZ29" s="196">
        <f t="shared" si="148"/>
        <v>0</v>
      </c>
      <c r="YA29" s="196">
        <f t="shared" si="131"/>
        <v>0</v>
      </c>
    </row>
    <row r="30" spans="1:651" x14ac:dyDescent="0.25">
      <c r="A30" s="1" t="s">
        <v>326</v>
      </c>
      <c r="B30" s="150" t="str">
        <f>'FuturesInfo (3)'!M18</f>
        <v>@ED</v>
      </c>
      <c r="C30" s="200" t="str">
        <f>VLOOKUP(A30,'FuturesInfo (3)'!$A$2:$K$80,11)</f>
        <v>rates</v>
      </c>
      <c r="F30" t="e">
        <f>#REF!</f>
        <v>#REF!</v>
      </c>
      <c r="G30">
        <v>-1</v>
      </c>
      <c r="H30">
        <v>1</v>
      </c>
      <c r="I30">
        <v>1</v>
      </c>
      <c r="J30">
        <f t="shared" si="67"/>
        <v>0</v>
      </c>
      <c r="K30">
        <f t="shared" si="68"/>
        <v>1</v>
      </c>
      <c r="L30" s="184">
        <v>1.00969305331E-3</v>
      </c>
      <c r="M30" s="2">
        <v>10</v>
      </c>
      <c r="N30">
        <v>60</v>
      </c>
      <c r="O30" t="str">
        <f t="shared" si="69"/>
        <v>TRUE</v>
      </c>
      <c r="P30">
        <f>VLOOKUP($A30,'FuturesInfo (3)'!$A$2:$V$80,22)</f>
        <v>0</v>
      </c>
      <c r="Q30">
        <f t="shared" si="70"/>
        <v>0</v>
      </c>
      <c r="R30">
        <f t="shared" si="70"/>
        <v>0</v>
      </c>
      <c r="S30" s="138">
        <f>VLOOKUP($A30,'FuturesInfo (3)'!$A$2:$O$80,15)*Q30</f>
        <v>0</v>
      </c>
      <c r="T30" s="144">
        <f t="shared" si="71"/>
        <v>0</v>
      </c>
      <c r="U30" s="144">
        <f t="shared" si="84"/>
        <v>0</v>
      </c>
      <c r="W30">
        <f t="shared" si="72"/>
        <v>-1</v>
      </c>
      <c r="X30">
        <v>1</v>
      </c>
      <c r="Y30">
        <v>1</v>
      </c>
      <c r="Z30">
        <v>-1</v>
      </c>
      <c r="AA30">
        <f t="shared" si="138"/>
        <v>0</v>
      </c>
      <c r="AB30">
        <f t="shared" si="73"/>
        <v>0</v>
      </c>
      <c r="AC30" s="171">
        <v>-1.00867460157E-4</v>
      </c>
      <c r="AD30" s="2">
        <v>10</v>
      </c>
      <c r="AE30">
        <v>60</v>
      </c>
      <c r="AF30" t="str">
        <f t="shared" si="74"/>
        <v>TRUE</v>
      </c>
      <c r="AG30">
        <f>VLOOKUP($A30,'FuturesInfo (3)'!$A$2:$V$80,22)</f>
        <v>0</v>
      </c>
      <c r="AH30">
        <f t="shared" si="75"/>
        <v>0</v>
      </c>
      <c r="AI30">
        <f t="shared" si="85"/>
        <v>0</v>
      </c>
      <c r="AJ30" s="138">
        <f>VLOOKUP($A30,'FuturesInfo (3)'!$A$2:$O$80,15)*AI30</f>
        <v>0</v>
      </c>
      <c r="AK30" s="196">
        <f t="shared" si="86"/>
        <v>0</v>
      </c>
      <c r="AL30" s="196">
        <f t="shared" si="87"/>
        <v>0</v>
      </c>
      <c r="AN30">
        <f t="shared" si="76"/>
        <v>1</v>
      </c>
      <c r="AO30">
        <v>1</v>
      </c>
      <c r="AP30">
        <v>1</v>
      </c>
      <c r="AQ30">
        <v>1</v>
      </c>
      <c r="AR30">
        <f t="shared" si="139"/>
        <v>1</v>
      </c>
      <c r="AS30">
        <f t="shared" si="77"/>
        <v>1</v>
      </c>
      <c r="AT30" s="171">
        <v>1.51316453142E-4</v>
      </c>
      <c r="AU30" s="2">
        <v>10</v>
      </c>
      <c r="AV30">
        <v>60</v>
      </c>
      <c r="AW30" t="str">
        <f t="shared" si="78"/>
        <v>TRUE</v>
      </c>
      <c r="AX30">
        <f>VLOOKUP($A30,'FuturesInfo (3)'!$A$2:$V$80,22)</f>
        <v>0</v>
      </c>
      <c r="AY30">
        <f t="shared" si="79"/>
        <v>0</v>
      </c>
      <c r="AZ30">
        <f t="shared" si="88"/>
        <v>0</v>
      </c>
      <c r="BA30" s="138">
        <f>VLOOKUP($A30,'FuturesInfo (3)'!$A$2:$O$80,15)*AZ30</f>
        <v>0</v>
      </c>
      <c r="BB30" s="196">
        <f t="shared" si="80"/>
        <v>0</v>
      </c>
      <c r="BC30" s="196">
        <f t="shared" si="89"/>
        <v>0</v>
      </c>
      <c r="BE30">
        <v>1</v>
      </c>
      <c r="BF30">
        <v>1</v>
      </c>
      <c r="BG30">
        <v>1</v>
      </c>
      <c r="BH30">
        <v>1</v>
      </c>
      <c r="BI30">
        <v>1</v>
      </c>
      <c r="BJ30">
        <v>1</v>
      </c>
      <c r="BK30" s="171">
        <v>5.0431186645799997E-5</v>
      </c>
      <c r="BL30" s="2">
        <v>10</v>
      </c>
      <c r="BM30">
        <v>60</v>
      </c>
      <c r="BN30" t="s">
        <v>1185</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1185</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1185</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1185</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1185</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1185</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1185</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1185</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1185</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1185</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1185</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1185</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1185</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1185</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1185</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1185</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1185</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1185</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v>-1</v>
      </c>
      <c r="SX30" s="239">
        <v>1</v>
      </c>
      <c r="SY30" s="239">
        <v>1</v>
      </c>
      <c r="SZ30" s="239">
        <v>-1</v>
      </c>
      <c r="TA30" s="214">
        <v>1</v>
      </c>
      <c r="TB30" s="240">
        <v>6</v>
      </c>
      <c r="TC30">
        <v>-1</v>
      </c>
      <c r="TD30">
        <v>1</v>
      </c>
      <c r="TE30" s="214">
        <v>-1</v>
      </c>
      <c r="TF30">
        <v>0</v>
      </c>
      <c r="TG30">
        <v>0</v>
      </c>
      <c r="TH30">
        <v>1</v>
      </c>
      <c r="TI30">
        <v>0</v>
      </c>
      <c r="TJ30" s="249"/>
      <c r="TK30" s="202">
        <v>42544</v>
      </c>
      <c r="TL30">
        <v>60</v>
      </c>
      <c r="TM30" t="s">
        <v>1185</v>
      </c>
      <c r="TN30">
        <v>0</v>
      </c>
      <c r="TO30" s="252">
        <v>1</v>
      </c>
      <c r="TP30">
        <v>0</v>
      </c>
      <c r="TQ30" s="138">
        <v>0</v>
      </c>
      <c r="TR30" s="138">
        <v>0</v>
      </c>
      <c r="TS30" s="196">
        <v>0</v>
      </c>
      <c r="TT30" s="196">
        <v>0</v>
      </c>
      <c r="TU30" s="196">
        <v>0</v>
      </c>
      <c r="TV30" s="196">
        <v>0</v>
      </c>
      <c r="TW30" s="196">
        <v>0</v>
      </c>
      <c r="TX30" s="196">
        <v>0</v>
      </c>
      <c r="TY30" s="196">
        <v>0</v>
      </c>
      <c r="TZ30" s="196">
        <v>0</v>
      </c>
      <c r="UA30" s="196">
        <v>0</v>
      </c>
      <c r="UB30" s="196">
        <v>0</v>
      </c>
      <c r="UC30" s="196">
        <v>0</v>
      </c>
      <c r="UE30">
        <f t="shared" si="90"/>
        <v>-1</v>
      </c>
      <c r="UF30" s="239">
        <v>1</v>
      </c>
      <c r="UG30" s="239">
        <v>1</v>
      </c>
      <c r="UH30" s="239">
        <v>-1</v>
      </c>
      <c r="UI30" s="214">
        <v>1</v>
      </c>
      <c r="UJ30" s="240">
        <v>6</v>
      </c>
      <c r="UK30">
        <f t="shared" si="91"/>
        <v>-1</v>
      </c>
      <c r="UL30">
        <f t="shared" si="92"/>
        <v>1</v>
      </c>
      <c r="UM30" s="214">
        <v>1</v>
      </c>
      <c r="UN30">
        <f t="shared" si="140"/>
        <v>1</v>
      </c>
      <c r="UO30">
        <f t="shared" si="152"/>
        <v>1</v>
      </c>
      <c r="UP30">
        <f t="shared" si="132"/>
        <v>0</v>
      </c>
      <c r="UQ30">
        <f t="shared" si="94"/>
        <v>1</v>
      </c>
      <c r="UR30" s="249">
        <v>1.0069479407900001E-4</v>
      </c>
      <c r="US30" s="202">
        <v>42544</v>
      </c>
      <c r="UT30">
        <v>60</v>
      </c>
      <c r="UU30" t="str">
        <f t="shared" si="81"/>
        <v>TRUE</v>
      </c>
      <c r="UV30">
        <f>VLOOKUP($A30,'FuturesInfo (3)'!$A$2:$V$80,22)</f>
        <v>0</v>
      </c>
      <c r="UW30" s="252">
        <v>1</v>
      </c>
      <c r="UX30">
        <f t="shared" si="95"/>
        <v>0</v>
      </c>
      <c r="UY30" s="138">
        <f>VLOOKUP($A30,'FuturesInfo (3)'!$A$2:$O$80,15)*UV30</f>
        <v>0</v>
      </c>
      <c r="UZ30" s="138">
        <f>VLOOKUP($A30,'FuturesInfo (3)'!$A$2:$O$80,15)*UX30</f>
        <v>0</v>
      </c>
      <c r="VA30" s="196">
        <f t="shared" si="96"/>
        <v>0</v>
      </c>
      <c r="VB30" s="196">
        <f t="shared" si="97"/>
        <v>0</v>
      </c>
      <c r="VC30" s="196">
        <f t="shared" si="98"/>
        <v>0</v>
      </c>
      <c r="VD30" s="196">
        <f t="shared" si="99"/>
        <v>0</v>
      </c>
      <c r="VE30" s="196">
        <f t="shared" si="149"/>
        <v>0</v>
      </c>
      <c r="VF30" s="196">
        <f t="shared" si="101"/>
        <v>0</v>
      </c>
      <c r="VG30" s="196">
        <f t="shared" si="133"/>
        <v>0</v>
      </c>
      <c r="VH30" s="196">
        <f>IF(IF(sym!$O19=UM30,1,0)=1,ABS(UY30*UR30),-ABS(UY30*UR30))</f>
        <v>0</v>
      </c>
      <c r="VI30" s="196">
        <f>IF(IF(sym!$N19=UM30,1,0)=1,ABS(UY30*UR30),-ABS(UY30*UR30))</f>
        <v>0</v>
      </c>
      <c r="VJ30" s="196">
        <f t="shared" si="142"/>
        <v>0</v>
      </c>
      <c r="VK30" s="196">
        <f t="shared" si="103"/>
        <v>0</v>
      </c>
      <c r="VM30">
        <f t="shared" si="104"/>
        <v>1</v>
      </c>
      <c r="VN30" s="239">
        <v>1</v>
      </c>
      <c r="VO30" s="239">
        <v>1</v>
      </c>
      <c r="VP30" s="239">
        <v>1</v>
      </c>
      <c r="VQ30" s="214">
        <v>1</v>
      </c>
      <c r="VR30" s="240">
        <v>7</v>
      </c>
      <c r="VS30">
        <f t="shared" si="105"/>
        <v>-1</v>
      </c>
      <c r="VT30">
        <f t="shared" si="106"/>
        <v>1</v>
      </c>
      <c r="VU30" s="214"/>
      <c r="VV30">
        <f t="shared" si="143"/>
        <v>0</v>
      </c>
      <c r="VW30">
        <f t="shared" si="153"/>
        <v>0</v>
      </c>
      <c r="VX30">
        <f t="shared" si="134"/>
        <v>0</v>
      </c>
      <c r="VY30">
        <f t="shared" si="108"/>
        <v>0</v>
      </c>
      <c r="VZ30" s="249"/>
      <c r="WA30" s="202">
        <v>42544</v>
      </c>
      <c r="WB30">
        <v>60</v>
      </c>
      <c r="WC30" t="str">
        <f t="shared" si="82"/>
        <v>TRUE</v>
      </c>
      <c r="WD30">
        <f>VLOOKUP($A30,'FuturesInfo (3)'!$A$2:$V$80,22)</f>
        <v>0</v>
      </c>
      <c r="WE30" s="252">
        <v>1</v>
      </c>
      <c r="WF30">
        <f t="shared" si="109"/>
        <v>0</v>
      </c>
      <c r="WG30" s="138">
        <f>VLOOKUP($A30,'FuturesInfo (3)'!$A$2:$O$80,15)*WD30</f>
        <v>0</v>
      </c>
      <c r="WH30" s="138">
        <f>VLOOKUP($A30,'FuturesInfo (3)'!$A$2:$O$80,15)*WF30</f>
        <v>0</v>
      </c>
      <c r="WI30" s="196">
        <f t="shared" si="110"/>
        <v>0</v>
      </c>
      <c r="WJ30" s="196">
        <f t="shared" si="111"/>
        <v>0</v>
      </c>
      <c r="WK30" s="196">
        <f t="shared" si="112"/>
        <v>0</v>
      </c>
      <c r="WL30" s="196">
        <f t="shared" si="113"/>
        <v>0</v>
      </c>
      <c r="WM30" s="196">
        <f t="shared" si="150"/>
        <v>0</v>
      </c>
      <c r="WN30" s="196">
        <f t="shared" si="115"/>
        <v>0</v>
      </c>
      <c r="WO30" s="196">
        <f t="shared" si="135"/>
        <v>0</v>
      </c>
      <c r="WP30" s="196">
        <f>IF(IF(sym!$O19=VU30,1,0)=1,ABS(WG30*VZ30),-ABS(WG30*VZ30))</f>
        <v>0</v>
      </c>
      <c r="WQ30" s="196">
        <f>IF(IF(sym!$N19=VU30,1,0)=1,ABS(WG30*VZ30),-ABS(WG30*VZ30))</f>
        <v>0</v>
      </c>
      <c r="WR30" s="196">
        <f t="shared" si="145"/>
        <v>0</v>
      </c>
      <c r="WS30" s="196">
        <f t="shared" si="117"/>
        <v>0</v>
      </c>
      <c r="WU30">
        <f t="shared" si="118"/>
        <v>0</v>
      </c>
      <c r="WV30" s="239"/>
      <c r="WW30" s="239"/>
      <c r="WX30" s="239"/>
      <c r="WY30" s="214"/>
      <c r="WZ30" s="240"/>
      <c r="XA30">
        <f t="shared" si="119"/>
        <v>1</v>
      </c>
      <c r="XB30">
        <f t="shared" si="120"/>
        <v>0</v>
      </c>
      <c r="XC30" s="214"/>
      <c r="XD30">
        <f t="shared" si="146"/>
        <v>1</v>
      </c>
      <c r="XE30">
        <f t="shared" si="154"/>
        <v>1</v>
      </c>
      <c r="XF30">
        <f t="shared" si="136"/>
        <v>0</v>
      </c>
      <c r="XG30">
        <f t="shared" si="122"/>
        <v>1</v>
      </c>
      <c r="XH30" s="249"/>
      <c r="XI30" s="202"/>
      <c r="XJ30">
        <v>60</v>
      </c>
      <c r="XK30" t="str">
        <f t="shared" si="83"/>
        <v>FALSE</v>
      </c>
      <c r="XL30">
        <f>VLOOKUP($A30,'FuturesInfo (3)'!$A$2:$V$80,22)</f>
        <v>0</v>
      </c>
      <c r="XM30" s="252"/>
      <c r="XN30">
        <f t="shared" si="123"/>
        <v>0</v>
      </c>
      <c r="XO30" s="138">
        <f>VLOOKUP($A30,'FuturesInfo (3)'!$A$2:$O$80,15)*XL30</f>
        <v>0</v>
      </c>
      <c r="XP30" s="138">
        <f>VLOOKUP($A30,'FuturesInfo (3)'!$A$2:$O$80,15)*XN30</f>
        <v>0</v>
      </c>
      <c r="XQ30" s="196">
        <f t="shared" si="124"/>
        <v>0</v>
      </c>
      <c r="XR30" s="196">
        <f t="shared" si="125"/>
        <v>0</v>
      </c>
      <c r="XS30" s="196">
        <f t="shared" si="126"/>
        <v>0</v>
      </c>
      <c r="XT30" s="196">
        <f t="shared" si="127"/>
        <v>0</v>
      </c>
      <c r="XU30" s="196">
        <f t="shared" si="151"/>
        <v>0</v>
      </c>
      <c r="XV30" s="196">
        <f t="shared" si="129"/>
        <v>0</v>
      </c>
      <c r="XW30" s="196">
        <f t="shared" si="137"/>
        <v>0</v>
      </c>
      <c r="XX30" s="196">
        <f>IF(IF(sym!$O19=XC30,1,0)=1,ABS(XO30*XH30),-ABS(XO30*XH30))</f>
        <v>0</v>
      </c>
      <c r="XY30" s="196">
        <f>IF(IF(sym!$N19=XC30,1,0)=1,ABS(XO30*XH30),-ABS(XO30*XH30))</f>
        <v>0</v>
      </c>
      <c r="XZ30" s="196">
        <f t="shared" si="148"/>
        <v>0</v>
      </c>
      <c r="YA30" s="196">
        <f t="shared" si="131"/>
        <v>0</v>
      </c>
    </row>
    <row r="31" spans="1:651" x14ac:dyDescent="0.25">
      <c r="A31" s="1" t="s">
        <v>328</v>
      </c>
      <c r="B31" s="150" t="str">
        <f>'FuturesInfo (3)'!M19</f>
        <v>@EMD</v>
      </c>
      <c r="C31" s="200" t="str">
        <f>VLOOKUP(A31,'FuturesInfo (3)'!$A$2:$K$80,11)</f>
        <v>index</v>
      </c>
      <c r="F31" t="e">
        <f>#REF!</f>
        <v>#REF!</v>
      </c>
      <c r="G31">
        <v>1</v>
      </c>
      <c r="H31">
        <v>-1</v>
      </c>
      <c r="I31">
        <v>-1</v>
      </c>
      <c r="J31">
        <f t="shared" si="67"/>
        <v>0</v>
      </c>
      <c r="K31">
        <f t="shared" si="68"/>
        <v>1</v>
      </c>
      <c r="L31" s="184">
        <v>-5.8363178140300002E-3</v>
      </c>
      <c r="M31" s="2">
        <v>10</v>
      </c>
      <c r="N31">
        <v>60</v>
      </c>
      <c r="O31" t="str">
        <f t="shared" si="69"/>
        <v>TRUE</v>
      </c>
      <c r="P31">
        <f>VLOOKUP($A31,'FuturesInfo (3)'!$A$2:$V$80,22)</f>
        <v>1</v>
      </c>
      <c r="Q31">
        <f t="shared" si="70"/>
        <v>1</v>
      </c>
      <c r="R31">
        <f t="shared" si="70"/>
        <v>1</v>
      </c>
      <c r="S31" s="138">
        <f>VLOOKUP($A31,'FuturesInfo (3)'!$A$2:$O$80,15)*Q31</f>
        <v>147820</v>
      </c>
      <c r="T31" s="144">
        <f t="shared" si="71"/>
        <v>-862.72449926991465</v>
      </c>
      <c r="U31" s="144">
        <f t="shared" si="84"/>
        <v>862.72449926991465</v>
      </c>
      <c r="W31">
        <f t="shared" si="72"/>
        <v>1</v>
      </c>
      <c r="X31">
        <v>1</v>
      </c>
      <c r="Y31">
        <v>-1</v>
      </c>
      <c r="Z31">
        <v>1</v>
      </c>
      <c r="AA31">
        <f t="shared" si="138"/>
        <v>1</v>
      </c>
      <c r="AB31">
        <f t="shared" si="73"/>
        <v>0</v>
      </c>
      <c r="AC31" s="1">
        <v>9.2728485657099999E-3</v>
      </c>
      <c r="AD31" s="2">
        <v>10</v>
      </c>
      <c r="AE31">
        <v>60</v>
      </c>
      <c r="AF31" t="str">
        <f t="shared" si="74"/>
        <v>TRUE</v>
      </c>
      <c r="AG31">
        <f>VLOOKUP($A31,'FuturesInfo (3)'!$A$2:$V$80,22)</f>
        <v>1</v>
      </c>
      <c r="AH31">
        <f t="shared" si="75"/>
        <v>1</v>
      </c>
      <c r="AI31">
        <f t="shared" si="85"/>
        <v>1</v>
      </c>
      <c r="AJ31" s="138">
        <f>VLOOKUP($A31,'FuturesInfo (3)'!$A$2:$O$80,15)*AI31</f>
        <v>147820</v>
      </c>
      <c r="AK31" s="196">
        <f t="shared" si="86"/>
        <v>1370.7124749832522</v>
      </c>
      <c r="AL31" s="196">
        <f t="shared" si="87"/>
        <v>-1370.7124749832522</v>
      </c>
      <c r="AN31">
        <f t="shared" si="76"/>
        <v>1</v>
      </c>
      <c r="AO31">
        <v>1</v>
      </c>
      <c r="AP31">
        <v>-1</v>
      </c>
      <c r="AQ31">
        <v>1</v>
      </c>
      <c r="AR31">
        <f t="shared" si="139"/>
        <v>1</v>
      </c>
      <c r="AS31">
        <f t="shared" si="77"/>
        <v>0</v>
      </c>
      <c r="AT31" s="1">
        <v>3.2388128759300002E-3</v>
      </c>
      <c r="AU31" s="2">
        <v>10</v>
      </c>
      <c r="AV31">
        <v>60</v>
      </c>
      <c r="AW31" t="str">
        <f t="shared" si="78"/>
        <v>TRUE</v>
      </c>
      <c r="AX31">
        <f>VLOOKUP($A31,'FuturesInfo (3)'!$A$2:$V$80,22)</f>
        <v>1</v>
      </c>
      <c r="AY31">
        <f t="shared" si="79"/>
        <v>1</v>
      </c>
      <c r="AZ31">
        <f t="shared" si="88"/>
        <v>1</v>
      </c>
      <c r="BA31" s="138">
        <f>VLOOKUP($A31,'FuturesInfo (3)'!$A$2:$O$80,15)*AZ31</f>
        <v>147820</v>
      </c>
      <c r="BB31" s="196">
        <f t="shared" si="80"/>
        <v>478.76131931997264</v>
      </c>
      <c r="BC31" s="196">
        <f t="shared" si="89"/>
        <v>-478.76131931997264</v>
      </c>
      <c r="BE31">
        <v>1</v>
      </c>
      <c r="BF31">
        <v>1</v>
      </c>
      <c r="BG31">
        <v>-1</v>
      </c>
      <c r="BH31">
        <v>1</v>
      </c>
      <c r="BI31">
        <v>1</v>
      </c>
      <c r="BJ31">
        <v>0</v>
      </c>
      <c r="BK31" s="1">
        <v>4.2825141652399999E-3</v>
      </c>
      <c r="BL31" s="2">
        <v>10</v>
      </c>
      <c r="BM31">
        <v>60</v>
      </c>
      <c r="BN31" t="s">
        <v>1185</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1185</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1185</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1185</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1185</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1185</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1185</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1185</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1185</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1185</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1185</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1185</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1185</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1185</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1185</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1185</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1185</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1185</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v>1</v>
      </c>
      <c r="SX31" s="239">
        <v>-1</v>
      </c>
      <c r="SY31" s="239">
        <v>-1</v>
      </c>
      <c r="SZ31" s="239">
        <v>1</v>
      </c>
      <c r="TA31" s="214">
        <v>1</v>
      </c>
      <c r="TB31" s="240">
        <v>4</v>
      </c>
      <c r="TC31">
        <v>-1</v>
      </c>
      <c r="TD31">
        <v>1</v>
      </c>
      <c r="TE31" s="214">
        <v>1</v>
      </c>
      <c r="TF31">
        <v>0</v>
      </c>
      <c r="TG31">
        <v>1</v>
      </c>
      <c r="TH31">
        <v>0</v>
      </c>
      <c r="TI31">
        <v>1</v>
      </c>
      <c r="TJ31" s="248"/>
      <c r="TK31" s="202">
        <v>42548</v>
      </c>
      <c r="TL31">
        <v>60</v>
      </c>
      <c r="TM31" t="s">
        <v>1185</v>
      </c>
      <c r="TN31">
        <v>1</v>
      </c>
      <c r="TO31" s="252">
        <v>1</v>
      </c>
      <c r="TP31">
        <v>1</v>
      </c>
      <c r="TQ31" s="138">
        <v>149670</v>
      </c>
      <c r="TR31" s="138">
        <v>149670</v>
      </c>
      <c r="TS31" s="196">
        <v>0</v>
      </c>
      <c r="TT31" s="196">
        <v>0</v>
      </c>
      <c r="TU31" s="196">
        <v>0</v>
      </c>
      <c r="TV31" s="196">
        <v>0</v>
      </c>
      <c r="TW31" s="196">
        <v>0</v>
      </c>
      <c r="TX31" s="196">
        <v>0</v>
      </c>
      <c r="TY31" s="196">
        <v>0</v>
      </c>
      <c r="TZ31" s="196">
        <v>0</v>
      </c>
      <c r="UA31" s="196">
        <v>0</v>
      </c>
      <c r="UB31" s="196">
        <v>0</v>
      </c>
      <c r="UC31" s="196">
        <v>0</v>
      </c>
      <c r="UE31">
        <f t="shared" si="90"/>
        <v>1</v>
      </c>
      <c r="UF31" s="239">
        <v>-1</v>
      </c>
      <c r="UG31" s="239">
        <v>-1</v>
      </c>
      <c r="UH31" s="239">
        <v>1</v>
      </c>
      <c r="UI31" s="214">
        <v>1</v>
      </c>
      <c r="UJ31" s="240">
        <v>4</v>
      </c>
      <c r="UK31">
        <f t="shared" si="91"/>
        <v>-1</v>
      </c>
      <c r="UL31">
        <f t="shared" si="92"/>
        <v>1</v>
      </c>
      <c r="UM31" s="214">
        <v>-1</v>
      </c>
      <c r="UN31">
        <f t="shared" si="140"/>
        <v>1</v>
      </c>
      <c r="UO31">
        <f t="shared" si="152"/>
        <v>0</v>
      </c>
      <c r="UP31">
        <f t="shared" si="132"/>
        <v>1</v>
      </c>
      <c r="UQ31">
        <f t="shared" si="94"/>
        <v>0</v>
      </c>
      <c r="UR31" s="248">
        <v>-1.23605264916E-2</v>
      </c>
      <c r="US31" s="202">
        <v>42548</v>
      </c>
      <c r="UT31">
        <v>60</v>
      </c>
      <c r="UU31" t="str">
        <f t="shared" si="81"/>
        <v>TRUE</v>
      </c>
      <c r="UV31">
        <f>VLOOKUP($A31,'FuturesInfo (3)'!$A$2:$V$80,22)</f>
        <v>1</v>
      </c>
      <c r="UW31" s="252">
        <v>1</v>
      </c>
      <c r="UX31">
        <f t="shared" si="95"/>
        <v>1</v>
      </c>
      <c r="UY31" s="138">
        <f>VLOOKUP($A31,'FuturesInfo (3)'!$A$2:$O$80,15)*UV31</f>
        <v>147820</v>
      </c>
      <c r="UZ31" s="138">
        <f>VLOOKUP($A31,'FuturesInfo (3)'!$A$2:$O$80,15)*UX31</f>
        <v>147820</v>
      </c>
      <c r="VA31" s="196">
        <f t="shared" si="96"/>
        <v>1827.1330259883121</v>
      </c>
      <c r="VB31" s="196">
        <f t="shared" si="97"/>
        <v>1827.1330259883121</v>
      </c>
      <c r="VC31" s="196">
        <f t="shared" si="98"/>
        <v>-1827.1330259883121</v>
      </c>
      <c r="VD31" s="196">
        <f t="shared" si="99"/>
        <v>1827.1330259883121</v>
      </c>
      <c r="VE31" s="196">
        <f t="shared" si="149"/>
        <v>-1827.1330259883121</v>
      </c>
      <c r="VF31" s="196">
        <f t="shared" si="101"/>
        <v>1827.1330259883121</v>
      </c>
      <c r="VG31" s="196">
        <f t="shared" si="133"/>
        <v>-1827.1330259883121</v>
      </c>
      <c r="VH31" s="196">
        <f>IF(IF(sym!$O20=UM31,1,0)=1,ABS(UY31*UR31),-ABS(UY31*UR31))</f>
        <v>-1827.1330259883121</v>
      </c>
      <c r="VI31" s="196">
        <f>IF(IF(sym!$N20=UM31,1,0)=1,ABS(UY31*UR31),-ABS(UY31*UR31))</f>
        <v>1827.1330259883121</v>
      </c>
      <c r="VJ31" s="196">
        <f t="shared" si="142"/>
        <v>-1827.1330259883121</v>
      </c>
      <c r="VK31" s="196">
        <f t="shared" si="103"/>
        <v>1827.1330259883121</v>
      </c>
      <c r="VM31">
        <f t="shared" si="104"/>
        <v>-1</v>
      </c>
      <c r="VN31" s="239">
        <v>1</v>
      </c>
      <c r="VO31" s="239">
        <v>1</v>
      </c>
      <c r="VP31" s="239">
        <v>-1</v>
      </c>
      <c r="VQ31" s="214">
        <v>1</v>
      </c>
      <c r="VR31" s="240">
        <v>5</v>
      </c>
      <c r="VS31">
        <f t="shared" si="105"/>
        <v>-1</v>
      </c>
      <c r="VT31">
        <f t="shared" si="106"/>
        <v>1</v>
      </c>
      <c r="VU31" s="214"/>
      <c r="VV31">
        <f t="shared" si="143"/>
        <v>0</v>
      </c>
      <c r="VW31">
        <f t="shared" si="153"/>
        <v>0</v>
      </c>
      <c r="VX31">
        <f t="shared" si="134"/>
        <v>0</v>
      </c>
      <c r="VY31">
        <f t="shared" si="108"/>
        <v>0</v>
      </c>
      <c r="VZ31" s="248"/>
      <c r="WA31" s="202">
        <v>42548</v>
      </c>
      <c r="WB31">
        <v>60</v>
      </c>
      <c r="WC31" t="str">
        <f t="shared" si="82"/>
        <v>TRUE</v>
      </c>
      <c r="WD31">
        <f>VLOOKUP($A31,'FuturesInfo (3)'!$A$2:$V$80,22)</f>
        <v>1</v>
      </c>
      <c r="WE31" s="252">
        <v>1</v>
      </c>
      <c r="WF31">
        <f t="shared" si="109"/>
        <v>1</v>
      </c>
      <c r="WG31" s="138">
        <f>VLOOKUP($A31,'FuturesInfo (3)'!$A$2:$O$80,15)*WD31</f>
        <v>147820</v>
      </c>
      <c r="WH31" s="138">
        <f>VLOOKUP($A31,'FuturesInfo (3)'!$A$2:$O$80,15)*WF31</f>
        <v>147820</v>
      </c>
      <c r="WI31" s="196">
        <f t="shared" si="110"/>
        <v>0</v>
      </c>
      <c r="WJ31" s="196">
        <f t="shared" si="111"/>
        <v>0</v>
      </c>
      <c r="WK31" s="196">
        <f t="shared" si="112"/>
        <v>0</v>
      </c>
      <c r="WL31" s="196">
        <f t="shared" si="113"/>
        <v>0</v>
      </c>
      <c r="WM31" s="196">
        <f t="shared" si="150"/>
        <v>0</v>
      </c>
      <c r="WN31" s="196">
        <f t="shared" si="115"/>
        <v>0</v>
      </c>
      <c r="WO31" s="196">
        <f t="shared" si="135"/>
        <v>0</v>
      </c>
      <c r="WP31" s="196">
        <f>IF(IF(sym!$O20=VU31,1,0)=1,ABS(WG31*VZ31),-ABS(WG31*VZ31))</f>
        <v>0</v>
      </c>
      <c r="WQ31" s="196">
        <f>IF(IF(sym!$N20=VU31,1,0)=1,ABS(WG31*VZ31),-ABS(WG31*VZ31))</f>
        <v>0</v>
      </c>
      <c r="WR31" s="196">
        <f t="shared" si="145"/>
        <v>0</v>
      </c>
      <c r="WS31" s="196">
        <f t="shared" si="117"/>
        <v>0</v>
      </c>
      <c r="WU31">
        <f t="shared" si="118"/>
        <v>0</v>
      </c>
      <c r="WV31" s="239"/>
      <c r="WW31" s="239"/>
      <c r="WX31" s="239"/>
      <c r="WY31" s="214"/>
      <c r="WZ31" s="240"/>
      <c r="XA31">
        <f t="shared" si="119"/>
        <v>1</v>
      </c>
      <c r="XB31">
        <f t="shared" si="120"/>
        <v>0</v>
      </c>
      <c r="XC31" s="214"/>
      <c r="XD31">
        <f t="shared" si="146"/>
        <v>1</v>
      </c>
      <c r="XE31">
        <f t="shared" si="154"/>
        <v>1</v>
      </c>
      <c r="XF31">
        <f t="shared" si="136"/>
        <v>0</v>
      </c>
      <c r="XG31">
        <f t="shared" si="122"/>
        <v>1</v>
      </c>
      <c r="XH31" s="248"/>
      <c r="XI31" s="202"/>
      <c r="XJ31">
        <v>60</v>
      </c>
      <c r="XK31" t="str">
        <f t="shared" si="83"/>
        <v>FALSE</v>
      </c>
      <c r="XL31">
        <f>VLOOKUP($A31,'FuturesInfo (3)'!$A$2:$V$80,22)</f>
        <v>1</v>
      </c>
      <c r="XM31" s="252"/>
      <c r="XN31">
        <f t="shared" si="123"/>
        <v>1</v>
      </c>
      <c r="XO31" s="138">
        <f>VLOOKUP($A31,'FuturesInfo (3)'!$A$2:$O$80,15)*XL31</f>
        <v>147820</v>
      </c>
      <c r="XP31" s="138">
        <f>VLOOKUP($A31,'FuturesInfo (3)'!$A$2:$O$80,15)*XN31</f>
        <v>147820</v>
      </c>
      <c r="XQ31" s="196">
        <f t="shared" si="124"/>
        <v>0</v>
      </c>
      <c r="XR31" s="196">
        <f t="shared" si="125"/>
        <v>0</v>
      </c>
      <c r="XS31" s="196">
        <f t="shared" si="126"/>
        <v>0</v>
      </c>
      <c r="XT31" s="196">
        <f t="shared" si="127"/>
        <v>0</v>
      </c>
      <c r="XU31" s="196">
        <f t="shared" si="151"/>
        <v>0</v>
      </c>
      <c r="XV31" s="196">
        <f t="shared" si="129"/>
        <v>0</v>
      </c>
      <c r="XW31" s="196">
        <f t="shared" si="137"/>
        <v>0</v>
      </c>
      <c r="XX31" s="196">
        <f>IF(IF(sym!$O20=XC31,1,0)=1,ABS(XO31*XH31),-ABS(XO31*XH31))</f>
        <v>0</v>
      </c>
      <c r="XY31" s="196">
        <f>IF(IF(sym!$N20=XC31,1,0)=1,ABS(XO31*XH31),-ABS(XO31*XH31))</f>
        <v>0</v>
      </c>
      <c r="XZ31" s="196">
        <f t="shared" si="148"/>
        <v>0</v>
      </c>
      <c r="YA31" s="196">
        <f t="shared" si="131"/>
        <v>0</v>
      </c>
    </row>
    <row r="32" spans="1:651" x14ac:dyDescent="0.25">
      <c r="A32" s="1" t="s">
        <v>330</v>
      </c>
      <c r="B32" s="150" t="str">
        <f>'FuturesInfo (3)'!M20</f>
        <v>@ES</v>
      </c>
      <c r="C32" s="200" t="str">
        <f>VLOOKUP(A32,'FuturesInfo (3)'!$A$2:$K$80,11)</f>
        <v>index</v>
      </c>
      <c r="F32" t="e">
        <f>#REF!</f>
        <v>#REF!</v>
      </c>
      <c r="G32">
        <v>1</v>
      </c>
      <c r="H32">
        <v>-1</v>
      </c>
      <c r="I32">
        <v>-1</v>
      </c>
      <c r="J32">
        <f t="shared" si="67"/>
        <v>0</v>
      </c>
      <c r="K32">
        <f t="shared" si="68"/>
        <v>1</v>
      </c>
      <c r="L32" s="184">
        <v>-2.8520499108699998E-3</v>
      </c>
      <c r="M32" s="2">
        <v>10</v>
      </c>
      <c r="N32">
        <v>60</v>
      </c>
      <c r="O32" t="str">
        <f t="shared" si="69"/>
        <v>TRUE</v>
      </c>
      <c r="P32">
        <f>VLOOKUP($A32,'FuturesInfo (3)'!$A$2:$V$80,22)</f>
        <v>2</v>
      </c>
      <c r="Q32">
        <f t="shared" si="70"/>
        <v>2</v>
      </c>
      <c r="R32">
        <f t="shared" si="70"/>
        <v>2</v>
      </c>
      <c r="S32" s="138">
        <f>VLOOKUP($A32,'FuturesInfo (3)'!$A$2:$O$80,15)*Q32</f>
        <v>208275</v>
      </c>
      <c r="T32" s="144">
        <f t="shared" si="71"/>
        <v>-594.0106951864492</v>
      </c>
      <c r="U32" s="144">
        <f t="shared" si="84"/>
        <v>594.0106951864492</v>
      </c>
      <c r="W32">
        <f t="shared" si="72"/>
        <v>1</v>
      </c>
      <c r="X32">
        <v>-1</v>
      </c>
      <c r="Y32">
        <v>-1</v>
      </c>
      <c r="Z32">
        <v>1</v>
      </c>
      <c r="AA32">
        <f t="shared" si="138"/>
        <v>0</v>
      </c>
      <c r="AB32">
        <f t="shared" si="73"/>
        <v>0</v>
      </c>
      <c r="AC32" s="1">
        <v>5.0053628888099997E-3</v>
      </c>
      <c r="AD32" s="2">
        <v>10</v>
      </c>
      <c r="AE32">
        <v>60</v>
      </c>
      <c r="AF32" t="str">
        <f t="shared" si="74"/>
        <v>TRUE</v>
      </c>
      <c r="AG32">
        <f>VLOOKUP($A32,'FuturesInfo (3)'!$A$2:$V$80,22)</f>
        <v>2</v>
      </c>
      <c r="AH32">
        <f t="shared" si="75"/>
        <v>3</v>
      </c>
      <c r="AI32">
        <f t="shared" si="85"/>
        <v>2</v>
      </c>
      <c r="AJ32" s="138">
        <f>VLOOKUP($A32,'FuturesInfo (3)'!$A$2:$O$80,15)*AI32</f>
        <v>208275</v>
      </c>
      <c r="AK32" s="196">
        <f t="shared" si="86"/>
        <v>-1042.4919556669026</v>
      </c>
      <c r="AL32" s="196">
        <f t="shared" si="87"/>
        <v>-1042.4919556669026</v>
      </c>
      <c r="AN32">
        <f t="shared" si="76"/>
        <v>-1</v>
      </c>
      <c r="AO32">
        <v>1</v>
      </c>
      <c r="AP32">
        <v>-1</v>
      </c>
      <c r="AQ32">
        <v>1</v>
      </c>
      <c r="AR32">
        <f t="shared" si="139"/>
        <v>1</v>
      </c>
      <c r="AS32">
        <f t="shared" si="77"/>
        <v>0</v>
      </c>
      <c r="AT32" s="1">
        <v>9.4865409699999999E-4</v>
      </c>
      <c r="AU32" s="2">
        <v>10</v>
      </c>
      <c r="AV32">
        <v>60</v>
      </c>
      <c r="AW32" t="str">
        <f t="shared" si="78"/>
        <v>TRUE</v>
      </c>
      <c r="AX32">
        <f>VLOOKUP($A32,'FuturesInfo (3)'!$A$2:$V$80,22)</f>
        <v>2</v>
      </c>
      <c r="AY32">
        <f t="shared" si="79"/>
        <v>2</v>
      </c>
      <c r="AZ32">
        <f t="shared" si="88"/>
        <v>2</v>
      </c>
      <c r="BA32" s="138">
        <f>VLOOKUP($A32,'FuturesInfo (3)'!$A$2:$O$80,15)*AZ32</f>
        <v>208275</v>
      </c>
      <c r="BB32" s="196">
        <f t="shared" si="80"/>
        <v>197.580932052675</v>
      </c>
      <c r="BC32" s="196">
        <f t="shared" si="89"/>
        <v>-197.580932052675</v>
      </c>
      <c r="BE32">
        <v>1</v>
      </c>
      <c r="BF32">
        <v>1</v>
      </c>
      <c r="BG32">
        <v>-1</v>
      </c>
      <c r="BH32">
        <v>1</v>
      </c>
      <c r="BI32">
        <v>1</v>
      </c>
      <c r="BJ32">
        <v>0</v>
      </c>
      <c r="BK32" s="1">
        <v>3.67255064566E-3</v>
      </c>
      <c r="BL32" s="2">
        <v>10</v>
      </c>
      <c r="BM32">
        <v>60</v>
      </c>
      <c r="BN32" t="s">
        <v>1185</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1185</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1185</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1185</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1185</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1185</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1185</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1185</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1185</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1185</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1185</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1185</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1185</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1185</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1185</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1185</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1185</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1185</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v>1</v>
      </c>
      <c r="SX32" s="239">
        <v>1</v>
      </c>
      <c r="SY32" s="239">
        <v>-1</v>
      </c>
      <c r="SZ32" s="239">
        <v>1</v>
      </c>
      <c r="TA32" s="214">
        <v>1</v>
      </c>
      <c r="TB32" s="240">
        <v>-4</v>
      </c>
      <c r="TC32">
        <v>-1</v>
      </c>
      <c r="TD32">
        <v>-1</v>
      </c>
      <c r="TE32" s="214">
        <v>1</v>
      </c>
      <c r="TF32">
        <v>1</v>
      </c>
      <c r="TG32">
        <v>1</v>
      </c>
      <c r="TH32">
        <v>0</v>
      </c>
      <c r="TI32">
        <v>0</v>
      </c>
      <c r="TJ32" s="248"/>
      <c r="TK32" s="202">
        <v>42548</v>
      </c>
      <c r="TL32">
        <v>60</v>
      </c>
      <c r="TM32" t="s">
        <v>1185</v>
      </c>
      <c r="TN32">
        <v>2</v>
      </c>
      <c r="TO32" s="252">
        <v>2</v>
      </c>
      <c r="TP32">
        <v>2</v>
      </c>
      <c r="TQ32" s="138">
        <v>209625</v>
      </c>
      <c r="TR32" s="138">
        <v>209625</v>
      </c>
      <c r="TS32" s="196">
        <v>0</v>
      </c>
      <c r="TT32" s="196">
        <v>0</v>
      </c>
      <c r="TU32" s="196">
        <v>0</v>
      </c>
      <c r="TV32" s="196">
        <v>0</v>
      </c>
      <c r="TW32" s="196">
        <v>0</v>
      </c>
      <c r="TX32" s="196">
        <v>0</v>
      </c>
      <c r="TY32" s="196">
        <v>0</v>
      </c>
      <c r="TZ32" s="196">
        <v>0</v>
      </c>
      <c r="UA32" s="196">
        <v>0</v>
      </c>
      <c r="UB32" s="196">
        <v>0</v>
      </c>
      <c r="UC32" s="196">
        <v>0</v>
      </c>
      <c r="UE32">
        <f t="shared" si="90"/>
        <v>1</v>
      </c>
      <c r="UF32" s="239">
        <v>1</v>
      </c>
      <c r="UG32" s="239">
        <v>-1</v>
      </c>
      <c r="UH32" s="239">
        <v>1</v>
      </c>
      <c r="UI32" s="214">
        <v>1</v>
      </c>
      <c r="UJ32" s="240">
        <v>-4</v>
      </c>
      <c r="UK32">
        <f t="shared" si="91"/>
        <v>-1</v>
      </c>
      <c r="UL32">
        <f t="shared" si="92"/>
        <v>-1</v>
      </c>
      <c r="UM32" s="214">
        <v>-1</v>
      </c>
      <c r="UN32">
        <f t="shared" si="140"/>
        <v>0</v>
      </c>
      <c r="UO32">
        <f t="shared" si="152"/>
        <v>0</v>
      </c>
      <c r="UP32">
        <f t="shared" si="132"/>
        <v>1</v>
      </c>
      <c r="UQ32">
        <f t="shared" si="94"/>
        <v>1</v>
      </c>
      <c r="UR32" s="248">
        <v>-6.4400715563500003E-3</v>
      </c>
      <c r="US32" s="202">
        <v>42548</v>
      </c>
      <c r="UT32">
        <v>60</v>
      </c>
      <c r="UU32" t="str">
        <f t="shared" si="81"/>
        <v>TRUE</v>
      </c>
      <c r="UV32">
        <f>VLOOKUP($A32,'FuturesInfo (3)'!$A$2:$V$80,22)</f>
        <v>2</v>
      </c>
      <c r="UW32" s="252">
        <v>2</v>
      </c>
      <c r="UX32">
        <f t="shared" si="95"/>
        <v>2</v>
      </c>
      <c r="UY32" s="138">
        <f>VLOOKUP($A32,'FuturesInfo (3)'!$A$2:$O$80,15)*UV32</f>
        <v>208275</v>
      </c>
      <c r="UZ32" s="138">
        <f>VLOOKUP($A32,'FuturesInfo (3)'!$A$2:$O$80,15)*UX32</f>
        <v>208275</v>
      </c>
      <c r="VA32" s="196">
        <f t="shared" si="96"/>
        <v>-1341.3059033987963</v>
      </c>
      <c r="VB32" s="196">
        <f t="shared" si="97"/>
        <v>-1341.3059033987963</v>
      </c>
      <c r="VC32" s="196">
        <f t="shared" si="98"/>
        <v>-1341.3059033987963</v>
      </c>
      <c r="VD32" s="196">
        <f t="shared" si="99"/>
        <v>1341.3059033987963</v>
      </c>
      <c r="VE32" s="196">
        <f t="shared" si="149"/>
        <v>1341.3059033987963</v>
      </c>
      <c r="VF32" s="196">
        <f t="shared" si="101"/>
        <v>1341.3059033987963</v>
      </c>
      <c r="VG32" s="196">
        <f t="shared" si="133"/>
        <v>-1341.3059033987963</v>
      </c>
      <c r="VH32" s="196">
        <f>IF(IF(sym!$O21=UM32,1,0)=1,ABS(UY32*UR32),-ABS(UY32*UR32))</f>
        <v>-1341.3059033987963</v>
      </c>
      <c r="VI32" s="196">
        <f>IF(IF(sym!$N21=UM32,1,0)=1,ABS(UY32*UR32),-ABS(UY32*UR32))</f>
        <v>1341.3059033987963</v>
      </c>
      <c r="VJ32" s="196">
        <f t="shared" si="142"/>
        <v>-1341.3059033987963</v>
      </c>
      <c r="VK32" s="196">
        <f t="shared" si="103"/>
        <v>1341.3059033987963</v>
      </c>
      <c r="VM32">
        <f t="shared" si="104"/>
        <v>-1</v>
      </c>
      <c r="VN32" s="239">
        <v>1</v>
      </c>
      <c r="VO32" s="239">
        <v>1</v>
      </c>
      <c r="VP32" s="239">
        <v>1</v>
      </c>
      <c r="VQ32" s="214">
        <v>1</v>
      </c>
      <c r="VR32" s="240">
        <v>-5</v>
      </c>
      <c r="VS32">
        <f t="shared" si="105"/>
        <v>-1</v>
      </c>
      <c r="VT32">
        <f t="shared" si="106"/>
        <v>-1</v>
      </c>
      <c r="VU32" s="214"/>
      <c r="VV32">
        <f t="shared" si="143"/>
        <v>0</v>
      </c>
      <c r="VW32">
        <f t="shared" si="153"/>
        <v>0</v>
      </c>
      <c r="VX32">
        <f t="shared" si="134"/>
        <v>0</v>
      </c>
      <c r="VY32">
        <f t="shared" si="108"/>
        <v>0</v>
      </c>
      <c r="VZ32" s="248"/>
      <c r="WA32" s="202">
        <v>42548</v>
      </c>
      <c r="WB32">
        <v>60</v>
      </c>
      <c r="WC32" t="str">
        <f t="shared" si="82"/>
        <v>TRUE</v>
      </c>
      <c r="WD32">
        <f>VLOOKUP($A32,'FuturesInfo (3)'!$A$2:$V$80,22)</f>
        <v>2</v>
      </c>
      <c r="WE32" s="252">
        <v>1</v>
      </c>
      <c r="WF32">
        <f t="shared" si="109"/>
        <v>2</v>
      </c>
      <c r="WG32" s="138">
        <f>VLOOKUP($A32,'FuturesInfo (3)'!$A$2:$O$80,15)*WD32</f>
        <v>208275</v>
      </c>
      <c r="WH32" s="138">
        <f>VLOOKUP($A32,'FuturesInfo (3)'!$A$2:$O$80,15)*WF32</f>
        <v>208275</v>
      </c>
      <c r="WI32" s="196">
        <f t="shared" si="110"/>
        <v>0</v>
      </c>
      <c r="WJ32" s="196">
        <f t="shared" si="111"/>
        <v>0</v>
      </c>
      <c r="WK32" s="196">
        <f t="shared" si="112"/>
        <v>0</v>
      </c>
      <c r="WL32" s="196">
        <f t="shared" si="113"/>
        <v>0</v>
      </c>
      <c r="WM32" s="196">
        <f t="shared" si="150"/>
        <v>0</v>
      </c>
      <c r="WN32" s="196">
        <f t="shared" si="115"/>
        <v>0</v>
      </c>
      <c r="WO32" s="196">
        <f t="shared" si="135"/>
        <v>0</v>
      </c>
      <c r="WP32" s="196">
        <f>IF(IF(sym!$O21=VU32,1,0)=1,ABS(WG32*VZ32),-ABS(WG32*VZ32))</f>
        <v>0</v>
      </c>
      <c r="WQ32" s="196">
        <f>IF(IF(sym!$N21=VU32,1,0)=1,ABS(WG32*VZ32),-ABS(WG32*VZ32))</f>
        <v>0</v>
      </c>
      <c r="WR32" s="196">
        <f t="shared" si="145"/>
        <v>0</v>
      </c>
      <c r="WS32" s="196">
        <f t="shared" si="117"/>
        <v>0</v>
      </c>
      <c r="WU32">
        <f t="shared" si="118"/>
        <v>0</v>
      </c>
      <c r="WV32" s="239"/>
      <c r="WW32" s="239"/>
      <c r="WX32" s="239"/>
      <c r="WY32" s="214"/>
      <c r="WZ32" s="240"/>
      <c r="XA32">
        <f t="shared" si="119"/>
        <v>1</v>
      </c>
      <c r="XB32">
        <f t="shared" si="120"/>
        <v>0</v>
      </c>
      <c r="XC32" s="214"/>
      <c r="XD32">
        <f t="shared" si="146"/>
        <v>1</v>
      </c>
      <c r="XE32">
        <f t="shared" si="154"/>
        <v>1</v>
      </c>
      <c r="XF32">
        <f t="shared" si="136"/>
        <v>0</v>
      </c>
      <c r="XG32">
        <f t="shared" si="122"/>
        <v>1</v>
      </c>
      <c r="XH32" s="248"/>
      <c r="XI32" s="202"/>
      <c r="XJ32">
        <v>60</v>
      </c>
      <c r="XK32" t="str">
        <f t="shared" si="83"/>
        <v>FALSE</v>
      </c>
      <c r="XL32">
        <f>VLOOKUP($A32,'FuturesInfo (3)'!$A$2:$V$80,22)</f>
        <v>2</v>
      </c>
      <c r="XM32" s="252"/>
      <c r="XN32">
        <f t="shared" si="123"/>
        <v>2</v>
      </c>
      <c r="XO32" s="138">
        <f>VLOOKUP($A32,'FuturesInfo (3)'!$A$2:$O$80,15)*XL32</f>
        <v>208275</v>
      </c>
      <c r="XP32" s="138">
        <f>VLOOKUP($A32,'FuturesInfo (3)'!$A$2:$O$80,15)*XN32</f>
        <v>208275</v>
      </c>
      <c r="XQ32" s="196">
        <f t="shared" si="124"/>
        <v>0</v>
      </c>
      <c r="XR32" s="196">
        <f t="shared" si="125"/>
        <v>0</v>
      </c>
      <c r="XS32" s="196">
        <f t="shared" si="126"/>
        <v>0</v>
      </c>
      <c r="XT32" s="196">
        <f t="shared" si="127"/>
        <v>0</v>
      </c>
      <c r="XU32" s="196">
        <f t="shared" si="151"/>
        <v>0</v>
      </c>
      <c r="XV32" s="196">
        <f t="shared" si="129"/>
        <v>0</v>
      </c>
      <c r="XW32" s="196">
        <f t="shared" si="137"/>
        <v>0</v>
      </c>
      <c r="XX32" s="196">
        <f>IF(IF(sym!$O21=XC32,1,0)=1,ABS(XO32*XH32),-ABS(XO32*XH32))</f>
        <v>0</v>
      </c>
      <c r="XY32" s="196">
        <f>IF(IF(sym!$N21=XC32,1,0)=1,ABS(XO32*XH32),-ABS(XO32*XH32))</f>
        <v>0</v>
      </c>
      <c r="XZ32" s="196">
        <f t="shared" si="148"/>
        <v>0</v>
      </c>
      <c r="YA32" s="196">
        <f t="shared" si="131"/>
        <v>0</v>
      </c>
    </row>
    <row r="33" spans="1:651" x14ac:dyDescent="0.25">
      <c r="A33" s="1" t="s">
        <v>332</v>
      </c>
      <c r="B33" s="150" t="str">
        <f>'FuturesInfo (3)'!M21</f>
        <v>@GF</v>
      </c>
      <c r="C33" s="200" t="str">
        <f>VLOOKUP(A33,'FuturesInfo (3)'!$A$2:$K$80,11)</f>
        <v>meat</v>
      </c>
      <c r="F33" s="5" t="e">
        <f>#REF!</f>
        <v>#REF!</v>
      </c>
      <c r="G33" s="5">
        <v>-1</v>
      </c>
      <c r="H33">
        <v>1</v>
      </c>
      <c r="I33" s="5">
        <v>1</v>
      </c>
      <c r="J33">
        <f t="shared" si="67"/>
        <v>0</v>
      </c>
      <c r="K33">
        <f t="shared" si="68"/>
        <v>1</v>
      </c>
      <c r="L33" s="185">
        <v>1.8784153005500001E-3</v>
      </c>
      <c r="M33" s="2">
        <v>10</v>
      </c>
      <c r="N33">
        <v>60</v>
      </c>
      <c r="O33" t="str">
        <f t="shared" si="69"/>
        <v>TRUE</v>
      </c>
      <c r="P33">
        <f>VLOOKUP($A33,'FuturesInfo (3)'!$A$2:$V$80,22)</f>
        <v>2</v>
      </c>
      <c r="Q33">
        <f t="shared" si="70"/>
        <v>2</v>
      </c>
      <c r="R33">
        <f t="shared" si="70"/>
        <v>2</v>
      </c>
      <c r="S33" s="138">
        <f>VLOOKUP($A33,'FuturesInfo (3)'!$A$2:$O$80,15)*Q33</f>
        <v>144075</v>
      </c>
      <c r="T33" s="144">
        <f t="shared" si="71"/>
        <v>-270.63268442674126</v>
      </c>
      <c r="U33" s="144">
        <f t="shared" si="84"/>
        <v>270.63268442674126</v>
      </c>
      <c r="W33" s="5">
        <f t="shared" si="72"/>
        <v>-1</v>
      </c>
      <c r="X33" s="5">
        <v>-1</v>
      </c>
      <c r="Y33">
        <v>1</v>
      </c>
      <c r="Z33" s="5">
        <v>-1</v>
      </c>
      <c r="AA33">
        <f t="shared" si="138"/>
        <v>1</v>
      </c>
      <c r="AB33">
        <f t="shared" si="73"/>
        <v>0</v>
      </c>
      <c r="AC33" s="5">
        <v>-7.8404636100200004E-3</v>
      </c>
      <c r="AD33" s="2">
        <v>10</v>
      </c>
      <c r="AE33">
        <v>60</v>
      </c>
      <c r="AF33" t="str">
        <f t="shared" si="74"/>
        <v>TRUE</v>
      </c>
      <c r="AG33">
        <f>VLOOKUP($A33,'FuturesInfo (3)'!$A$2:$V$80,22)</f>
        <v>2</v>
      </c>
      <c r="AH33">
        <f t="shared" si="75"/>
        <v>2</v>
      </c>
      <c r="AI33">
        <f t="shared" si="85"/>
        <v>2</v>
      </c>
      <c r="AJ33" s="138">
        <f>VLOOKUP($A33,'FuturesInfo (3)'!$A$2:$O$80,15)*AI33</f>
        <v>144075</v>
      </c>
      <c r="AK33" s="196">
        <f t="shared" si="86"/>
        <v>1129.6147946136316</v>
      </c>
      <c r="AL33" s="196">
        <f t="shared" si="87"/>
        <v>-1129.6147946136316</v>
      </c>
      <c r="AN33" s="5">
        <f t="shared" si="76"/>
        <v>-1</v>
      </c>
      <c r="AO33" s="5">
        <v>-1</v>
      </c>
      <c r="AP33">
        <v>1</v>
      </c>
      <c r="AQ33" s="5">
        <v>-1</v>
      </c>
      <c r="AR33">
        <f t="shared" si="139"/>
        <v>1</v>
      </c>
      <c r="AS33">
        <f t="shared" si="77"/>
        <v>0</v>
      </c>
      <c r="AT33" s="5">
        <v>-5.1537536505799999E-4</v>
      </c>
      <c r="AU33" s="2">
        <v>10</v>
      </c>
      <c r="AV33">
        <v>60</v>
      </c>
      <c r="AW33" t="str">
        <f t="shared" si="78"/>
        <v>TRUE</v>
      </c>
      <c r="AX33">
        <f>VLOOKUP($A33,'FuturesInfo (3)'!$A$2:$V$80,22)</f>
        <v>2</v>
      </c>
      <c r="AY33">
        <f t="shared" si="79"/>
        <v>2</v>
      </c>
      <c r="AZ33">
        <f t="shared" si="88"/>
        <v>2</v>
      </c>
      <c r="BA33" s="138">
        <f>VLOOKUP($A33,'FuturesInfo (3)'!$A$2:$O$80,15)*AZ33</f>
        <v>144075</v>
      </c>
      <c r="BB33" s="196">
        <f t="shared" si="80"/>
        <v>74.252705720731342</v>
      </c>
      <c r="BC33" s="196">
        <f t="shared" si="89"/>
        <v>-74.252705720731342</v>
      </c>
      <c r="BE33" s="5">
        <v>-1</v>
      </c>
      <c r="BF33" s="5">
        <v>-1</v>
      </c>
      <c r="BG33">
        <v>1</v>
      </c>
      <c r="BH33" s="5">
        <v>1</v>
      </c>
      <c r="BI33">
        <v>0</v>
      </c>
      <c r="BJ33">
        <v>1</v>
      </c>
      <c r="BK33" s="5">
        <v>1.32347885871E-2</v>
      </c>
      <c r="BL33" s="2">
        <v>10</v>
      </c>
      <c r="BM33">
        <v>60</v>
      </c>
      <c r="BN33" t="s">
        <v>1185</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1185</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1185</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1185</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1185</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1185</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1185</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1185</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1185</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1185</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1185</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1185</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1185</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1185</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1185</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1185</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1185</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1185</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v>-1</v>
      </c>
      <c r="SX33" s="242">
        <v>1</v>
      </c>
      <c r="SY33" s="242">
        <v>1</v>
      </c>
      <c r="SZ33" s="242">
        <v>1</v>
      </c>
      <c r="TA33" s="214">
        <v>1</v>
      </c>
      <c r="TB33" s="240">
        <v>9</v>
      </c>
      <c r="TC33">
        <v>-1</v>
      </c>
      <c r="TD33">
        <v>1</v>
      </c>
      <c r="TE33" s="246">
        <v>-1</v>
      </c>
      <c r="TF33">
        <v>0</v>
      </c>
      <c r="TG33">
        <v>0</v>
      </c>
      <c r="TH33">
        <v>1</v>
      </c>
      <c r="TI33">
        <v>0</v>
      </c>
      <c r="TJ33" s="246"/>
      <c r="TK33" s="202">
        <v>42541</v>
      </c>
      <c r="TL33">
        <v>60</v>
      </c>
      <c r="TM33" t="s">
        <v>1185</v>
      </c>
      <c r="TN33">
        <v>2</v>
      </c>
      <c r="TO33" s="252">
        <v>1</v>
      </c>
      <c r="TP33">
        <v>3</v>
      </c>
      <c r="TQ33" s="138">
        <v>142450</v>
      </c>
      <c r="TR33" s="138">
        <v>213675</v>
      </c>
      <c r="TS33" s="196">
        <v>0</v>
      </c>
      <c r="TT33" s="196">
        <v>0</v>
      </c>
      <c r="TU33" s="196">
        <v>0</v>
      </c>
      <c r="TV33" s="196">
        <v>0</v>
      </c>
      <c r="TW33" s="196">
        <v>0</v>
      </c>
      <c r="TX33" s="196">
        <v>0</v>
      </c>
      <c r="TY33" s="196">
        <v>0</v>
      </c>
      <c r="TZ33" s="196">
        <v>0</v>
      </c>
      <c r="UA33" s="196">
        <v>0</v>
      </c>
      <c r="UB33" s="196">
        <v>0</v>
      </c>
      <c r="UC33" s="196">
        <v>0</v>
      </c>
      <c r="UE33">
        <f t="shared" si="90"/>
        <v>-1</v>
      </c>
      <c r="UF33" s="242">
        <v>1</v>
      </c>
      <c r="UG33" s="242">
        <v>1</v>
      </c>
      <c r="UH33" s="242">
        <v>1</v>
      </c>
      <c r="UI33" s="214">
        <v>1</v>
      </c>
      <c r="UJ33" s="240">
        <v>9</v>
      </c>
      <c r="UK33">
        <f t="shared" si="91"/>
        <v>-1</v>
      </c>
      <c r="UL33">
        <f t="shared" si="92"/>
        <v>1</v>
      </c>
      <c r="UM33" s="246">
        <v>1</v>
      </c>
      <c r="UN33">
        <f t="shared" si="140"/>
        <v>1</v>
      </c>
      <c r="UO33">
        <f t="shared" si="152"/>
        <v>1</v>
      </c>
      <c r="UP33">
        <f t="shared" si="132"/>
        <v>0</v>
      </c>
      <c r="UQ33">
        <f t="shared" si="94"/>
        <v>1</v>
      </c>
      <c r="UR33" s="246">
        <v>1.1407511407499999E-2</v>
      </c>
      <c r="US33" s="202">
        <v>42541</v>
      </c>
      <c r="UT33">
        <v>60</v>
      </c>
      <c r="UU33" t="str">
        <f t="shared" si="81"/>
        <v>TRUE</v>
      </c>
      <c r="UV33">
        <f>VLOOKUP($A33,'FuturesInfo (3)'!$A$2:$V$80,22)</f>
        <v>2</v>
      </c>
      <c r="UW33" s="252">
        <v>1</v>
      </c>
      <c r="UX33">
        <f t="shared" si="95"/>
        <v>3</v>
      </c>
      <c r="UY33" s="138">
        <f>VLOOKUP($A33,'FuturesInfo (3)'!$A$2:$O$80,15)*UV33</f>
        <v>144075</v>
      </c>
      <c r="UZ33" s="138">
        <f>VLOOKUP($A33,'FuturesInfo (3)'!$A$2:$O$80,15)*UX33</f>
        <v>216112.5</v>
      </c>
      <c r="VA33" s="196">
        <f t="shared" si="96"/>
        <v>1643.5372060355623</v>
      </c>
      <c r="VB33" s="196">
        <f t="shared" si="97"/>
        <v>2465.3058090533436</v>
      </c>
      <c r="VC33" s="196">
        <f t="shared" si="98"/>
        <v>1643.5372060355623</v>
      </c>
      <c r="VD33" s="196">
        <f t="shared" si="99"/>
        <v>-1643.5372060355623</v>
      </c>
      <c r="VE33" s="196">
        <f t="shared" si="149"/>
        <v>1643.5372060355623</v>
      </c>
      <c r="VF33" s="196">
        <f t="shared" si="101"/>
        <v>1643.5372060355623</v>
      </c>
      <c r="VG33" s="196">
        <f t="shared" si="133"/>
        <v>1643.5372060355623</v>
      </c>
      <c r="VH33" s="196">
        <f>IF(IF(sym!$O22=UM33,1,0)=1,ABS(UY33*UR33),-ABS(UY33*UR33))</f>
        <v>1643.5372060355623</v>
      </c>
      <c r="VI33" s="196">
        <f>IF(IF(sym!$N22=UM33,1,0)=1,ABS(UY33*UR33),-ABS(UY33*UR33))</f>
        <v>-1643.5372060355623</v>
      </c>
      <c r="VJ33" s="196">
        <f t="shared" si="142"/>
        <v>-1643.5372060355623</v>
      </c>
      <c r="VK33" s="196">
        <f t="shared" si="103"/>
        <v>1643.5372060355623</v>
      </c>
      <c r="VM33">
        <f t="shared" si="104"/>
        <v>1</v>
      </c>
      <c r="VN33" s="242">
        <v>-1</v>
      </c>
      <c r="VO33" s="242">
        <v>-1</v>
      </c>
      <c r="VP33" s="242">
        <v>1</v>
      </c>
      <c r="VQ33" s="214">
        <v>1</v>
      </c>
      <c r="VR33" s="240">
        <v>10</v>
      </c>
      <c r="VS33">
        <f t="shared" si="105"/>
        <v>-1</v>
      </c>
      <c r="VT33">
        <f t="shared" si="106"/>
        <v>1</v>
      </c>
      <c r="VU33" s="246"/>
      <c r="VV33">
        <f t="shared" si="143"/>
        <v>0</v>
      </c>
      <c r="VW33">
        <f t="shared" si="153"/>
        <v>0</v>
      </c>
      <c r="VX33">
        <f t="shared" si="134"/>
        <v>0</v>
      </c>
      <c r="VY33">
        <f t="shared" si="108"/>
        <v>0</v>
      </c>
      <c r="VZ33" s="246"/>
      <c r="WA33" s="202">
        <v>42541</v>
      </c>
      <c r="WB33">
        <v>60</v>
      </c>
      <c r="WC33" t="str">
        <f t="shared" si="82"/>
        <v>TRUE</v>
      </c>
      <c r="WD33">
        <f>VLOOKUP($A33,'FuturesInfo (3)'!$A$2:$V$80,22)</f>
        <v>2</v>
      </c>
      <c r="WE33" s="252">
        <v>1</v>
      </c>
      <c r="WF33">
        <f t="shared" si="109"/>
        <v>2</v>
      </c>
      <c r="WG33" s="138">
        <f>VLOOKUP($A33,'FuturesInfo (3)'!$A$2:$O$80,15)*WD33</f>
        <v>144075</v>
      </c>
      <c r="WH33" s="138">
        <f>VLOOKUP($A33,'FuturesInfo (3)'!$A$2:$O$80,15)*WF33</f>
        <v>144075</v>
      </c>
      <c r="WI33" s="196">
        <f t="shared" si="110"/>
        <v>0</v>
      </c>
      <c r="WJ33" s="196">
        <f t="shared" si="111"/>
        <v>0</v>
      </c>
      <c r="WK33" s="196">
        <f t="shared" si="112"/>
        <v>0</v>
      </c>
      <c r="WL33" s="196">
        <f t="shared" si="113"/>
        <v>0</v>
      </c>
      <c r="WM33" s="196">
        <f t="shared" si="150"/>
        <v>0</v>
      </c>
      <c r="WN33" s="196">
        <f t="shared" si="115"/>
        <v>0</v>
      </c>
      <c r="WO33" s="196">
        <f t="shared" si="135"/>
        <v>0</v>
      </c>
      <c r="WP33" s="196">
        <f>IF(IF(sym!$O22=VU33,1,0)=1,ABS(WG33*VZ33),-ABS(WG33*VZ33))</f>
        <v>0</v>
      </c>
      <c r="WQ33" s="196">
        <f>IF(IF(sym!$N22=VU33,1,0)=1,ABS(WG33*VZ33),-ABS(WG33*VZ33))</f>
        <v>0</v>
      </c>
      <c r="WR33" s="196">
        <f t="shared" si="145"/>
        <v>0</v>
      </c>
      <c r="WS33" s="196">
        <f t="shared" si="117"/>
        <v>0</v>
      </c>
      <c r="WU33">
        <f t="shared" si="118"/>
        <v>0</v>
      </c>
      <c r="WV33" s="242"/>
      <c r="WW33" s="242"/>
      <c r="WX33" s="242"/>
      <c r="WY33" s="214"/>
      <c r="WZ33" s="240"/>
      <c r="XA33">
        <f t="shared" si="119"/>
        <v>1</v>
      </c>
      <c r="XB33">
        <f t="shared" si="120"/>
        <v>0</v>
      </c>
      <c r="XC33" s="246"/>
      <c r="XD33">
        <f t="shared" si="146"/>
        <v>1</v>
      </c>
      <c r="XE33">
        <f t="shared" si="154"/>
        <v>1</v>
      </c>
      <c r="XF33">
        <f t="shared" si="136"/>
        <v>0</v>
      </c>
      <c r="XG33">
        <f t="shared" si="122"/>
        <v>1</v>
      </c>
      <c r="XH33" s="246"/>
      <c r="XI33" s="202"/>
      <c r="XJ33">
        <v>60</v>
      </c>
      <c r="XK33" t="str">
        <f t="shared" si="83"/>
        <v>FALSE</v>
      </c>
      <c r="XL33">
        <f>VLOOKUP($A33,'FuturesInfo (3)'!$A$2:$V$80,22)</f>
        <v>2</v>
      </c>
      <c r="XM33" s="252"/>
      <c r="XN33">
        <f t="shared" si="123"/>
        <v>2</v>
      </c>
      <c r="XO33" s="138">
        <f>VLOOKUP($A33,'FuturesInfo (3)'!$A$2:$O$80,15)*XL33</f>
        <v>144075</v>
      </c>
      <c r="XP33" s="138">
        <f>VLOOKUP($A33,'FuturesInfo (3)'!$A$2:$O$80,15)*XN33</f>
        <v>144075</v>
      </c>
      <c r="XQ33" s="196">
        <f t="shared" si="124"/>
        <v>0</v>
      </c>
      <c r="XR33" s="196">
        <f t="shared" si="125"/>
        <v>0</v>
      </c>
      <c r="XS33" s="196">
        <f t="shared" si="126"/>
        <v>0</v>
      </c>
      <c r="XT33" s="196">
        <f t="shared" si="127"/>
        <v>0</v>
      </c>
      <c r="XU33" s="196">
        <f t="shared" si="151"/>
        <v>0</v>
      </c>
      <c r="XV33" s="196">
        <f t="shared" si="129"/>
        <v>0</v>
      </c>
      <c r="XW33" s="196">
        <f t="shared" si="137"/>
        <v>0</v>
      </c>
      <c r="XX33" s="196">
        <f>IF(IF(sym!$O22=XC33,1,0)=1,ABS(XO33*XH33),-ABS(XO33*XH33))</f>
        <v>0</v>
      </c>
      <c r="XY33" s="196">
        <f>IF(IF(sym!$N22=XC33,1,0)=1,ABS(XO33*XH33),-ABS(XO33*XH33))</f>
        <v>0</v>
      </c>
      <c r="XZ33" s="196">
        <f t="shared" si="148"/>
        <v>0</v>
      </c>
      <c r="YA33" s="196">
        <f t="shared" si="131"/>
        <v>0</v>
      </c>
    </row>
    <row r="34" spans="1:651" x14ac:dyDescent="0.25">
      <c r="A34" s="1" t="s">
        <v>334</v>
      </c>
      <c r="B34" s="150" t="str">
        <f>'FuturesInfo (3)'!M22</f>
        <v>MT</v>
      </c>
      <c r="C34" s="200" t="str">
        <f>VLOOKUP(A34,'FuturesInfo (3)'!$A$2:$K$80,11)</f>
        <v>index</v>
      </c>
      <c r="F34" t="e">
        <f>#REF!</f>
        <v>#REF!</v>
      </c>
      <c r="G34">
        <v>-1</v>
      </c>
      <c r="H34">
        <v>-1</v>
      </c>
      <c r="I34">
        <v>-1</v>
      </c>
      <c r="J34">
        <f t="shared" si="67"/>
        <v>1</v>
      </c>
      <c r="K34">
        <f t="shared" si="68"/>
        <v>1</v>
      </c>
      <c r="L34" s="184">
        <v>-9.6596652813699998E-3</v>
      </c>
      <c r="M34" s="2">
        <v>10</v>
      </c>
      <c r="N34">
        <v>60</v>
      </c>
      <c r="O34" t="str">
        <f t="shared" si="69"/>
        <v>TRUE</v>
      </c>
      <c r="P34">
        <f>VLOOKUP($A34,'FuturesInfo (3)'!$A$2:$V$80,22)</f>
        <v>2</v>
      </c>
      <c r="Q34">
        <f t="shared" si="70"/>
        <v>2</v>
      </c>
      <c r="R34">
        <f t="shared" si="70"/>
        <v>2</v>
      </c>
      <c r="S34" s="138">
        <f>VLOOKUP($A34,'FuturesInfo (3)'!$A$2:$O$80,15)*Q34</f>
        <v>92852.887500000012</v>
      </c>
      <c r="T34" s="144">
        <f t="shared" si="71"/>
        <v>896.92781365870451</v>
      </c>
      <c r="U34" s="144">
        <f t="shared" si="84"/>
        <v>896.92781365870451</v>
      </c>
      <c r="W34">
        <f t="shared" si="72"/>
        <v>-1</v>
      </c>
      <c r="X34">
        <v>-1</v>
      </c>
      <c r="Y34">
        <v>-1</v>
      </c>
      <c r="Z34">
        <v>1</v>
      </c>
      <c r="AA34">
        <f t="shared" si="138"/>
        <v>0</v>
      </c>
      <c r="AB34">
        <f t="shared" si="73"/>
        <v>0</v>
      </c>
      <c r="AC34" s="1">
        <v>2.3817625042500002E-3</v>
      </c>
      <c r="AD34" s="2">
        <v>10</v>
      </c>
      <c r="AE34">
        <v>60</v>
      </c>
      <c r="AF34" t="str">
        <f t="shared" si="74"/>
        <v>TRUE</v>
      </c>
      <c r="AG34">
        <f>VLOOKUP($A34,'FuturesInfo (3)'!$A$2:$V$80,22)</f>
        <v>2</v>
      </c>
      <c r="AH34">
        <f t="shared" si="75"/>
        <v>3</v>
      </c>
      <c r="AI34">
        <f t="shared" si="85"/>
        <v>2</v>
      </c>
      <c r="AJ34" s="138">
        <f>VLOOKUP($A34,'FuturesInfo (3)'!$A$2:$O$80,15)*AI34</f>
        <v>92852.887500000012</v>
      </c>
      <c r="AK34" s="196">
        <f t="shared" si="86"/>
        <v>-221.15352585884358</v>
      </c>
      <c r="AL34" s="196">
        <f t="shared" si="87"/>
        <v>-221.15352585884358</v>
      </c>
      <c r="AN34">
        <f t="shared" si="76"/>
        <v>-1</v>
      </c>
      <c r="AO34">
        <v>1</v>
      </c>
      <c r="AP34">
        <v>-1</v>
      </c>
      <c r="AQ34">
        <v>1</v>
      </c>
      <c r="AR34">
        <f t="shared" si="139"/>
        <v>1</v>
      </c>
      <c r="AS34">
        <f t="shared" si="77"/>
        <v>0</v>
      </c>
      <c r="AT34" s="1">
        <v>1.18805159538E-2</v>
      </c>
      <c r="AU34" s="2">
        <v>10</v>
      </c>
      <c r="AV34">
        <v>60</v>
      </c>
      <c r="AW34" t="str">
        <f t="shared" si="78"/>
        <v>TRUE</v>
      </c>
      <c r="AX34">
        <f>VLOOKUP($A34,'FuturesInfo (3)'!$A$2:$V$80,22)</f>
        <v>2</v>
      </c>
      <c r="AY34">
        <f t="shared" si="79"/>
        <v>2</v>
      </c>
      <c r="AZ34">
        <f t="shared" si="88"/>
        <v>2</v>
      </c>
      <c r="BA34" s="138">
        <f>VLOOKUP($A34,'FuturesInfo (3)'!$A$2:$O$80,15)*AZ34</f>
        <v>92852.887500000012</v>
      </c>
      <c r="BB34" s="196">
        <f t="shared" si="80"/>
        <v>1103.1402113001468</v>
      </c>
      <c r="BC34" s="196">
        <f t="shared" si="89"/>
        <v>-1103.1402113001468</v>
      </c>
      <c r="BE34">
        <v>1</v>
      </c>
      <c r="BF34">
        <v>-1</v>
      </c>
      <c r="BG34">
        <v>-1</v>
      </c>
      <c r="BH34">
        <v>-1</v>
      </c>
      <c r="BI34">
        <v>1</v>
      </c>
      <c r="BJ34">
        <v>1</v>
      </c>
      <c r="BK34" s="1">
        <v>-6.1500615006200004E-3</v>
      </c>
      <c r="BL34" s="2">
        <v>10</v>
      </c>
      <c r="BM34">
        <v>60</v>
      </c>
      <c r="BN34" t="s">
        <v>1185</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1185</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1185</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1185</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1185</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1185</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1185</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1185</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1185</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1185</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1185</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1185</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1185</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1185</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1185</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1185</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1185</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1185</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v>1</v>
      </c>
      <c r="SX34" s="239">
        <v>1</v>
      </c>
      <c r="SY34" s="239">
        <v>-1</v>
      </c>
      <c r="SZ34" s="239">
        <v>1</v>
      </c>
      <c r="TA34" s="214">
        <v>-1</v>
      </c>
      <c r="TB34" s="240">
        <v>-4</v>
      </c>
      <c r="TC34">
        <v>1</v>
      </c>
      <c r="TD34">
        <v>1</v>
      </c>
      <c r="TE34" s="214">
        <v>-1</v>
      </c>
      <c r="TF34">
        <v>0</v>
      </c>
      <c r="TG34">
        <v>1</v>
      </c>
      <c r="TH34">
        <v>0</v>
      </c>
      <c r="TI34">
        <v>0</v>
      </c>
      <c r="TJ34" s="248">
        <v>-8.5480093676799998E-3</v>
      </c>
      <c r="TK34" s="202">
        <v>42548</v>
      </c>
      <c r="TL34">
        <v>60</v>
      </c>
      <c r="TM34" t="s">
        <v>1185</v>
      </c>
      <c r="TN34">
        <v>2</v>
      </c>
      <c r="TO34" s="252">
        <v>2</v>
      </c>
      <c r="TP34">
        <v>2</v>
      </c>
      <c r="TQ34" s="138">
        <v>94436.684500000003</v>
      </c>
      <c r="TR34" s="138">
        <v>94436.684500000003</v>
      </c>
      <c r="TS34" s="196">
        <v>-807.24566375864072</v>
      </c>
      <c r="TT34" s="196">
        <v>-807.24566375864072</v>
      </c>
      <c r="TU34" s="196">
        <v>807.24566375864072</v>
      </c>
      <c r="TV34" s="196">
        <v>-807.24566375864072</v>
      </c>
      <c r="TW34" s="196">
        <v>-807.24566375864072</v>
      </c>
      <c r="TX34" s="196">
        <v>807.24566375864072</v>
      </c>
      <c r="TY34" s="196">
        <v>-807.24566375864072</v>
      </c>
      <c r="TZ34" s="196">
        <v>-807.24566375864072</v>
      </c>
      <c r="UA34" s="196">
        <v>807.24566375864072</v>
      </c>
      <c r="UB34" s="196">
        <v>-807.24566375864072</v>
      </c>
      <c r="UC34" s="196">
        <v>807.24566375864072</v>
      </c>
      <c r="UE34">
        <f t="shared" si="90"/>
        <v>-1</v>
      </c>
      <c r="UF34" s="239">
        <v>-1</v>
      </c>
      <c r="UG34" s="239">
        <v>-1</v>
      </c>
      <c r="UH34" s="239">
        <v>-1</v>
      </c>
      <c r="UI34" s="214">
        <v>-1</v>
      </c>
      <c r="UJ34" s="240">
        <v>-1</v>
      </c>
      <c r="UK34">
        <f t="shared" si="91"/>
        <v>1</v>
      </c>
      <c r="UL34">
        <f t="shared" si="92"/>
        <v>1</v>
      </c>
      <c r="UM34" s="214">
        <v>-1</v>
      </c>
      <c r="UN34">
        <f t="shared" si="140"/>
        <v>1</v>
      </c>
      <c r="UO34">
        <f t="shared" si="152"/>
        <v>1</v>
      </c>
      <c r="UP34">
        <f t="shared" si="132"/>
        <v>0</v>
      </c>
      <c r="UQ34">
        <f t="shared" si="94"/>
        <v>0</v>
      </c>
      <c r="UR34" s="248">
        <v>-1.6770993267999999E-2</v>
      </c>
      <c r="US34" s="202">
        <v>42548</v>
      </c>
      <c r="UT34">
        <v>60</v>
      </c>
      <c r="UU34" t="str">
        <f t="shared" si="81"/>
        <v>TRUE</v>
      </c>
      <c r="UV34">
        <f>VLOOKUP($A34,'FuturesInfo (3)'!$A$2:$V$80,22)</f>
        <v>2</v>
      </c>
      <c r="UW34" s="252">
        <v>1</v>
      </c>
      <c r="UX34">
        <f t="shared" si="95"/>
        <v>3</v>
      </c>
      <c r="UY34" s="138">
        <f>VLOOKUP($A34,'FuturesInfo (3)'!$A$2:$O$80,15)*UV34</f>
        <v>92852.887500000012</v>
      </c>
      <c r="UZ34" s="138">
        <f>VLOOKUP($A34,'FuturesInfo (3)'!$A$2:$O$80,15)*UX34</f>
        <v>139279.33125000002</v>
      </c>
      <c r="VA34" s="196">
        <f t="shared" si="96"/>
        <v>1557.2351511768613</v>
      </c>
      <c r="VB34" s="196">
        <f t="shared" si="97"/>
        <v>2335.8527267652921</v>
      </c>
      <c r="VC34" s="196">
        <f t="shared" si="98"/>
        <v>1557.2351511768613</v>
      </c>
      <c r="VD34" s="196">
        <f t="shared" si="99"/>
        <v>-1557.2351511768613</v>
      </c>
      <c r="VE34" s="196">
        <f t="shared" si="149"/>
        <v>-1557.2351511768613</v>
      </c>
      <c r="VF34" s="196">
        <f t="shared" si="101"/>
        <v>1557.2351511768613</v>
      </c>
      <c r="VG34" s="196">
        <f t="shared" si="133"/>
        <v>1557.2351511768613</v>
      </c>
      <c r="VH34" s="196">
        <f>IF(IF(sym!$O23=UM34,1,0)=1,ABS(UY34*UR34),-ABS(UY34*UR34))</f>
        <v>-1557.2351511768613</v>
      </c>
      <c r="VI34" s="196">
        <f>IF(IF(sym!$N23=UM34,1,0)=1,ABS(UY34*UR34),-ABS(UY34*UR34))</f>
        <v>1557.2351511768613</v>
      </c>
      <c r="VJ34" s="196">
        <f t="shared" si="142"/>
        <v>-1557.2351511768613</v>
      </c>
      <c r="VK34" s="196">
        <f t="shared" si="103"/>
        <v>1557.2351511768613</v>
      </c>
      <c r="VM34">
        <f t="shared" si="104"/>
        <v>-1</v>
      </c>
      <c r="VN34" s="239">
        <v>-1</v>
      </c>
      <c r="VO34" s="239">
        <v>-1</v>
      </c>
      <c r="VP34" s="239">
        <v>-1</v>
      </c>
      <c r="VQ34" s="214">
        <v>-1</v>
      </c>
      <c r="VR34" s="240">
        <v>8</v>
      </c>
      <c r="VS34">
        <f t="shared" si="105"/>
        <v>1</v>
      </c>
      <c r="VT34">
        <f t="shared" si="106"/>
        <v>-1</v>
      </c>
      <c r="VU34" s="214"/>
      <c r="VV34">
        <f t="shared" si="143"/>
        <v>0</v>
      </c>
      <c r="VW34">
        <f t="shared" si="153"/>
        <v>0</v>
      </c>
      <c r="VX34">
        <f t="shared" si="134"/>
        <v>0</v>
      </c>
      <c r="VY34">
        <f t="shared" si="108"/>
        <v>0</v>
      </c>
      <c r="VZ34" s="248"/>
      <c r="WA34" s="202">
        <v>42548</v>
      </c>
      <c r="WB34">
        <v>60</v>
      </c>
      <c r="WC34" t="str">
        <f t="shared" si="82"/>
        <v>TRUE</v>
      </c>
      <c r="WD34">
        <f>VLOOKUP($A34,'FuturesInfo (3)'!$A$2:$V$80,22)</f>
        <v>2</v>
      </c>
      <c r="WE34" s="252">
        <v>2</v>
      </c>
      <c r="WF34">
        <f t="shared" si="109"/>
        <v>2</v>
      </c>
      <c r="WG34" s="138">
        <f>VLOOKUP($A34,'FuturesInfo (3)'!$A$2:$O$80,15)*WD34</f>
        <v>92852.887500000012</v>
      </c>
      <c r="WH34" s="138">
        <f>VLOOKUP($A34,'FuturesInfo (3)'!$A$2:$O$80,15)*WF34</f>
        <v>92852.887500000012</v>
      </c>
      <c r="WI34" s="196">
        <f t="shared" si="110"/>
        <v>0</v>
      </c>
      <c r="WJ34" s="196">
        <f t="shared" si="111"/>
        <v>0</v>
      </c>
      <c r="WK34" s="196">
        <f t="shared" si="112"/>
        <v>0</v>
      </c>
      <c r="WL34" s="196">
        <f t="shared" si="113"/>
        <v>0</v>
      </c>
      <c r="WM34" s="196">
        <f t="shared" si="150"/>
        <v>0</v>
      </c>
      <c r="WN34" s="196">
        <f t="shared" si="115"/>
        <v>0</v>
      </c>
      <c r="WO34" s="196">
        <f t="shared" si="135"/>
        <v>0</v>
      </c>
      <c r="WP34" s="196">
        <f>IF(IF(sym!$O23=VU34,1,0)=1,ABS(WG34*VZ34),-ABS(WG34*VZ34))</f>
        <v>0</v>
      </c>
      <c r="WQ34" s="196">
        <f>IF(IF(sym!$N23=VU34,1,0)=1,ABS(WG34*VZ34),-ABS(WG34*VZ34))</f>
        <v>0</v>
      </c>
      <c r="WR34" s="196">
        <f t="shared" si="145"/>
        <v>0</v>
      </c>
      <c r="WS34" s="196">
        <f t="shared" si="117"/>
        <v>0</v>
      </c>
      <c r="WU34">
        <f t="shared" si="118"/>
        <v>0</v>
      </c>
      <c r="WV34" s="239"/>
      <c r="WW34" s="239"/>
      <c r="WX34" s="239"/>
      <c r="WY34" s="214"/>
      <c r="WZ34" s="240"/>
      <c r="XA34">
        <f t="shared" si="119"/>
        <v>1</v>
      </c>
      <c r="XB34">
        <f t="shared" si="120"/>
        <v>0</v>
      </c>
      <c r="XC34" s="214"/>
      <c r="XD34">
        <f t="shared" si="146"/>
        <v>1</v>
      </c>
      <c r="XE34">
        <f t="shared" si="154"/>
        <v>1</v>
      </c>
      <c r="XF34">
        <f t="shared" si="136"/>
        <v>0</v>
      </c>
      <c r="XG34">
        <f t="shared" si="122"/>
        <v>1</v>
      </c>
      <c r="XH34" s="248"/>
      <c r="XI34" s="202"/>
      <c r="XJ34">
        <v>60</v>
      </c>
      <c r="XK34" t="str">
        <f t="shared" si="83"/>
        <v>FALSE</v>
      </c>
      <c r="XL34">
        <f>VLOOKUP($A34,'FuturesInfo (3)'!$A$2:$V$80,22)</f>
        <v>2</v>
      </c>
      <c r="XM34" s="252"/>
      <c r="XN34">
        <f t="shared" si="123"/>
        <v>2</v>
      </c>
      <c r="XO34" s="138">
        <f>VLOOKUP($A34,'FuturesInfo (3)'!$A$2:$O$80,15)*XL34</f>
        <v>92852.887500000012</v>
      </c>
      <c r="XP34" s="138">
        <f>VLOOKUP($A34,'FuturesInfo (3)'!$A$2:$O$80,15)*XN34</f>
        <v>92852.887500000012</v>
      </c>
      <c r="XQ34" s="196">
        <f t="shared" si="124"/>
        <v>0</v>
      </c>
      <c r="XR34" s="196">
        <f t="shared" si="125"/>
        <v>0</v>
      </c>
      <c r="XS34" s="196">
        <f t="shared" si="126"/>
        <v>0</v>
      </c>
      <c r="XT34" s="196">
        <f t="shared" si="127"/>
        <v>0</v>
      </c>
      <c r="XU34" s="196">
        <f t="shared" si="151"/>
        <v>0</v>
      </c>
      <c r="XV34" s="196">
        <f t="shared" si="129"/>
        <v>0</v>
      </c>
      <c r="XW34" s="196">
        <f t="shared" si="137"/>
        <v>0</v>
      </c>
      <c r="XX34" s="196">
        <f>IF(IF(sym!$O23=XC34,1,0)=1,ABS(XO34*XH34),-ABS(XO34*XH34))</f>
        <v>0</v>
      </c>
      <c r="XY34" s="196">
        <f>IF(IF(sym!$N23=XC34,1,0)=1,ABS(XO34*XH34),-ABS(XO34*XH34))</f>
        <v>0</v>
      </c>
      <c r="XZ34" s="196">
        <f t="shared" si="148"/>
        <v>0</v>
      </c>
      <c r="YA34" s="196">
        <f t="shared" si="131"/>
        <v>0</v>
      </c>
    </row>
    <row r="35" spans="1:651" x14ac:dyDescent="0.25">
      <c r="A35" s="1" t="s">
        <v>336</v>
      </c>
      <c r="B35" s="150" t="s">
        <v>667</v>
      </c>
      <c r="C35" s="200" t="str">
        <f>VLOOKUP(A35,'FuturesInfo (3)'!$A$2:$K$80,11)</f>
        <v>index</v>
      </c>
      <c r="F35" t="e">
        <f>#REF!</f>
        <v>#REF!</v>
      </c>
      <c r="G35">
        <v>-1</v>
      </c>
      <c r="H35">
        <v>-1</v>
      </c>
      <c r="I35">
        <v>-1</v>
      </c>
      <c r="J35">
        <f t="shared" si="67"/>
        <v>1</v>
      </c>
      <c r="K35">
        <f t="shared" si="68"/>
        <v>1</v>
      </c>
      <c r="L35" s="184">
        <v>-1.26712328767E-2</v>
      </c>
      <c r="M35" s="2">
        <v>10</v>
      </c>
      <c r="N35">
        <v>60</v>
      </c>
      <c r="O35" t="str">
        <f t="shared" si="69"/>
        <v>TRUE</v>
      </c>
      <c r="P35">
        <f>VLOOKUP($A35,'FuturesInfo (3)'!$A$2:$V$80,22)</f>
        <v>2</v>
      </c>
      <c r="Q35">
        <f t="shared" si="70"/>
        <v>2</v>
      </c>
      <c r="R35">
        <f t="shared" si="70"/>
        <v>2</v>
      </c>
      <c r="S35" s="138">
        <f>VLOOKUP($A35,'FuturesInfo (3)'!$A$2:$O$80,15)*Q35</f>
        <v>106170.16650000001</v>
      </c>
      <c r="T35" s="144">
        <f t="shared" si="71"/>
        <v>1345.306904279513</v>
      </c>
      <c r="U35" s="144">
        <f t="shared" si="84"/>
        <v>1345.306904279513</v>
      </c>
      <c r="W35">
        <f t="shared" si="72"/>
        <v>-1</v>
      </c>
      <c r="X35">
        <v>-1</v>
      </c>
      <c r="Y35">
        <v>-1</v>
      </c>
      <c r="Z35">
        <v>1</v>
      </c>
      <c r="AA35">
        <f t="shared" si="138"/>
        <v>0</v>
      </c>
      <c r="AB35">
        <f t="shared" si="73"/>
        <v>0</v>
      </c>
      <c r="AC35" s="1">
        <v>4.1623309053100003E-3</v>
      </c>
      <c r="AD35" s="2">
        <v>10</v>
      </c>
      <c r="AE35">
        <v>60</v>
      </c>
      <c r="AF35" t="str">
        <f t="shared" si="74"/>
        <v>TRUE</v>
      </c>
      <c r="AG35">
        <f>VLOOKUP($A35,'FuturesInfo (3)'!$A$2:$V$80,22)</f>
        <v>2</v>
      </c>
      <c r="AH35">
        <f t="shared" si="75"/>
        <v>3</v>
      </c>
      <c r="AI35">
        <f t="shared" si="85"/>
        <v>2</v>
      </c>
      <c r="AJ35" s="138">
        <f>VLOOKUP($A35,'FuturesInfo (3)'!$A$2:$O$80,15)*AI35</f>
        <v>106170.16650000001</v>
      </c>
      <c r="AK35" s="196">
        <f t="shared" si="86"/>
        <v>-441.91536524485849</v>
      </c>
      <c r="AL35" s="196">
        <f t="shared" si="87"/>
        <v>-441.91536524485849</v>
      </c>
      <c r="AN35">
        <f t="shared" si="76"/>
        <v>-1</v>
      </c>
      <c r="AO35">
        <v>-1</v>
      </c>
      <c r="AP35">
        <v>-1</v>
      </c>
      <c r="AQ35">
        <v>1</v>
      </c>
      <c r="AR35">
        <f t="shared" si="139"/>
        <v>0</v>
      </c>
      <c r="AS35">
        <f t="shared" si="77"/>
        <v>0</v>
      </c>
      <c r="AT35" s="1">
        <v>1.5396002960799999E-2</v>
      </c>
      <c r="AU35" s="2">
        <v>10</v>
      </c>
      <c r="AV35">
        <v>60</v>
      </c>
      <c r="AW35" t="str">
        <f t="shared" si="78"/>
        <v>TRUE</v>
      </c>
      <c r="AX35">
        <f>VLOOKUP($A35,'FuturesInfo (3)'!$A$2:$V$80,22)</f>
        <v>2</v>
      </c>
      <c r="AY35">
        <f t="shared" si="79"/>
        <v>3</v>
      </c>
      <c r="AZ35">
        <f t="shared" si="88"/>
        <v>2</v>
      </c>
      <c r="BA35" s="138">
        <f>VLOOKUP($A35,'FuturesInfo (3)'!$A$2:$O$80,15)*AZ35</f>
        <v>106170.16650000001</v>
      </c>
      <c r="BB35" s="196">
        <f t="shared" si="80"/>
        <v>-1634.5961977826289</v>
      </c>
      <c r="BC35" s="196">
        <f t="shared" si="89"/>
        <v>-1634.5961977826289</v>
      </c>
      <c r="BE35">
        <v>-1</v>
      </c>
      <c r="BF35">
        <v>1</v>
      </c>
      <c r="BG35">
        <v>-1</v>
      </c>
      <c r="BH35">
        <v>-1</v>
      </c>
      <c r="BI35">
        <v>0</v>
      </c>
      <c r="BJ35">
        <v>1</v>
      </c>
      <c r="BK35" s="1">
        <v>-8.1158575108100008E-3</v>
      </c>
      <c r="BL35" s="2">
        <v>10</v>
      </c>
      <c r="BM35">
        <v>60</v>
      </c>
      <c r="BN35" t="s">
        <v>1185</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1185</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1185</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1185</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1185</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1185</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1185</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1185</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1185</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1185</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1185</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1185</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1185</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1185</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1185</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1185</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1185</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1185</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v>1</v>
      </c>
      <c r="SX35" s="239">
        <v>1</v>
      </c>
      <c r="SY35" s="239">
        <v>1</v>
      </c>
      <c r="SZ35" s="239">
        <v>1</v>
      </c>
      <c r="TA35" s="214">
        <v>1</v>
      </c>
      <c r="TB35" s="240">
        <v>6</v>
      </c>
      <c r="TC35">
        <v>-1</v>
      </c>
      <c r="TD35">
        <v>1</v>
      </c>
      <c r="TE35" s="214">
        <v>-1</v>
      </c>
      <c r="TF35">
        <v>0</v>
      </c>
      <c r="TG35">
        <v>0</v>
      </c>
      <c r="TH35">
        <v>1</v>
      </c>
      <c r="TI35">
        <v>0</v>
      </c>
      <c r="TJ35" s="248">
        <v>-5.3807522804099998E-3</v>
      </c>
      <c r="TK35" s="202">
        <v>42548</v>
      </c>
      <c r="TL35">
        <v>60</v>
      </c>
      <c r="TM35" t="s">
        <v>1185</v>
      </c>
      <c r="TN35">
        <v>2</v>
      </c>
      <c r="TO35" s="252">
        <v>2</v>
      </c>
      <c r="TP35">
        <v>2</v>
      </c>
      <c r="TQ35" s="138">
        <v>108239.14075000001</v>
      </c>
      <c r="TR35" s="138">
        <v>108239.14075000001</v>
      </c>
      <c r="TS35" s="196">
        <v>-582.40800342018144</v>
      </c>
      <c r="TT35" s="196">
        <v>-582.40800342018144</v>
      </c>
      <c r="TU35" s="196">
        <v>-582.40800342018144</v>
      </c>
      <c r="TV35" s="196">
        <v>582.40800342018144</v>
      </c>
      <c r="TW35" s="196">
        <v>-582.40800342018144</v>
      </c>
      <c r="TX35" s="196">
        <v>-582.40800342018144</v>
      </c>
      <c r="TY35" s="196">
        <v>-582.40800342018144</v>
      </c>
      <c r="TZ35" s="196">
        <v>-582.40800342018144</v>
      </c>
      <c r="UA35" s="196">
        <v>582.40800342018144</v>
      </c>
      <c r="UB35" s="196">
        <v>-582.40800342018144</v>
      </c>
      <c r="UC35" s="196">
        <v>582.40800342018144</v>
      </c>
      <c r="UE35">
        <f t="shared" si="90"/>
        <v>-1</v>
      </c>
      <c r="UF35" s="239">
        <v>1</v>
      </c>
      <c r="UG35" s="239">
        <v>1</v>
      </c>
      <c r="UH35" s="239">
        <v>1</v>
      </c>
      <c r="UI35" s="214">
        <v>1</v>
      </c>
      <c r="UJ35" s="240">
        <v>7</v>
      </c>
      <c r="UK35">
        <f t="shared" si="91"/>
        <v>-1</v>
      </c>
      <c r="UL35">
        <f t="shared" si="92"/>
        <v>1</v>
      </c>
      <c r="UM35" s="214">
        <v>-1</v>
      </c>
      <c r="UN35">
        <f t="shared" si="140"/>
        <v>0</v>
      </c>
      <c r="UO35">
        <f t="shared" si="152"/>
        <v>0</v>
      </c>
      <c r="UP35">
        <f t="shared" si="132"/>
        <v>1</v>
      </c>
      <c r="UQ35">
        <f t="shared" si="94"/>
        <v>0</v>
      </c>
      <c r="UR35" s="248">
        <v>-1.9114843629200001E-2</v>
      </c>
      <c r="US35" s="202">
        <v>42548</v>
      </c>
      <c r="UT35">
        <v>60</v>
      </c>
      <c r="UU35" t="str">
        <f t="shared" si="81"/>
        <v>TRUE</v>
      </c>
      <c r="UV35">
        <f>VLOOKUP($A35,'FuturesInfo (3)'!$A$2:$V$80,22)</f>
        <v>2</v>
      </c>
      <c r="UW35" s="252">
        <v>1</v>
      </c>
      <c r="UX35">
        <f t="shared" si="95"/>
        <v>3</v>
      </c>
      <c r="UY35" s="138">
        <f>VLOOKUP($A35,'FuturesInfo (3)'!$A$2:$O$80,15)*UV35</f>
        <v>106170.16650000001</v>
      </c>
      <c r="UZ35" s="138">
        <f>VLOOKUP($A35,'FuturesInfo (3)'!$A$2:$O$80,15)*UX35</f>
        <v>159255.24975000002</v>
      </c>
      <c r="VA35" s="196">
        <f t="shared" si="96"/>
        <v>-2029.4261307336285</v>
      </c>
      <c r="VB35" s="196">
        <f t="shared" si="97"/>
        <v>-3044.1391961004429</v>
      </c>
      <c r="VC35" s="196">
        <f t="shared" si="98"/>
        <v>-2029.4261307336285</v>
      </c>
      <c r="VD35" s="196">
        <f t="shared" si="99"/>
        <v>2029.4261307336285</v>
      </c>
      <c r="VE35" s="196">
        <f t="shared" si="149"/>
        <v>-2029.4261307336285</v>
      </c>
      <c r="VF35" s="196">
        <f t="shared" si="101"/>
        <v>-2029.4261307336285</v>
      </c>
      <c r="VG35" s="196">
        <f t="shared" si="133"/>
        <v>-2029.4261307336285</v>
      </c>
      <c r="VH35" s="196">
        <f>IF(IF(sym!$O24=UM35,1,0)=1,ABS(UY35*UR35),-ABS(UY35*UR35))</f>
        <v>-2029.4261307336285</v>
      </c>
      <c r="VI35" s="196">
        <f>IF(IF(sym!$N24=UM35,1,0)=1,ABS(UY35*UR35),-ABS(UY35*UR35))</f>
        <v>2029.4261307336285</v>
      </c>
      <c r="VJ35" s="196">
        <f t="shared" si="142"/>
        <v>-2029.4261307336285</v>
      </c>
      <c r="VK35" s="196">
        <f t="shared" si="103"/>
        <v>2029.4261307336285</v>
      </c>
      <c r="VM35">
        <f t="shared" si="104"/>
        <v>-1</v>
      </c>
      <c r="VN35" s="239">
        <v>1</v>
      </c>
      <c r="VO35" s="239">
        <v>1</v>
      </c>
      <c r="VP35" s="239">
        <v>1</v>
      </c>
      <c r="VQ35" s="214">
        <v>-1</v>
      </c>
      <c r="VR35" s="240">
        <v>8</v>
      </c>
      <c r="VS35">
        <f t="shared" si="105"/>
        <v>1</v>
      </c>
      <c r="VT35">
        <f t="shared" si="106"/>
        <v>-1</v>
      </c>
      <c r="VU35" s="214"/>
      <c r="VV35">
        <f t="shared" si="143"/>
        <v>0</v>
      </c>
      <c r="VW35">
        <f t="shared" si="153"/>
        <v>0</v>
      </c>
      <c r="VX35">
        <f t="shared" si="134"/>
        <v>0</v>
      </c>
      <c r="VY35">
        <f t="shared" si="108"/>
        <v>0</v>
      </c>
      <c r="VZ35" s="248"/>
      <c r="WA35" s="202">
        <v>42548</v>
      </c>
      <c r="WB35">
        <v>60</v>
      </c>
      <c r="WC35" t="str">
        <f t="shared" si="82"/>
        <v>TRUE</v>
      </c>
      <c r="WD35">
        <f>VLOOKUP($A35,'FuturesInfo (3)'!$A$2:$V$80,22)</f>
        <v>2</v>
      </c>
      <c r="WE35" s="252">
        <v>2</v>
      </c>
      <c r="WF35">
        <f t="shared" si="109"/>
        <v>2</v>
      </c>
      <c r="WG35" s="138">
        <f>VLOOKUP($A35,'FuturesInfo (3)'!$A$2:$O$80,15)*WD35</f>
        <v>106170.16650000001</v>
      </c>
      <c r="WH35" s="138">
        <f>VLOOKUP($A35,'FuturesInfo (3)'!$A$2:$O$80,15)*WF35</f>
        <v>106170.16650000001</v>
      </c>
      <c r="WI35" s="196">
        <f t="shared" si="110"/>
        <v>0</v>
      </c>
      <c r="WJ35" s="196">
        <f t="shared" si="111"/>
        <v>0</v>
      </c>
      <c r="WK35" s="196">
        <f t="shared" si="112"/>
        <v>0</v>
      </c>
      <c r="WL35" s="196">
        <f t="shared" si="113"/>
        <v>0</v>
      </c>
      <c r="WM35" s="196">
        <f t="shared" si="150"/>
        <v>0</v>
      </c>
      <c r="WN35" s="196">
        <f t="shared" si="115"/>
        <v>0</v>
      </c>
      <c r="WO35" s="196">
        <f t="shared" si="135"/>
        <v>0</v>
      </c>
      <c r="WP35" s="196">
        <f>IF(IF(sym!$O24=VU35,1,0)=1,ABS(WG35*VZ35),-ABS(WG35*VZ35))</f>
        <v>0</v>
      </c>
      <c r="WQ35" s="196">
        <f>IF(IF(sym!$N24=VU35,1,0)=1,ABS(WG35*VZ35),-ABS(WG35*VZ35))</f>
        <v>0</v>
      </c>
      <c r="WR35" s="196">
        <f t="shared" si="145"/>
        <v>0</v>
      </c>
      <c r="WS35" s="196">
        <f t="shared" si="117"/>
        <v>0</v>
      </c>
      <c r="WU35">
        <f t="shared" si="118"/>
        <v>0</v>
      </c>
      <c r="WV35" s="239"/>
      <c r="WW35" s="239"/>
      <c r="WX35" s="239"/>
      <c r="WY35" s="214"/>
      <c r="WZ35" s="240"/>
      <c r="XA35">
        <f t="shared" si="119"/>
        <v>1</v>
      </c>
      <c r="XB35">
        <f t="shared" si="120"/>
        <v>0</v>
      </c>
      <c r="XC35" s="214"/>
      <c r="XD35">
        <f t="shared" si="146"/>
        <v>1</v>
      </c>
      <c r="XE35">
        <f t="shared" si="154"/>
        <v>1</v>
      </c>
      <c r="XF35">
        <f t="shared" si="136"/>
        <v>0</v>
      </c>
      <c r="XG35">
        <f t="shared" si="122"/>
        <v>1</v>
      </c>
      <c r="XH35" s="248"/>
      <c r="XI35" s="202"/>
      <c r="XJ35">
        <v>60</v>
      </c>
      <c r="XK35" t="str">
        <f t="shared" si="83"/>
        <v>FALSE</v>
      </c>
      <c r="XL35">
        <f>VLOOKUP($A35,'FuturesInfo (3)'!$A$2:$V$80,22)</f>
        <v>2</v>
      </c>
      <c r="XM35" s="252"/>
      <c r="XN35">
        <f t="shared" si="123"/>
        <v>2</v>
      </c>
      <c r="XO35" s="138">
        <f>VLOOKUP($A35,'FuturesInfo (3)'!$A$2:$O$80,15)*XL35</f>
        <v>106170.16650000001</v>
      </c>
      <c r="XP35" s="138">
        <f>VLOOKUP($A35,'FuturesInfo (3)'!$A$2:$O$80,15)*XN35</f>
        <v>106170.16650000001</v>
      </c>
      <c r="XQ35" s="196">
        <f t="shared" si="124"/>
        <v>0</v>
      </c>
      <c r="XR35" s="196">
        <f t="shared" si="125"/>
        <v>0</v>
      </c>
      <c r="XS35" s="196">
        <f t="shared" si="126"/>
        <v>0</v>
      </c>
      <c r="XT35" s="196">
        <f t="shared" si="127"/>
        <v>0</v>
      </c>
      <c r="XU35" s="196">
        <f t="shared" si="151"/>
        <v>0</v>
      </c>
      <c r="XV35" s="196">
        <f t="shared" si="129"/>
        <v>0</v>
      </c>
      <c r="XW35" s="196">
        <f t="shared" si="137"/>
        <v>0</v>
      </c>
      <c r="XX35" s="196">
        <f>IF(IF(sym!$O24=XC35,1,0)=1,ABS(XO35*XH35),-ABS(XO35*XH35))</f>
        <v>0</v>
      </c>
      <c r="XY35" s="196">
        <f>IF(IF(sym!$N24=XC35,1,0)=1,ABS(XO35*XH35),-ABS(XO35*XH35))</f>
        <v>0</v>
      </c>
      <c r="XZ35" s="196">
        <f t="shared" si="148"/>
        <v>0</v>
      </c>
      <c r="YA35" s="196">
        <f t="shared" si="131"/>
        <v>0</v>
      </c>
    </row>
    <row r="36" spans="1:651" x14ac:dyDescent="0.25">
      <c r="A36" s="1" t="s">
        <v>338</v>
      </c>
      <c r="B36" s="150" t="str">
        <f>'FuturesInfo (3)'!M24</f>
        <v>IE</v>
      </c>
      <c r="C36" s="200" t="str">
        <f>VLOOKUP(A36,'FuturesInfo (3)'!$A$2:$K$80,11)</f>
        <v>rates</v>
      </c>
      <c r="F36" t="e">
        <f>#REF!</f>
        <v>#REF!</v>
      </c>
      <c r="G36">
        <v>-1</v>
      </c>
      <c r="H36">
        <v>1</v>
      </c>
      <c r="I36">
        <v>1</v>
      </c>
      <c r="J36">
        <f t="shared" si="67"/>
        <v>0</v>
      </c>
      <c r="K36">
        <f t="shared" si="68"/>
        <v>1</v>
      </c>
      <c r="L36" s="184">
        <v>0</v>
      </c>
      <c r="M36" s="2">
        <v>10</v>
      </c>
      <c r="N36">
        <v>60</v>
      </c>
      <c r="O36" t="str">
        <f t="shared" si="69"/>
        <v>TRUE</v>
      </c>
      <c r="P36">
        <f>VLOOKUP($A36,'FuturesInfo (3)'!$A$2:$V$80,22)</f>
        <v>0</v>
      </c>
      <c r="Q36">
        <f t="shared" si="70"/>
        <v>0</v>
      </c>
      <c r="R36">
        <f t="shared" si="70"/>
        <v>0</v>
      </c>
      <c r="S36" s="138">
        <f>VLOOKUP($A36,'FuturesInfo (3)'!$A$2:$O$80,15)*Q36</f>
        <v>0</v>
      </c>
      <c r="T36" s="144">
        <f t="shared" si="71"/>
        <v>0</v>
      </c>
      <c r="U36" s="144">
        <f t="shared" si="84"/>
        <v>0</v>
      </c>
      <c r="W36">
        <f t="shared" si="72"/>
        <v>-1</v>
      </c>
      <c r="X36">
        <v>-1</v>
      </c>
      <c r="Y36">
        <v>1</v>
      </c>
      <c r="Z36">
        <v>1</v>
      </c>
      <c r="AA36">
        <f t="shared" si="138"/>
        <v>0</v>
      </c>
      <c r="AB36">
        <f t="shared" si="73"/>
        <v>1</v>
      </c>
      <c r="AC36" s="171">
        <v>0</v>
      </c>
      <c r="AD36" s="2">
        <v>10</v>
      </c>
      <c r="AE36">
        <v>60</v>
      </c>
      <c r="AF36" t="str">
        <f t="shared" si="74"/>
        <v>TRUE</v>
      </c>
      <c r="AG36">
        <f>VLOOKUP($A36,'FuturesInfo (3)'!$A$2:$V$80,22)</f>
        <v>0</v>
      </c>
      <c r="AH36">
        <f t="shared" si="75"/>
        <v>0</v>
      </c>
      <c r="AI36">
        <f t="shared" si="85"/>
        <v>0</v>
      </c>
      <c r="AJ36" s="138">
        <f>VLOOKUP($A36,'FuturesInfo (3)'!$A$2:$O$80,15)*AI36</f>
        <v>0</v>
      </c>
      <c r="AK36" s="196">
        <f t="shared" si="86"/>
        <v>0</v>
      </c>
      <c r="AL36" s="196">
        <f t="shared" si="87"/>
        <v>0</v>
      </c>
      <c r="AN36">
        <f t="shared" si="76"/>
        <v>-1</v>
      </c>
      <c r="AO36">
        <v>-1</v>
      </c>
      <c r="AP36">
        <v>1</v>
      </c>
      <c r="AQ36">
        <v>1</v>
      </c>
      <c r="AR36">
        <f t="shared" si="139"/>
        <v>0</v>
      </c>
      <c r="AS36">
        <f t="shared" si="77"/>
        <v>1</v>
      </c>
      <c r="AT36" s="171">
        <v>0</v>
      </c>
      <c r="AU36" s="2">
        <v>10</v>
      </c>
      <c r="AV36">
        <v>60</v>
      </c>
      <c r="AW36" t="str">
        <f t="shared" si="78"/>
        <v>TRUE</v>
      </c>
      <c r="AX36">
        <f>VLOOKUP($A36,'FuturesInfo (3)'!$A$2:$V$80,22)</f>
        <v>0</v>
      </c>
      <c r="AY36">
        <f t="shared" si="79"/>
        <v>0</v>
      </c>
      <c r="AZ36">
        <f t="shared" si="88"/>
        <v>0</v>
      </c>
      <c r="BA36" s="138">
        <f>VLOOKUP($A36,'FuturesInfo (3)'!$A$2:$O$80,15)*AZ36</f>
        <v>0</v>
      </c>
      <c r="BB36" s="196">
        <f t="shared" si="80"/>
        <v>0</v>
      </c>
      <c r="BC36" s="196">
        <f t="shared" si="89"/>
        <v>0</v>
      </c>
      <c r="BE36">
        <v>-1</v>
      </c>
      <c r="BF36">
        <v>-1</v>
      </c>
      <c r="BG36">
        <v>1</v>
      </c>
      <c r="BH36">
        <v>-1</v>
      </c>
      <c r="BI36">
        <v>1</v>
      </c>
      <c r="BJ36">
        <v>0</v>
      </c>
      <c r="BK36" s="171">
        <v>-4.9857904970799999E-5</v>
      </c>
      <c r="BL36" s="2">
        <v>10</v>
      </c>
      <c r="BM36">
        <v>60</v>
      </c>
      <c r="BN36" t="s">
        <v>1185</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1185</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1185</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1185</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1185</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1185</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1185</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1185</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1185</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1185</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1185</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1185</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1185</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1185</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1185</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1185</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1185</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1185</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v>1</v>
      </c>
      <c r="SX36" s="239">
        <v>1</v>
      </c>
      <c r="SY36" s="239">
        <v>-1</v>
      </c>
      <c r="SZ36" s="239">
        <v>1</v>
      </c>
      <c r="TA36" s="214">
        <v>1</v>
      </c>
      <c r="TB36" s="240">
        <v>11</v>
      </c>
      <c r="TC36">
        <v>-1</v>
      </c>
      <c r="TD36">
        <v>1</v>
      </c>
      <c r="TE36" s="214">
        <v>1</v>
      </c>
      <c r="TF36">
        <v>1</v>
      </c>
      <c r="TG36">
        <v>1</v>
      </c>
      <c r="TH36">
        <v>0</v>
      </c>
      <c r="TI36">
        <v>1</v>
      </c>
      <c r="TJ36" s="249">
        <v>9.9651220727400006E-5</v>
      </c>
      <c r="TK36" s="202">
        <v>42537</v>
      </c>
      <c r="TL36">
        <v>60</v>
      </c>
      <c r="TM36" t="s">
        <v>1185</v>
      </c>
      <c r="TN36">
        <v>0</v>
      </c>
      <c r="TO36" s="252">
        <v>1</v>
      </c>
      <c r="TP36">
        <v>0</v>
      </c>
      <c r="TQ36" s="138">
        <v>0</v>
      </c>
      <c r="TR36" s="138">
        <v>0</v>
      </c>
      <c r="TS36" s="196">
        <v>0</v>
      </c>
      <c r="TT36" s="196">
        <v>0</v>
      </c>
      <c r="TU36" s="196">
        <v>0</v>
      </c>
      <c r="TV36" s="196">
        <v>0</v>
      </c>
      <c r="TW36" s="196">
        <v>0</v>
      </c>
      <c r="TX36" s="196">
        <v>0</v>
      </c>
      <c r="TY36" s="196">
        <v>0</v>
      </c>
      <c r="TZ36" s="196">
        <v>0</v>
      </c>
      <c r="UA36" s="196">
        <v>0</v>
      </c>
      <c r="UB36" s="196">
        <v>0</v>
      </c>
      <c r="UC36" s="196">
        <v>0</v>
      </c>
      <c r="UE36">
        <f t="shared" si="90"/>
        <v>1</v>
      </c>
      <c r="UF36" s="239">
        <v>1</v>
      </c>
      <c r="UG36" s="239">
        <v>-1</v>
      </c>
      <c r="UH36" s="239">
        <v>1</v>
      </c>
      <c r="UI36" s="214">
        <v>1</v>
      </c>
      <c r="UJ36" s="240">
        <v>12</v>
      </c>
      <c r="UK36">
        <f t="shared" si="91"/>
        <v>-1</v>
      </c>
      <c r="UL36">
        <f t="shared" si="92"/>
        <v>1</v>
      </c>
      <c r="UM36" s="214">
        <v>1</v>
      </c>
      <c r="UN36">
        <f>IF(UF36=UM36,1,0)</f>
        <v>1</v>
      </c>
      <c r="UO36">
        <f t="shared" si="152"/>
        <v>1</v>
      </c>
      <c r="UP36">
        <f t="shared" si="132"/>
        <v>0</v>
      </c>
      <c r="UQ36">
        <f t="shared" si="94"/>
        <v>1</v>
      </c>
      <c r="UR36" s="249">
        <v>4.9820645675600003E-5</v>
      </c>
      <c r="US36" s="202">
        <v>42537</v>
      </c>
      <c r="UT36">
        <v>60</v>
      </c>
      <c r="UU36" t="str">
        <f t="shared" si="81"/>
        <v>TRUE</v>
      </c>
      <c r="UV36">
        <f>VLOOKUP($A36,'FuturesInfo (3)'!$A$2:$V$80,22)</f>
        <v>0</v>
      </c>
      <c r="UW36" s="252">
        <v>2</v>
      </c>
      <c r="UX36">
        <f t="shared" si="95"/>
        <v>0</v>
      </c>
      <c r="UY36" s="138">
        <f>VLOOKUP($A36,'FuturesInfo (3)'!$A$2:$O$80,15)*UV36</f>
        <v>0</v>
      </c>
      <c r="UZ36" s="138">
        <f>VLOOKUP($A36,'FuturesInfo (3)'!$A$2:$O$80,15)*UX36</f>
        <v>0</v>
      </c>
      <c r="VA36" s="196">
        <f t="shared" si="96"/>
        <v>0</v>
      </c>
      <c r="VB36" s="196">
        <f t="shared" si="97"/>
        <v>0</v>
      </c>
      <c r="VC36" s="196">
        <f t="shared" si="98"/>
        <v>0</v>
      </c>
      <c r="VD36" s="196">
        <f t="shared" si="99"/>
        <v>0</v>
      </c>
      <c r="VE36" s="196">
        <f t="shared" si="149"/>
        <v>0</v>
      </c>
      <c r="VF36" s="196">
        <f t="shared" si="101"/>
        <v>0</v>
      </c>
      <c r="VG36" s="196">
        <f t="shared" si="133"/>
        <v>0</v>
      </c>
      <c r="VH36" s="196">
        <f>IF(IF(sym!$O25=UM36,1,0)=1,ABS(UY36*UR36),-ABS(UY36*UR36))</f>
        <v>0</v>
      </c>
      <c r="VI36" s="196">
        <f>IF(IF(sym!$N25=UM36,1,0)=1,ABS(UY36*UR36),-ABS(UY36*UR36))</f>
        <v>0</v>
      </c>
      <c r="VJ36" s="196">
        <f t="shared" si="142"/>
        <v>0</v>
      </c>
      <c r="VK36" s="196">
        <f t="shared" si="103"/>
        <v>0</v>
      </c>
      <c r="VM36">
        <f t="shared" si="104"/>
        <v>1</v>
      </c>
      <c r="VN36" s="239">
        <v>1</v>
      </c>
      <c r="VO36" s="239">
        <v>-1</v>
      </c>
      <c r="VP36" s="239">
        <v>1</v>
      </c>
      <c r="VQ36" s="214">
        <v>1</v>
      </c>
      <c r="VR36" s="240">
        <v>13</v>
      </c>
      <c r="VS36">
        <f t="shared" si="105"/>
        <v>-1</v>
      </c>
      <c r="VT36">
        <f t="shared" si="106"/>
        <v>1</v>
      </c>
      <c r="VU36" s="214"/>
      <c r="VV36">
        <f>IF(VN36=VU36,1,0)</f>
        <v>0</v>
      </c>
      <c r="VW36">
        <f t="shared" si="153"/>
        <v>0</v>
      </c>
      <c r="VX36">
        <f t="shared" si="134"/>
        <v>0</v>
      </c>
      <c r="VY36">
        <f t="shared" si="108"/>
        <v>0</v>
      </c>
      <c r="VZ36" s="249"/>
      <c r="WA36" s="202">
        <v>42537</v>
      </c>
      <c r="WB36">
        <v>60</v>
      </c>
      <c r="WC36" t="str">
        <f t="shared" si="82"/>
        <v>TRUE</v>
      </c>
      <c r="WD36">
        <f>VLOOKUP($A36,'FuturesInfo (3)'!$A$2:$V$80,22)</f>
        <v>0</v>
      </c>
      <c r="WE36" s="252">
        <v>2</v>
      </c>
      <c r="WF36">
        <f t="shared" si="109"/>
        <v>0</v>
      </c>
      <c r="WG36" s="138">
        <f>VLOOKUP($A36,'FuturesInfo (3)'!$A$2:$O$80,15)*WD36</f>
        <v>0</v>
      </c>
      <c r="WH36" s="138">
        <f>VLOOKUP($A36,'FuturesInfo (3)'!$A$2:$O$80,15)*WF36</f>
        <v>0</v>
      </c>
      <c r="WI36" s="196">
        <f t="shared" si="110"/>
        <v>0</v>
      </c>
      <c r="WJ36" s="196">
        <f t="shared" si="111"/>
        <v>0</v>
      </c>
      <c r="WK36" s="196">
        <f t="shared" si="112"/>
        <v>0</v>
      </c>
      <c r="WL36" s="196">
        <f t="shared" si="113"/>
        <v>0</v>
      </c>
      <c r="WM36" s="196">
        <f t="shared" si="150"/>
        <v>0</v>
      </c>
      <c r="WN36" s="196">
        <f t="shared" si="115"/>
        <v>0</v>
      </c>
      <c r="WO36" s="196">
        <f t="shared" si="135"/>
        <v>0</v>
      </c>
      <c r="WP36" s="196">
        <f>IF(IF(sym!$O25=VU36,1,0)=1,ABS(WG36*VZ36),-ABS(WG36*VZ36))</f>
        <v>0</v>
      </c>
      <c r="WQ36" s="196">
        <f>IF(IF(sym!$N25=VU36,1,0)=1,ABS(WG36*VZ36),-ABS(WG36*VZ36))</f>
        <v>0</v>
      </c>
      <c r="WR36" s="196">
        <f t="shared" si="145"/>
        <v>0</v>
      </c>
      <c r="WS36" s="196">
        <f t="shared" si="117"/>
        <v>0</v>
      </c>
      <c r="WU36">
        <f t="shared" si="118"/>
        <v>0</v>
      </c>
      <c r="WV36" s="239"/>
      <c r="WW36" s="239"/>
      <c r="WX36" s="239"/>
      <c r="WY36" s="214"/>
      <c r="WZ36" s="240"/>
      <c r="XA36">
        <f t="shared" si="119"/>
        <v>1</v>
      </c>
      <c r="XB36">
        <f t="shared" si="120"/>
        <v>0</v>
      </c>
      <c r="XC36" s="214"/>
      <c r="XD36">
        <f>IF(WV36=XC36,1,0)</f>
        <v>1</v>
      </c>
      <c r="XE36">
        <f t="shared" si="154"/>
        <v>1</v>
      </c>
      <c r="XF36">
        <f t="shared" si="136"/>
        <v>0</v>
      </c>
      <c r="XG36">
        <f t="shared" si="122"/>
        <v>1</v>
      </c>
      <c r="XH36" s="249"/>
      <c r="XI36" s="202"/>
      <c r="XJ36">
        <v>60</v>
      </c>
      <c r="XK36" t="str">
        <f t="shared" si="83"/>
        <v>FALSE</v>
      </c>
      <c r="XL36">
        <f>VLOOKUP($A36,'FuturesInfo (3)'!$A$2:$V$80,22)</f>
        <v>0</v>
      </c>
      <c r="XM36" s="252"/>
      <c r="XN36">
        <f t="shared" si="123"/>
        <v>0</v>
      </c>
      <c r="XO36" s="138">
        <f>VLOOKUP($A36,'FuturesInfo (3)'!$A$2:$O$80,15)*XL36</f>
        <v>0</v>
      </c>
      <c r="XP36" s="138">
        <f>VLOOKUP($A36,'FuturesInfo (3)'!$A$2:$O$80,15)*XN36</f>
        <v>0</v>
      </c>
      <c r="XQ36" s="196">
        <f t="shared" si="124"/>
        <v>0</v>
      </c>
      <c r="XR36" s="196">
        <f t="shared" si="125"/>
        <v>0</v>
      </c>
      <c r="XS36" s="196">
        <f t="shared" si="126"/>
        <v>0</v>
      </c>
      <c r="XT36" s="196">
        <f t="shared" si="127"/>
        <v>0</v>
      </c>
      <c r="XU36" s="196">
        <f t="shared" si="151"/>
        <v>0</v>
      </c>
      <c r="XV36" s="196">
        <f t="shared" si="129"/>
        <v>0</v>
      </c>
      <c r="XW36" s="196">
        <f t="shared" si="137"/>
        <v>0</v>
      </c>
      <c r="XX36" s="196">
        <f>IF(IF(sym!$O25=XC36,1,0)=1,ABS(XO36*XH36),-ABS(XO36*XH36))</f>
        <v>0</v>
      </c>
      <c r="XY36" s="196">
        <f>IF(IF(sym!$N25=XC36,1,0)=1,ABS(XO36*XH36),-ABS(XO36*XH36))</f>
        <v>0</v>
      </c>
      <c r="XZ36" s="196">
        <f t="shared" si="148"/>
        <v>0</v>
      </c>
      <c r="YA36" s="196">
        <f t="shared" si="131"/>
        <v>0</v>
      </c>
    </row>
    <row r="37" spans="1:651" x14ac:dyDescent="0.25">
      <c r="A37" s="1" t="s">
        <v>340</v>
      </c>
      <c r="B37" s="150" t="str">
        <f>'FuturesInfo (3)'!M25</f>
        <v>LF</v>
      </c>
      <c r="C37" s="200" t="str">
        <f>VLOOKUP(A37,'FuturesInfo (3)'!$A$2:$K$80,11)</f>
        <v>index</v>
      </c>
      <c r="F37" t="e">
        <f>#REF!</f>
        <v>#REF!</v>
      </c>
      <c r="G37">
        <v>-1</v>
      </c>
      <c r="H37">
        <v>-1</v>
      </c>
      <c r="I37">
        <v>1</v>
      </c>
      <c r="J37">
        <f t="shared" si="67"/>
        <v>0</v>
      </c>
      <c r="K37">
        <f t="shared" si="68"/>
        <v>0</v>
      </c>
      <c r="L37" s="184">
        <v>1.6168148747E-3</v>
      </c>
      <c r="M37" s="2">
        <v>10</v>
      </c>
      <c r="N37">
        <v>60</v>
      </c>
      <c r="O37" t="str">
        <f t="shared" si="69"/>
        <v>TRUE</v>
      </c>
      <c r="P37">
        <f>VLOOKUP($A37,'FuturesInfo (3)'!$A$2:$V$80,22)</f>
        <v>1</v>
      </c>
      <c r="Q37">
        <f t="shared" si="70"/>
        <v>1</v>
      </c>
      <c r="R37">
        <f t="shared" si="70"/>
        <v>1</v>
      </c>
      <c r="S37" s="138">
        <f>VLOOKUP($A37,'FuturesInfo (3)'!$A$2:$O$80,15)*Q37</f>
        <v>84865.327600000004</v>
      </c>
      <c r="T37" s="144">
        <f t="shared" si="71"/>
        <v>-137.21152400996846</v>
      </c>
      <c r="U37" s="144">
        <f t="shared" si="84"/>
        <v>-137.21152400996846</v>
      </c>
      <c r="W37">
        <f t="shared" si="72"/>
        <v>-1</v>
      </c>
      <c r="X37">
        <v>-1</v>
      </c>
      <c r="Y37">
        <v>-1</v>
      </c>
      <c r="Z37">
        <v>1</v>
      </c>
      <c r="AA37">
        <f t="shared" si="138"/>
        <v>0</v>
      </c>
      <c r="AB37">
        <f t="shared" si="73"/>
        <v>0</v>
      </c>
      <c r="AC37" s="1">
        <v>1.30750605327E-2</v>
      </c>
      <c r="AD37" s="2">
        <v>10</v>
      </c>
      <c r="AE37">
        <v>60</v>
      </c>
      <c r="AF37" t="str">
        <f t="shared" si="74"/>
        <v>TRUE</v>
      </c>
      <c r="AG37">
        <f>VLOOKUP($A37,'FuturesInfo (3)'!$A$2:$V$80,22)</f>
        <v>1</v>
      </c>
      <c r="AH37">
        <f t="shared" si="75"/>
        <v>1</v>
      </c>
      <c r="AI37">
        <f t="shared" si="85"/>
        <v>1</v>
      </c>
      <c r="AJ37" s="138">
        <f>VLOOKUP($A37,'FuturesInfo (3)'!$A$2:$O$80,15)*AI37</f>
        <v>84865.327600000004</v>
      </c>
      <c r="AK37" s="196">
        <f t="shared" si="86"/>
        <v>-1109.619295497416</v>
      </c>
      <c r="AL37" s="196">
        <f t="shared" si="87"/>
        <v>-1109.619295497416</v>
      </c>
      <c r="AN37">
        <f t="shared" si="76"/>
        <v>-1</v>
      </c>
      <c r="AO37">
        <v>1</v>
      </c>
      <c r="AP37">
        <v>-1</v>
      </c>
      <c r="AQ37">
        <v>-1</v>
      </c>
      <c r="AR37">
        <f t="shared" si="139"/>
        <v>0</v>
      </c>
      <c r="AS37">
        <f t="shared" si="77"/>
        <v>1</v>
      </c>
      <c r="AT37" s="1">
        <v>-1.2746972593999999E-3</v>
      </c>
      <c r="AU37" s="2">
        <v>10</v>
      </c>
      <c r="AV37">
        <v>60</v>
      </c>
      <c r="AW37" t="str">
        <f t="shared" si="78"/>
        <v>TRUE</v>
      </c>
      <c r="AX37">
        <f>VLOOKUP($A37,'FuturesInfo (3)'!$A$2:$V$80,22)</f>
        <v>1</v>
      </c>
      <c r="AY37">
        <f t="shared" si="79"/>
        <v>1</v>
      </c>
      <c r="AZ37">
        <f t="shared" si="88"/>
        <v>1</v>
      </c>
      <c r="BA37" s="138">
        <f>VLOOKUP($A37,'FuturesInfo (3)'!$A$2:$O$80,15)*AZ37</f>
        <v>84865.327600000004</v>
      </c>
      <c r="BB37" s="196">
        <f t="shared" si="80"/>
        <v>-108.17760050980318</v>
      </c>
      <c r="BC37" s="196">
        <f t="shared" si="89"/>
        <v>108.17760050980318</v>
      </c>
      <c r="BE37">
        <v>1</v>
      </c>
      <c r="BF37">
        <v>1</v>
      </c>
      <c r="BG37">
        <v>-1</v>
      </c>
      <c r="BH37">
        <v>1</v>
      </c>
      <c r="BI37">
        <v>1</v>
      </c>
      <c r="BJ37">
        <v>0</v>
      </c>
      <c r="BK37" s="1">
        <v>3.9087428206800003E-3</v>
      </c>
      <c r="BL37" s="2">
        <v>10</v>
      </c>
      <c r="BM37">
        <v>60</v>
      </c>
      <c r="BN37" t="s">
        <v>1185</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1185</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1185</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1185</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1185</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1185</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1185</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1185</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1185</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1185</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1185</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1185</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1185</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1185</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1185</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1185</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1185</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1185</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v>1</v>
      </c>
      <c r="SX37" s="239">
        <v>1</v>
      </c>
      <c r="SY37" s="239">
        <v>1</v>
      </c>
      <c r="SZ37" s="239">
        <v>1</v>
      </c>
      <c r="TA37" s="214">
        <v>1</v>
      </c>
      <c r="TB37" s="240">
        <v>2</v>
      </c>
      <c r="TC37">
        <v>-1</v>
      </c>
      <c r="TD37">
        <v>1</v>
      </c>
      <c r="TE37" s="214">
        <v>-1</v>
      </c>
      <c r="TF37">
        <v>0</v>
      </c>
      <c r="TG37">
        <v>0</v>
      </c>
      <c r="TH37">
        <v>1</v>
      </c>
      <c r="TI37">
        <v>0</v>
      </c>
      <c r="TJ37" s="248">
        <v>-8.6590038314200007E-3</v>
      </c>
      <c r="TK37" s="202">
        <v>42548</v>
      </c>
      <c r="TL37">
        <v>60</v>
      </c>
      <c r="TM37" t="s">
        <v>1185</v>
      </c>
      <c r="TN37">
        <v>1</v>
      </c>
      <c r="TO37" s="252">
        <v>2</v>
      </c>
      <c r="TP37">
        <v>1</v>
      </c>
      <c r="TQ37" s="138">
        <v>84447.561200000011</v>
      </c>
      <c r="TR37" s="138">
        <v>84447.561200000011</v>
      </c>
      <c r="TS37" s="196">
        <v>-731.23175598487512</v>
      </c>
      <c r="TT37" s="196">
        <v>-731.23175598487512</v>
      </c>
      <c r="TU37" s="196">
        <v>-731.23175598487512</v>
      </c>
      <c r="TV37" s="196">
        <v>731.23175598487512</v>
      </c>
      <c r="TW37" s="196">
        <v>-731.23175598487512</v>
      </c>
      <c r="TX37" s="196">
        <v>-731.23175598487512</v>
      </c>
      <c r="TY37" s="196">
        <v>-731.23175598487512</v>
      </c>
      <c r="TZ37" s="196">
        <v>-731.23175598487512</v>
      </c>
      <c r="UA37" s="196">
        <v>731.23175598487512</v>
      </c>
      <c r="UB37" s="196">
        <v>-731.23175598487512</v>
      </c>
      <c r="UC37" s="196">
        <v>731.23175598487512</v>
      </c>
      <c r="UE37">
        <f t="shared" si="90"/>
        <v>-1</v>
      </c>
      <c r="UF37" s="239">
        <v>1</v>
      </c>
      <c r="UG37" s="239">
        <v>-1</v>
      </c>
      <c r="UH37" s="239">
        <v>1</v>
      </c>
      <c r="UI37" s="214">
        <v>1</v>
      </c>
      <c r="UJ37" s="240">
        <v>3</v>
      </c>
      <c r="UK37">
        <f t="shared" si="91"/>
        <v>-1</v>
      </c>
      <c r="UL37">
        <f t="shared" si="92"/>
        <v>1</v>
      </c>
      <c r="UM37" s="214">
        <v>1</v>
      </c>
      <c r="UN37">
        <f t="shared" ref="UN37:UN92" si="155">IF(UF37=UM37,1,0)</f>
        <v>1</v>
      </c>
      <c r="UO37">
        <f t="shared" si="152"/>
        <v>1</v>
      </c>
      <c r="UP37">
        <f t="shared" si="132"/>
        <v>0</v>
      </c>
      <c r="UQ37">
        <f t="shared" si="94"/>
        <v>1</v>
      </c>
      <c r="UR37" s="248">
        <v>4.9470510937599998E-3</v>
      </c>
      <c r="US37" s="202">
        <v>42548</v>
      </c>
      <c r="UT37">
        <v>60</v>
      </c>
      <c r="UU37" t="str">
        <f t="shared" si="81"/>
        <v>TRUE</v>
      </c>
      <c r="UV37">
        <f>VLOOKUP($A37,'FuturesInfo (3)'!$A$2:$V$80,22)</f>
        <v>1</v>
      </c>
      <c r="UW37" s="252">
        <v>1</v>
      </c>
      <c r="UX37">
        <f t="shared" si="95"/>
        <v>1</v>
      </c>
      <c r="UY37" s="138">
        <f>VLOOKUP($A37,'FuturesInfo (3)'!$A$2:$O$80,15)*UV37</f>
        <v>84865.327600000004</v>
      </c>
      <c r="UZ37" s="138">
        <f>VLOOKUP($A37,'FuturesInfo (3)'!$A$2:$O$80,15)*UX37</f>
        <v>84865.327600000004</v>
      </c>
      <c r="VA37" s="196">
        <f t="shared" si="96"/>
        <v>419.83311172588071</v>
      </c>
      <c r="VB37" s="196">
        <f t="shared" si="97"/>
        <v>419.83311172588071</v>
      </c>
      <c r="VC37" s="196">
        <f t="shared" si="98"/>
        <v>419.83311172588071</v>
      </c>
      <c r="VD37" s="196">
        <f t="shared" si="99"/>
        <v>-419.83311172588071</v>
      </c>
      <c r="VE37" s="196">
        <f t="shared" si="149"/>
        <v>419.83311172588071</v>
      </c>
      <c r="VF37" s="196">
        <f t="shared" si="101"/>
        <v>-419.83311172588071</v>
      </c>
      <c r="VG37" s="196">
        <f t="shared" si="133"/>
        <v>419.83311172588071</v>
      </c>
      <c r="VH37" s="196">
        <f>IF(IF(sym!$O26=UM37,1,0)=1,ABS(UY37*UR37),-ABS(UY37*UR37))</f>
        <v>419.83311172588071</v>
      </c>
      <c r="VI37" s="196">
        <f>IF(IF(sym!$N26=UM37,1,0)=1,ABS(UY37*UR37),-ABS(UY37*UR37))</f>
        <v>-419.83311172588071</v>
      </c>
      <c r="VJ37" s="196">
        <f t="shared" si="142"/>
        <v>-419.83311172588071</v>
      </c>
      <c r="VK37" s="196">
        <f t="shared" si="103"/>
        <v>419.83311172588071</v>
      </c>
      <c r="VM37">
        <f t="shared" si="104"/>
        <v>1</v>
      </c>
      <c r="VN37" s="239">
        <v>1</v>
      </c>
      <c r="VO37" s="239">
        <v>-1</v>
      </c>
      <c r="VP37" s="239">
        <v>1</v>
      </c>
      <c r="VQ37" s="214">
        <v>1</v>
      </c>
      <c r="VR37" s="240">
        <v>4</v>
      </c>
      <c r="VS37">
        <f t="shared" si="105"/>
        <v>-1</v>
      </c>
      <c r="VT37">
        <f t="shared" si="106"/>
        <v>1</v>
      </c>
      <c r="VU37" s="214"/>
      <c r="VV37">
        <f t="shared" ref="VV37:VV92" si="156">IF(VN37=VU37,1,0)</f>
        <v>0</v>
      </c>
      <c r="VW37">
        <f t="shared" si="153"/>
        <v>0</v>
      </c>
      <c r="VX37">
        <f t="shared" si="134"/>
        <v>0</v>
      </c>
      <c r="VY37">
        <f t="shared" si="108"/>
        <v>0</v>
      </c>
      <c r="VZ37" s="248"/>
      <c r="WA37" s="202">
        <v>42550</v>
      </c>
      <c r="WB37">
        <v>60</v>
      </c>
      <c r="WC37" t="str">
        <f t="shared" si="82"/>
        <v>TRUE</v>
      </c>
      <c r="WD37">
        <f>VLOOKUP($A37,'FuturesInfo (3)'!$A$2:$V$80,22)</f>
        <v>1</v>
      </c>
      <c r="WE37" s="252">
        <v>2</v>
      </c>
      <c r="WF37">
        <f t="shared" si="109"/>
        <v>1</v>
      </c>
      <c r="WG37" s="138">
        <f>VLOOKUP($A37,'FuturesInfo (3)'!$A$2:$O$80,15)*WD37</f>
        <v>84865.327600000004</v>
      </c>
      <c r="WH37" s="138">
        <f>VLOOKUP($A37,'FuturesInfo (3)'!$A$2:$O$80,15)*WF37</f>
        <v>84865.327600000004</v>
      </c>
      <c r="WI37" s="196">
        <f t="shared" si="110"/>
        <v>0</v>
      </c>
      <c r="WJ37" s="196">
        <f t="shared" si="111"/>
        <v>0</v>
      </c>
      <c r="WK37" s="196">
        <f t="shared" si="112"/>
        <v>0</v>
      </c>
      <c r="WL37" s="196">
        <f t="shared" si="113"/>
        <v>0</v>
      </c>
      <c r="WM37" s="196">
        <f t="shared" si="150"/>
        <v>0</v>
      </c>
      <c r="WN37" s="196">
        <f t="shared" si="115"/>
        <v>0</v>
      </c>
      <c r="WO37" s="196">
        <f t="shared" si="135"/>
        <v>0</v>
      </c>
      <c r="WP37" s="196">
        <f>IF(IF(sym!$O26=VU37,1,0)=1,ABS(WG37*VZ37),-ABS(WG37*VZ37))</f>
        <v>0</v>
      </c>
      <c r="WQ37" s="196">
        <f>IF(IF(sym!$N26=VU37,1,0)=1,ABS(WG37*VZ37),-ABS(WG37*VZ37))</f>
        <v>0</v>
      </c>
      <c r="WR37" s="196">
        <f t="shared" si="145"/>
        <v>0</v>
      </c>
      <c r="WS37" s="196">
        <f t="shared" si="117"/>
        <v>0</v>
      </c>
      <c r="WU37">
        <f t="shared" si="118"/>
        <v>0</v>
      </c>
      <c r="WV37" s="239"/>
      <c r="WW37" s="239"/>
      <c r="WX37" s="239"/>
      <c r="WY37" s="214"/>
      <c r="WZ37" s="240"/>
      <c r="XA37">
        <f t="shared" si="119"/>
        <v>1</v>
      </c>
      <c r="XB37">
        <f t="shared" si="120"/>
        <v>0</v>
      </c>
      <c r="XC37" s="214"/>
      <c r="XD37">
        <f t="shared" ref="XD37:XD92" si="157">IF(WV37=XC37,1,0)</f>
        <v>1</v>
      </c>
      <c r="XE37">
        <f t="shared" si="154"/>
        <v>1</v>
      </c>
      <c r="XF37">
        <f t="shared" si="136"/>
        <v>0</v>
      </c>
      <c r="XG37">
        <f t="shared" si="122"/>
        <v>1</v>
      </c>
      <c r="XH37" s="248"/>
      <c r="XI37" s="202"/>
      <c r="XJ37">
        <v>60</v>
      </c>
      <c r="XK37" t="str">
        <f t="shared" si="83"/>
        <v>FALSE</v>
      </c>
      <c r="XL37">
        <f>VLOOKUP($A37,'FuturesInfo (3)'!$A$2:$V$80,22)</f>
        <v>1</v>
      </c>
      <c r="XM37" s="252"/>
      <c r="XN37">
        <f t="shared" si="123"/>
        <v>1</v>
      </c>
      <c r="XO37" s="138">
        <f>VLOOKUP($A37,'FuturesInfo (3)'!$A$2:$O$80,15)*XL37</f>
        <v>84865.327600000004</v>
      </c>
      <c r="XP37" s="138">
        <f>VLOOKUP($A37,'FuturesInfo (3)'!$A$2:$O$80,15)*XN37</f>
        <v>84865.327600000004</v>
      </c>
      <c r="XQ37" s="196">
        <f t="shared" si="124"/>
        <v>0</v>
      </c>
      <c r="XR37" s="196">
        <f t="shared" si="125"/>
        <v>0</v>
      </c>
      <c r="XS37" s="196">
        <f t="shared" si="126"/>
        <v>0</v>
      </c>
      <c r="XT37" s="196">
        <f t="shared" si="127"/>
        <v>0</v>
      </c>
      <c r="XU37" s="196">
        <f t="shared" si="151"/>
        <v>0</v>
      </c>
      <c r="XV37" s="196">
        <f t="shared" si="129"/>
        <v>0</v>
      </c>
      <c r="XW37" s="196">
        <f t="shared" si="137"/>
        <v>0</v>
      </c>
      <c r="XX37" s="196">
        <f>IF(IF(sym!$O26=XC37,1,0)=1,ABS(XO37*XH37),-ABS(XO37*XH37))</f>
        <v>0</v>
      </c>
      <c r="XY37" s="196">
        <f>IF(IF(sym!$N26=XC37,1,0)=1,ABS(XO37*XH37),-ABS(XO37*XH37))</f>
        <v>0</v>
      </c>
      <c r="XZ37" s="196">
        <f t="shared" si="148"/>
        <v>0</v>
      </c>
      <c r="YA37" s="196">
        <f t="shared" si="131"/>
        <v>0</v>
      </c>
    </row>
    <row r="38" spans="1:651" x14ac:dyDescent="0.25">
      <c r="A38" s="1" t="s">
        <v>342</v>
      </c>
      <c r="B38" s="150" t="str">
        <f>'FuturesInfo (3)'!M26</f>
        <v>LG</v>
      </c>
      <c r="C38" s="200" t="str">
        <f>VLOOKUP(A38,'FuturesInfo (3)'!$A$2:$K$80,11)</f>
        <v>rates</v>
      </c>
      <c r="F38" t="e">
        <f>#REF!</f>
        <v>#REF!</v>
      </c>
      <c r="G38">
        <v>1</v>
      </c>
      <c r="H38">
        <v>1</v>
      </c>
      <c r="I38">
        <v>1</v>
      </c>
      <c r="J38">
        <f t="shared" si="67"/>
        <v>1</v>
      </c>
      <c r="K38">
        <f t="shared" si="68"/>
        <v>1</v>
      </c>
      <c r="L38" s="184">
        <v>6.0615857108199996E-3</v>
      </c>
      <c r="M38" s="2">
        <v>10</v>
      </c>
      <c r="N38">
        <v>60</v>
      </c>
      <c r="O38" t="str">
        <f t="shared" si="69"/>
        <v>TRUE</v>
      </c>
      <c r="P38">
        <f>VLOOKUP($A38,'FuturesInfo (3)'!$A$2:$V$80,22)</f>
        <v>2</v>
      </c>
      <c r="Q38">
        <f t="shared" si="70"/>
        <v>2</v>
      </c>
      <c r="R38">
        <f t="shared" si="70"/>
        <v>2</v>
      </c>
      <c r="S38" s="138">
        <f>VLOOKUP($A38,'FuturesInfo (3)'!$A$2:$O$80,15)*Q38</f>
        <v>339017.43360000005</v>
      </c>
      <c r="T38" s="144">
        <f t="shared" si="71"/>
        <v>2054.9832312286285</v>
      </c>
      <c r="U38" s="144">
        <f t="shared" si="84"/>
        <v>2054.9832312286285</v>
      </c>
      <c r="W38">
        <f t="shared" si="72"/>
        <v>1</v>
      </c>
      <c r="X38">
        <v>1</v>
      </c>
      <c r="Y38">
        <v>1</v>
      </c>
      <c r="Z38">
        <v>-1</v>
      </c>
      <c r="AA38">
        <f t="shared" si="138"/>
        <v>0</v>
      </c>
      <c r="AB38">
        <f t="shared" si="73"/>
        <v>0</v>
      </c>
      <c r="AC38" s="1">
        <v>-4.8200514138800003E-4</v>
      </c>
      <c r="AD38" s="2">
        <v>10</v>
      </c>
      <c r="AE38">
        <v>60</v>
      </c>
      <c r="AF38" t="str">
        <f t="shared" si="74"/>
        <v>TRUE</v>
      </c>
      <c r="AG38">
        <f>VLOOKUP($A38,'FuturesInfo (3)'!$A$2:$V$80,22)</f>
        <v>2</v>
      </c>
      <c r="AH38">
        <f t="shared" si="75"/>
        <v>3</v>
      </c>
      <c r="AI38">
        <f t="shared" si="85"/>
        <v>2</v>
      </c>
      <c r="AJ38" s="138">
        <f>VLOOKUP($A38,'FuturesInfo (3)'!$A$2:$O$80,15)*AI38</f>
        <v>339017.43360000005</v>
      </c>
      <c r="AK38" s="196">
        <f t="shared" si="86"/>
        <v>-163.40814601536493</v>
      </c>
      <c r="AL38" s="196">
        <f t="shared" si="87"/>
        <v>-163.40814601536493</v>
      </c>
      <c r="AN38">
        <f t="shared" si="76"/>
        <v>1</v>
      </c>
      <c r="AO38">
        <v>-1</v>
      </c>
      <c r="AP38">
        <v>1</v>
      </c>
      <c r="AQ38">
        <v>1</v>
      </c>
      <c r="AR38">
        <f t="shared" si="139"/>
        <v>0</v>
      </c>
      <c r="AS38">
        <f t="shared" si="77"/>
        <v>1</v>
      </c>
      <c r="AT38" s="1">
        <v>1.84857739913E-3</v>
      </c>
      <c r="AU38" s="2">
        <v>10</v>
      </c>
      <c r="AV38">
        <v>60</v>
      </c>
      <c r="AW38" t="str">
        <f t="shared" si="78"/>
        <v>TRUE</v>
      </c>
      <c r="AX38">
        <f>VLOOKUP($A38,'FuturesInfo (3)'!$A$2:$V$80,22)</f>
        <v>2</v>
      </c>
      <c r="AY38">
        <f t="shared" si="79"/>
        <v>2</v>
      </c>
      <c r="AZ38">
        <f t="shared" si="88"/>
        <v>2</v>
      </c>
      <c r="BA38" s="138">
        <f>VLOOKUP($A38,'FuturesInfo (3)'!$A$2:$O$80,15)*AZ38</f>
        <v>339017.43360000005</v>
      </c>
      <c r="BB38" s="196">
        <f t="shared" si="80"/>
        <v>-626.69996566401551</v>
      </c>
      <c r="BC38" s="196">
        <f t="shared" si="89"/>
        <v>626.69996566401551</v>
      </c>
      <c r="BE38">
        <v>-1</v>
      </c>
      <c r="BF38">
        <v>1</v>
      </c>
      <c r="BG38">
        <v>1</v>
      </c>
      <c r="BH38">
        <v>1</v>
      </c>
      <c r="BI38">
        <v>1</v>
      </c>
      <c r="BJ38">
        <v>1</v>
      </c>
      <c r="BK38" s="1">
        <v>8.0224628961099995E-4</v>
      </c>
      <c r="BL38" s="2">
        <v>10</v>
      </c>
      <c r="BM38">
        <v>60</v>
      </c>
      <c r="BN38" t="s">
        <v>1185</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1185</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1185</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1185</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1185</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1185</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1185</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1185</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1185</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1185</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1185</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1185</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1185</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1185</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1185</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1185</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1185</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1185</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v>1</v>
      </c>
      <c r="SX38" s="239">
        <v>1</v>
      </c>
      <c r="SY38" s="239">
        <v>1</v>
      </c>
      <c r="SZ38" s="239">
        <v>1</v>
      </c>
      <c r="TA38" s="214">
        <v>1</v>
      </c>
      <c r="TB38" s="240">
        <v>6</v>
      </c>
      <c r="TC38">
        <v>-1</v>
      </c>
      <c r="TD38">
        <v>1</v>
      </c>
      <c r="TE38" s="214">
        <v>1</v>
      </c>
      <c r="TF38">
        <v>1</v>
      </c>
      <c r="TG38">
        <v>1</v>
      </c>
      <c r="TH38">
        <v>0</v>
      </c>
      <c r="TI38">
        <v>1</v>
      </c>
      <c r="TJ38" s="248">
        <v>2.7945971122499999E-3</v>
      </c>
      <c r="TK38" s="202">
        <v>42544</v>
      </c>
      <c r="TL38">
        <v>60</v>
      </c>
      <c r="TM38" t="s">
        <v>1185</v>
      </c>
      <c r="TN38">
        <v>2</v>
      </c>
      <c r="TO38" s="252">
        <v>1</v>
      </c>
      <c r="TP38">
        <v>3</v>
      </c>
      <c r="TQ38" s="138">
        <v>337294.14720000001</v>
      </c>
      <c r="TR38" s="138">
        <v>505941.22080000001</v>
      </c>
      <c r="TS38" s="196">
        <v>942.60124974394637</v>
      </c>
      <c r="TT38" s="196">
        <v>1413.9018746159195</v>
      </c>
      <c r="TU38" s="196">
        <v>942.60124974394637</v>
      </c>
      <c r="TV38" s="196">
        <v>-942.60124974394637</v>
      </c>
      <c r="TW38" s="196">
        <v>942.60124974394637</v>
      </c>
      <c r="TX38" s="196">
        <v>942.60124974394637</v>
      </c>
      <c r="TY38" s="196">
        <v>942.60124974394637</v>
      </c>
      <c r="TZ38" s="196">
        <v>-942.60124974394637</v>
      </c>
      <c r="UA38" s="196">
        <v>942.60124974394637</v>
      </c>
      <c r="UB38" s="196">
        <v>-942.60124974394637</v>
      </c>
      <c r="UC38" s="196">
        <v>942.60124974394637</v>
      </c>
      <c r="UE38">
        <f t="shared" si="90"/>
        <v>1</v>
      </c>
      <c r="UF38" s="239">
        <v>-1</v>
      </c>
      <c r="UG38" s="239">
        <v>-1</v>
      </c>
      <c r="UH38" s="239">
        <v>1</v>
      </c>
      <c r="UI38" s="214">
        <v>1</v>
      </c>
      <c r="UJ38" s="240">
        <v>7</v>
      </c>
      <c r="UK38">
        <f t="shared" si="91"/>
        <v>-1</v>
      </c>
      <c r="UL38">
        <f t="shared" si="92"/>
        <v>1</v>
      </c>
      <c r="UM38" s="214">
        <v>1</v>
      </c>
      <c r="UN38">
        <f t="shared" si="155"/>
        <v>0</v>
      </c>
      <c r="UO38">
        <f t="shared" si="152"/>
        <v>1</v>
      </c>
      <c r="UP38">
        <f t="shared" si="132"/>
        <v>0</v>
      </c>
      <c r="UQ38">
        <f t="shared" si="94"/>
        <v>1</v>
      </c>
      <c r="UR38" s="248">
        <v>5.1091500232200004E-3</v>
      </c>
      <c r="US38" s="202">
        <v>42544</v>
      </c>
      <c r="UT38">
        <v>60</v>
      </c>
      <c r="UU38" t="str">
        <f t="shared" si="81"/>
        <v>TRUE</v>
      </c>
      <c r="UV38">
        <f>VLOOKUP($A38,'FuturesInfo (3)'!$A$2:$V$80,22)</f>
        <v>2</v>
      </c>
      <c r="UW38" s="252">
        <v>1</v>
      </c>
      <c r="UX38">
        <f t="shared" si="95"/>
        <v>3</v>
      </c>
      <c r="UY38" s="138">
        <f>VLOOKUP($A38,'FuturesInfo (3)'!$A$2:$O$80,15)*UV38</f>
        <v>339017.43360000005</v>
      </c>
      <c r="UZ38" s="138">
        <f>VLOOKUP($A38,'FuturesInfo (3)'!$A$2:$O$80,15)*UX38</f>
        <v>508526.15040000004</v>
      </c>
      <c r="VA38" s="196">
        <f t="shared" si="96"/>
        <v>-1732.0909287494251</v>
      </c>
      <c r="VB38" s="196">
        <f t="shared" si="97"/>
        <v>-2598.1363931241376</v>
      </c>
      <c r="VC38" s="196">
        <f t="shared" si="98"/>
        <v>1732.0909287494251</v>
      </c>
      <c r="VD38" s="196">
        <f t="shared" si="99"/>
        <v>-1732.0909287494251</v>
      </c>
      <c r="VE38" s="196">
        <f t="shared" si="149"/>
        <v>1732.0909287494251</v>
      </c>
      <c r="VF38" s="196">
        <f t="shared" si="101"/>
        <v>-1732.0909287494251</v>
      </c>
      <c r="VG38" s="196">
        <f t="shared" si="133"/>
        <v>1732.0909287494251</v>
      </c>
      <c r="VH38" s="196">
        <f>IF(IF(sym!$O27=UM38,1,0)=1,ABS(UY38*UR38),-ABS(UY38*UR38))</f>
        <v>-1732.0909287494251</v>
      </c>
      <c r="VI38" s="196">
        <f>IF(IF(sym!$N27=UM38,1,0)=1,ABS(UY38*UR38),-ABS(UY38*UR38))</f>
        <v>1732.0909287494251</v>
      </c>
      <c r="VJ38" s="196">
        <f t="shared" si="142"/>
        <v>-1732.0909287494251</v>
      </c>
      <c r="VK38" s="196">
        <f t="shared" si="103"/>
        <v>1732.0909287494251</v>
      </c>
      <c r="VM38">
        <f t="shared" si="104"/>
        <v>1</v>
      </c>
      <c r="VN38" s="239">
        <v>-1</v>
      </c>
      <c r="VO38" s="239">
        <v>-1</v>
      </c>
      <c r="VP38" s="239">
        <v>1</v>
      </c>
      <c r="VQ38" s="214">
        <v>1</v>
      </c>
      <c r="VR38" s="240">
        <v>8</v>
      </c>
      <c r="VS38">
        <f t="shared" si="105"/>
        <v>-1</v>
      </c>
      <c r="VT38">
        <f t="shared" si="106"/>
        <v>1</v>
      </c>
      <c r="VU38" s="214"/>
      <c r="VV38">
        <f t="shared" si="156"/>
        <v>0</v>
      </c>
      <c r="VW38">
        <f t="shared" si="153"/>
        <v>0</v>
      </c>
      <c r="VX38">
        <f t="shared" si="134"/>
        <v>0</v>
      </c>
      <c r="VY38">
        <f t="shared" si="108"/>
        <v>0</v>
      </c>
      <c r="VZ38" s="248"/>
      <c r="WA38" s="202">
        <v>42544</v>
      </c>
      <c r="WB38">
        <v>60</v>
      </c>
      <c r="WC38" t="str">
        <f t="shared" si="82"/>
        <v>TRUE</v>
      </c>
      <c r="WD38">
        <f>VLOOKUP($A38,'FuturesInfo (3)'!$A$2:$V$80,22)</f>
        <v>2</v>
      </c>
      <c r="WE38" s="252">
        <v>1</v>
      </c>
      <c r="WF38">
        <f t="shared" si="109"/>
        <v>2</v>
      </c>
      <c r="WG38" s="138">
        <f>VLOOKUP($A38,'FuturesInfo (3)'!$A$2:$O$80,15)*WD38</f>
        <v>339017.43360000005</v>
      </c>
      <c r="WH38" s="138">
        <f>VLOOKUP($A38,'FuturesInfo (3)'!$A$2:$O$80,15)*WF38</f>
        <v>339017.43360000005</v>
      </c>
      <c r="WI38" s="196">
        <f t="shared" si="110"/>
        <v>0</v>
      </c>
      <c r="WJ38" s="196">
        <f t="shared" si="111"/>
        <v>0</v>
      </c>
      <c r="WK38" s="196">
        <f t="shared" si="112"/>
        <v>0</v>
      </c>
      <c r="WL38" s="196">
        <f t="shared" si="113"/>
        <v>0</v>
      </c>
      <c r="WM38" s="196">
        <f t="shared" si="150"/>
        <v>0</v>
      </c>
      <c r="WN38" s="196">
        <f t="shared" si="115"/>
        <v>0</v>
      </c>
      <c r="WO38" s="196">
        <f t="shared" si="135"/>
        <v>0</v>
      </c>
      <c r="WP38" s="196">
        <f>IF(IF(sym!$O27=VU38,1,0)=1,ABS(WG38*VZ38),-ABS(WG38*VZ38))</f>
        <v>0</v>
      </c>
      <c r="WQ38" s="196">
        <f>IF(IF(sym!$N27=VU38,1,0)=1,ABS(WG38*VZ38),-ABS(WG38*VZ38))</f>
        <v>0</v>
      </c>
      <c r="WR38" s="196">
        <f t="shared" si="145"/>
        <v>0</v>
      </c>
      <c r="WS38" s="196">
        <f t="shared" si="117"/>
        <v>0</v>
      </c>
      <c r="WU38">
        <f t="shared" si="118"/>
        <v>0</v>
      </c>
      <c r="WV38" s="239"/>
      <c r="WW38" s="239"/>
      <c r="WX38" s="239"/>
      <c r="WY38" s="214"/>
      <c r="WZ38" s="240"/>
      <c r="XA38">
        <f t="shared" si="119"/>
        <v>1</v>
      </c>
      <c r="XB38">
        <f t="shared" si="120"/>
        <v>0</v>
      </c>
      <c r="XC38" s="214"/>
      <c r="XD38">
        <f t="shared" si="157"/>
        <v>1</v>
      </c>
      <c r="XE38">
        <f t="shared" si="154"/>
        <v>1</v>
      </c>
      <c r="XF38">
        <f t="shared" si="136"/>
        <v>0</v>
      </c>
      <c r="XG38">
        <f t="shared" si="122"/>
        <v>1</v>
      </c>
      <c r="XH38" s="248"/>
      <c r="XI38" s="202"/>
      <c r="XJ38">
        <v>60</v>
      </c>
      <c r="XK38" t="str">
        <f t="shared" si="83"/>
        <v>FALSE</v>
      </c>
      <c r="XL38">
        <f>VLOOKUP($A38,'FuturesInfo (3)'!$A$2:$V$80,22)</f>
        <v>2</v>
      </c>
      <c r="XM38" s="252"/>
      <c r="XN38">
        <f t="shared" si="123"/>
        <v>2</v>
      </c>
      <c r="XO38" s="138">
        <f>VLOOKUP($A38,'FuturesInfo (3)'!$A$2:$O$80,15)*XL38</f>
        <v>339017.43360000005</v>
      </c>
      <c r="XP38" s="138">
        <f>VLOOKUP($A38,'FuturesInfo (3)'!$A$2:$O$80,15)*XN38</f>
        <v>339017.43360000005</v>
      </c>
      <c r="XQ38" s="196">
        <f t="shared" si="124"/>
        <v>0</v>
      </c>
      <c r="XR38" s="196">
        <f t="shared" si="125"/>
        <v>0</v>
      </c>
      <c r="XS38" s="196">
        <f t="shared" si="126"/>
        <v>0</v>
      </c>
      <c r="XT38" s="196">
        <f t="shared" si="127"/>
        <v>0</v>
      </c>
      <c r="XU38" s="196">
        <f t="shared" si="151"/>
        <v>0</v>
      </c>
      <c r="XV38" s="196">
        <f t="shared" si="129"/>
        <v>0</v>
      </c>
      <c r="XW38" s="196">
        <f t="shared" si="137"/>
        <v>0</v>
      </c>
      <c r="XX38" s="196">
        <f>IF(IF(sym!$O27=XC38,1,0)=1,ABS(XO38*XH38),-ABS(XO38*XH38))</f>
        <v>0</v>
      </c>
      <c r="XY38" s="196">
        <f>IF(IF(sym!$N27=XC38,1,0)=1,ABS(XO38*XH38),-ABS(XO38*XH38))</f>
        <v>0</v>
      </c>
      <c r="XZ38" s="196">
        <f t="shared" si="148"/>
        <v>0</v>
      </c>
      <c r="YA38" s="196">
        <f t="shared" si="131"/>
        <v>0</v>
      </c>
    </row>
    <row r="39" spans="1:651" x14ac:dyDescent="0.25">
      <c r="A39" s="1" t="s">
        <v>344</v>
      </c>
      <c r="B39" s="150" t="str">
        <f>'FuturesInfo (3)'!M27</f>
        <v>LL</v>
      </c>
      <c r="C39" s="200" t="str">
        <f>VLOOKUP(A39,'FuturesInfo (3)'!$A$2:$K$80,11)</f>
        <v>rates</v>
      </c>
      <c r="F39" t="e">
        <f>#REF!</f>
        <v>#REF!</v>
      </c>
      <c r="G39">
        <v>1</v>
      </c>
      <c r="H39">
        <v>1</v>
      </c>
      <c r="I39">
        <v>1</v>
      </c>
      <c r="J39">
        <f t="shared" si="67"/>
        <v>1</v>
      </c>
      <c r="K39">
        <f t="shared" si="68"/>
        <v>1</v>
      </c>
      <c r="L39" s="184">
        <v>2.0112630732100001E-4</v>
      </c>
      <c r="M39" s="2">
        <v>10</v>
      </c>
      <c r="N39">
        <v>60</v>
      </c>
      <c r="O39" t="str">
        <f t="shared" si="69"/>
        <v>TRUE</v>
      </c>
      <c r="P39">
        <f>VLOOKUP($A39,'FuturesInfo (3)'!$A$2:$V$80,22)</f>
        <v>0</v>
      </c>
      <c r="Q39">
        <f t="shared" si="70"/>
        <v>0</v>
      </c>
      <c r="R39">
        <f t="shared" si="70"/>
        <v>0</v>
      </c>
      <c r="S39" s="138">
        <f>VLOOKUP($A39,'FuturesInfo (3)'!$A$2:$O$80,15)*Q39</f>
        <v>0</v>
      </c>
      <c r="T39" s="144">
        <f t="shared" si="71"/>
        <v>0</v>
      </c>
      <c r="U39" s="144">
        <f t="shared" si="84"/>
        <v>0</v>
      </c>
      <c r="W39">
        <f t="shared" si="72"/>
        <v>1</v>
      </c>
      <c r="X39">
        <v>1</v>
      </c>
      <c r="Y39">
        <v>1</v>
      </c>
      <c r="Z39">
        <v>1</v>
      </c>
      <c r="AA39">
        <f t="shared" si="138"/>
        <v>1</v>
      </c>
      <c r="AB39">
        <f t="shared" si="73"/>
        <v>1</v>
      </c>
      <c r="AC39" s="1">
        <v>1.00542931832E-4</v>
      </c>
      <c r="AD39" s="2">
        <v>10</v>
      </c>
      <c r="AE39">
        <v>60</v>
      </c>
      <c r="AF39" t="str">
        <f t="shared" si="74"/>
        <v>TRUE</v>
      </c>
      <c r="AG39">
        <f>VLOOKUP($A39,'FuturesInfo (3)'!$A$2:$V$80,22)</f>
        <v>0</v>
      </c>
      <c r="AH39">
        <f t="shared" si="75"/>
        <v>0</v>
      </c>
      <c r="AI39">
        <f t="shared" si="85"/>
        <v>0</v>
      </c>
      <c r="AJ39" s="138">
        <f>VLOOKUP($A39,'FuturesInfo (3)'!$A$2:$O$80,15)*AI39</f>
        <v>0</v>
      </c>
      <c r="AK39" s="196">
        <f t="shared" si="86"/>
        <v>0</v>
      </c>
      <c r="AL39" s="196">
        <f t="shared" si="87"/>
        <v>0</v>
      </c>
      <c r="AN39">
        <f t="shared" si="76"/>
        <v>1</v>
      </c>
      <c r="AO39">
        <v>1</v>
      </c>
      <c r="AP39">
        <v>1</v>
      </c>
      <c r="AQ39">
        <v>1</v>
      </c>
      <c r="AR39">
        <f t="shared" si="139"/>
        <v>1</v>
      </c>
      <c r="AS39">
        <f t="shared" si="77"/>
        <v>1</v>
      </c>
      <c r="AT39" s="1">
        <v>0</v>
      </c>
      <c r="AU39" s="2">
        <v>10</v>
      </c>
      <c r="AV39">
        <v>60</v>
      </c>
      <c r="AW39" t="str">
        <f t="shared" si="78"/>
        <v>TRUE</v>
      </c>
      <c r="AX39">
        <f>VLOOKUP($A39,'FuturesInfo (3)'!$A$2:$V$80,22)</f>
        <v>0</v>
      </c>
      <c r="AY39">
        <f t="shared" si="79"/>
        <v>0</v>
      </c>
      <c r="AZ39">
        <f t="shared" si="88"/>
        <v>0</v>
      </c>
      <c r="BA39" s="138">
        <f>VLOOKUP($A39,'FuturesInfo (3)'!$A$2:$O$80,15)*AZ39</f>
        <v>0</v>
      </c>
      <c r="BB39" s="196">
        <f t="shared" si="80"/>
        <v>0</v>
      </c>
      <c r="BC39" s="196">
        <f t="shared" si="89"/>
        <v>0</v>
      </c>
      <c r="BE39">
        <v>1</v>
      </c>
      <c r="BF39">
        <v>1</v>
      </c>
      <c r="BG39">
        <v>1</v>
      </c>
      <c r="BH39">
        <v>-1</v>
      </c>
      <c r="BI39">
        <v>0</v>
      </c>
      <c r="BJ39">
        <v>0</v>
      </c>
      <c r="BK39" s="1">
        <v>-2.0106564793399999E-4</v>
      </c>
      <c r="BL39" s="2">
        <v>10</v>
      </c>
      <c r="BM39">
        <v>60</v>
      </c>
      <c r="BN39" t="s">
        <v>1185</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1185</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1185</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1185</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1185</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1185</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1185</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1185</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1185</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1185</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1185</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1185</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1185</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1185</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1185</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1185</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1185</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1185</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v>1</v>
      </c>
      <c r="SX39" s="239">
        <v>-1</v>
      </c>
      <c r="SY39" s="239">
        <v>-1</v>
      </c>
      <c r="SZ39" s="239">
        <v>-1</v>
      </c>
      <c r="TA39" s="214">
        <v>1</v>
      </c>
      <c r="TB39" s="240">
        <v>9</v>
      </c>
      <c r="TC39">
        <v>-1</v>
      </c>
      <c r="TD39">
        <v>1</v>
      </c>
      <c r="TE39" s="214">
        <v>1</v>
      </c>
      <c r="TF39">
        <v>0</v>
      </c>
      <c r="TG39">
        <v>1</v>
      </c>
      <c r="TH39">
        <v>0</v>
      </c>
      <c r="TI39">
        <v>1</v>
      </c>
      <c r="TJ39" s="248">
        <v>2.0062192797699999E-4</v>
      </c>
      <c r="TK39" s="202">
        <v>42541</v>
      </c>
      <c r="TL39">
        <v>60</v>
      </c>
      <c r="TM39" t="s">
        <v>1185</v>
      </c>
      <c r="TN39">
        <v>0</v>
      </c>
      <c r="TO39" s="252">
        <v>1</v>
      </c>
      <c r="TP39">
        <v>0</v>
      </c>
      <c r="TQ39" s="138">
        <v>0</v>
      </c>
      <c r="TR39" s="138">
        <v>0</v>
      </c>
      <c r="TS39" s="196">
        <v>0</v>
      </c>
      <c r="TT39" s="196">
        <v>0</v>
      </c>
      <c r="TU39" s="196">
        <v>0</v>
      </c>
      <c r="TV39" s="196">
        <v>0</v>
      </c>
      <c r="TW39" s="196">
        <v>0</v>
      </c>
      <c r="TX39" s="196">
        <v>0</v>
      </c>
      <c r="TY39" s="196">
        <v>0</v>
      </c>
      <c r="TZ39" s="196">
        <v>0</v>
      </c>
      <c r="UA39" s="196">
        <v>0</v>
      </c>
      <c r="UB39" s="196">
        <v>0</v>
      </c>
      <c r="UC39" s="196">
        <v>0</v>
      </c>
      <c r="UE39">
        <f t="shared" si="90"/>
        <v>1</v>
      </c>
      <c r="UF39" s="239">
        <v>-1</v>
      </c>
      <c r="UG39" s="239">
        <v>-1</v>
      </c>
      <c r="UH39" s="239">
        <v>1</v>
      </c>
      <c r="UI39" s="214">
        <v>1</v>
      </c>
      <c r="UJ39" s="240">
        <v>10</v>
      </c>
      <c r="UK39">
        <f t="shared" si="91"/>
        <v>-1</v>
      </c>
      <c r="UL39">
        <f t="shared" si="92"/>
        <v>1</v>
      </c>
      <c r="UM39" s="214">
        <v>1</v>
      </c>
      <c r="UN39">
        <f t="shared" si="155"/>
        <v>0</v>
      </c>
      <c r="UO39">
        <f t="shared" si="152"/>
        <v>1</v>
      </c>
      <c r="UP39">
        <f t="shared" si="132"/>
        <v>0</v>
      </c>
      <c r="UQ39">
        <f t="shared" si="94"/>
        <v>1</v>
      </c>
      <c r="UR39" s="248">
        <v>2.0058168689200001E-4</v>
      </c>
      <c r="US39" s="202">
        <v>42541</v>
      </c>
      <c r="UT39">
        <v>60</v>
      </c>
      <c r="UU39" t="str">
        <f t="shared" si="81"/>
        <v>TRUE</v>
      </c>
      <c r="UV39">
        <f>VLOOKUP($A39,'FuturesInfo (3)'!$A$2:$V$80,22)</f>
        <v>0</v>
      </c>
      <c r="UW39" s="252">
        <v>1</v>
      </c>
      <c r="UX39">
        <f t="shared" si="95"/>
        <v>0</v>
      </c>
      <c r="UY39" s="138">
        <f>VLOOKUP($A39,'FuturesInfo (3)'!$A$2:$O$80,15)*UV39</f>
        <v>0</v>
      </c>
      <c r="UZ39" s="138">
        <f>VLOOKUP($A39,'FuturesInfo (3)'!$A$2:$O$80,15)*UX39</f>
        <v>0</v>
      </c>
      <c r="VA39" s="196">
        <f t="shared" si="96"/>
        <v>0</v>
      </c>
      <c r="VB39" s="196">
        <f t="shared" si="97"/>
        <v>0</v>
      </c>
      <c r="VC39" s="196">
        <f t="shared" si="98"/>
        <v>0</v>
      </c>
      <c r="VD39" s="196">
        <f t="shared" si="99"/>
        <v>0</v>
      </c>
      <c r="VE39" s="196">
        <f t="shared" si="149"/>
        <v>0</v>
      </c>
      <c r="VF39" s="196">
        <f t="shared" si="101"/>
        <v>0</v>
      </c>
      <c r="VG39" s="196">
        <f t="shared" si="133"/>
        <v>0</v>
      </c>
      <c r="VH39" s="196">
        <f>IF(IF(sym!$O28=UM39,1,0)=1,ABS(UY39*UR39),-ABS(UY39*UR39))</f>
        <v>0</v>
      </c>
      <c r="VI39" s="196">
        <f>IF(IF(sym!$N28=UM39,1,0)=1,ABS(UY39*UR39),-ABS(UY39*UR39))</f>
        <v>0</v>
      </c>
      <c r="VJ39" s="196">
        <f t="shared" si="142"/>
        <v>0</v>
      </c>
      <c r="VK39" s="196">
        <f t="shared" si="103"/>
        <v>0</v>
      </c>
      <c r="VM39">
        <f t="shared" si="104"/>
        <v>1</v>
      </c>
      <c r="VN39" s="239">
        <v>-1</v>
      </c>
      <c r="VO39" s="239">
        <v>-1</v>
      </c>
      <c r="VP39" s="239">
        <v>-1</v>
      </c>
      <c r="VQ39" s="214">
        <v>1</v>
      </c>
      <c r="VR39" s="240">
        <v>11</v>
      </c>
      <c r="VS39">
        <f t="shared" si="105"/>
        <v>-1</v>
      </c>
      <c r="VT39">
        <f t="shared" si="106"/>
        <v>1</v>
      </c>
      <c r="VU39" s="214"/>
      <c r="VV39">
        <f t="shared" si="156"/>
        <v>0</v>
      </c>
      <c r="VW39">
        <f t="shared" si="153"/>
        <v>0</v>
      </c>
      <c r="VX39">
        <f t="shared" si="134"/>
        <v>0</v>
      </c>
      <c r="VY39">
        <f t="shared" si="108"/>
        <v>0</v>
      </c>
      <c r="VZ39" s="248"/>
      <c r="WA39" s="202">
        <v>42541</v>
      </c>
      <c r="WB39">
        <v>60</v>
      </c>
      <c r="WC39" t="str">
        <f t="shared" si="82"/>
        <v>TRUE</v>
      </c>
      <c r="WD39">
        <f>VLOOKUP($A39,'FuturesInfo (3)'!$A$2:$V$80,22)</f>
        <v>0</v>
      </c>
      <c r="WE39" s="252">
        <v>1</v>
      </c>
      <c r="WF39">
        <f t="shared" si="109"/>
        <v>0</v>
      </c>
      <c r="WG39" s="138">
        <f>VLOOKUP($A39,'FuturesInfo (3)'!$A$2:$O$80,15)*WD39</f>
        <v>0</v>
      </c>
      <c r="WH39" s="138">
        <f>VLOOKUP($A39,'FuturesInfo (3)'!$A$2:$O$80,15)*WF39</f>
        <v>0</v>
      </c>
      <c r="WI39" s="196">
        <f t="shared" si="110"/>
        <v>0</v>
      </c>
      <c r="WJ39" s="196">
        <f t="shared" si="111"/>
        <v>0</v>
      </c>
      <c r="WK39" s="196">
        <f t="shared" si="112"/>
        <v>0</v>
      </c>
      <c r="WL39" s="196">
        <f t="shared" si="113"/>
        <v>0</v>
      </c>
      <c r="WM39" s="196">
        <f t="shared" si="150"/>
        <v>0</v>
      </c>
      <c r="WN39" s="196">
        <f t="shared" si="115"/>
        <v>0</v>
      </c>
      <c r="WO39" s="196">
        <f t="shared" si="135"/>
        <v>0</v>
      </c>
      <c r="WP39" s="196">
        <f>IF(IF(sym!$O28=VU39,1,0)=1,ABS(WG39*VZ39),-ABS(WG39*VZ39))</f>
        <v>0</v>
      </c>
      <c r="WQ39" s="196">
        <f>IF(IF(sym!$N28=VU39,1,0)=1,ABS(WG39*VZ39),-ABS(WG39*VZ39))</f>
        <v>0</v>
      </c>
      <c r="WR39" s="196">
        <f t="shared" si="145"/>
        <v>0</v>
      </c>
      <c r="WS39" s="196">
        <f t="shared" si="117"/>
        <v>0</v>
      </c>
      <c r="WU39">
        <f t="shared" si="118"/>
        <v>0</v>
      </c>
      <c r="WV39" s="239"/>
      <c r="WW39" s="239"/>
      <c r="WX39" s="239"/>
      <c r="WY39" s="214"/>
      <c r="WZ39" s="240"/>
      <c r="XA39">
        <f t="shared" si="119"/>
        <v>1</v>
      </c>
      <c r="XB39">
        <f t="shared" si="120"/>
        <v>0</v>
      </c>
      <c r="XC39" s="214"/>
      <c r="XD39">
        <f t="shared" si="157"/>
        <v>1</v>
      </c>
      <c r="XE39">
        <f t="shared" si="154"/>
        <v>1</v>
      </c>
      <c r="XF39">
        <f t="shared" si="136"/>
        <v>0</v>
      </c>
      <c r="XG39">
        <f t="shared" si="122"/>
        <v>1</v>
      </c>
      <c r="XH39" s="248"/>
      <c r="XI39" s="202"/>
      <c r="XJ39">
        <v>60</v>
      </c>
      <c r="XK39" t="str">
        <f t="shared" si="83"/>
        <v>FALSE</v>
      </c>
      <c r="XL39">
        <f>VLOOKUP($A39,'FuturesInfo (3)'!$A$2:$V$80,22)</f>
        <v>0</v>
      </c>
      <c r="XM39" s="252"/>
      <c r="XN39">
        <f t="shared" si="123"/>
        <v>0</v>
      </c>
      <c r="XO39" s="138">
        <f>VLOOKUP($A39,'FuturesInfo (3)'!$A$2:$O$80,15)*XL39</f>
        <v>0</v>
      </c>
      <c r="XP39" s="138">
        <f>VLOOKUP($A39,'FuturesInfo (3)'!$A$2:$O$80,15)*XN39</f>
        <v>0</v>
      </c>
      <c r="XQ39" s="196">
        <f t="shared" si="124"/>
        <v>0</v>
      </c>
      <c r="XR39" s="196">
        <f t="shared" si="125"/>
        <v>0</v>
      </c>
      <c r="XS39" s="196">
        <f t="shared" si="126"/>
        <v>0</v>
      </c>
      <c r="XT39" s="196">
        <f t="shared" si="127"/>
        <v>0</v>
      </c>
      <c r="XU39" s="196">
        <f t="shared" si="151"/>
        <v>0</v>
      </c>
      <c r="XV39" s="196">
        <f t="shared" si="129"/>
        <v>0</v>
      </c>
      <c r="XW39" s="196">
        <f t="shared" si="137"/>
        <v>0</v>
      </c>
      <c r="XX39" s="196">
        <f>IF(IF(sym!$O28=XC39,1,0)=1,ABS(XO39*XH39),-ABS(XO39*XH39))</f>
        <v>0</v>
      </c>
      <c r="XY39" s="196">
        <f>IF(IF(sym!$N28=XC39,1,0)=1,ABS(XO39*XH39),-ABS(XO39*XH39))</f>
        <v>0</v>
      </c>
      <c r="XZ39" s="196">
        <f t="shared" si="148"/>
        <v>0</v>
      </c>
      <c r="YA39" s="196">
        <f t="shared" si="131"/>
        <v>0</v>
      </c>
    </row>
    <row r="40" spans="1:651" x14ac:dyDescent="0.25">
      <c r="A40" s="1" t="s">
        <v>346</v>
      </c>
      <c r="B40" s="150" t="str">
        <f>'FuturesInfo (3)'!M28</f>
        <v>@FV</v>
      </c>
      <c r="C40" s="200" t="str">
        <f>VLOOKUP(A40,'FuturesInfo (3)'!$A$2:$K$80,11)</f>
        <v>rates</v>
      </c>
      <c r="F40" t="e">
        <f>#REF!</f>
        <v>#REF!</v>
      </c>
      <c r="G40">
        <v>1</v>
      </c>
      <c r="H40">
        <v>1</v>
      </c>
      <c r="I40">
        <v>1</v>
      </c>
      <c r="J40">
        <f t="shared" si="67"/>
        <v>1</v>
      </c>
      <c r="K40">
        <f t="shared" si="68"/>
        <v>1</v>
      </c>
      <c r="L40" s="184">
        <v>5.6578006113000004E-3</v>
      </c>
      <c r="M40" s="2">
        <v>10</v>
      </c>
      <c r="N40">
        <v>60</v>
      </c>
      <c r="O40" t="str">
        <f t="shared" si="69"/>
        <v>TRUE</v>
      </c>
      <c r="P40">
        <f>VLOOKUP($A40,'FuturesInfo (3)'!$A$2:$V$80,22)</f>
        <v>5</v>
      </c>
      <c r="Q40">
        <f t="shared" si="70"/>
        <v>5</v>
      </c>
      <c r="R40">
        <f t="shared" si="70"/>
        <v>5</v>
      </c>
      <c r="S40" s="138">
        <f>VLOOKUP($A40,'FuturesInfo (3)'!$A$2:$O$80,15)*Q40</f>
        <v>612421.875</v>
      </c>
      <c r="T40" s="144">
        <f t="shared" si="71"/>
        <v>3464.9608587484922</v>
      </c>
      <c r="U40" s="144">
        <f t="shared" si="84"/>
        <v>3464.9608587484922</v>
      </c>
      <c r="W40">
        <f t="shared" si="72"/>
        <v>1</v>
      </c>
      <c r="X40">
        <v>-1</v>
      </c>
      <c r="Y40">
        <v>1</v>
      </c>
      <c r="Z40">
        <v>-1</v>
      </c>
      <c r="AA40">
        <f t="shared" si="138"/>
        <v>1</v>
      </c>
      <c r="AB40">
        <f t="shared" si="73"/>
        <v>0</v>
      </c>
      <c r="AC40" s="1">
        <v>-1.93998965339E-4</v>
      </c>
      <c r="AD40" s="2">
        <v>10</v>
      </c>
      <c r="AE40">
        <v>60</v>
      </c>
      <c r="AF40" t="str">
        <f t="shared" si="74"/>
        <v>TRUE</v>
      </c>
      <c r="AG40">
        <f>VLOOKUP($A40,'FuturesInfo (3)'!$A$2:$V$80,22)</f>
        <v>5</v>
      </c>
      <c r="AH40">
        <f t="shared" si="75"/>
        <v>4</v>
      </c>
      <c r="AI40">
        <f t="shared" si="85"/>
        <v>5</v>
      </c>
      <c r="AJ40" s="138">
        <f>VLOOKUP($A40,'FuturesInfo (3)'!$A$2:$O$80,15)*AI40</f>
        <v>612421.875</v>
      </c>
      <c r="AK40" s="196">
        <f t="shared" si="86"/>
        <v>118.80921010097039</v>
      </c>
      <c r="AL40" s="196">
        <f t="shared" si="87"/>
        <v>-118.80921010097039</v>
      </c>
      <c r="AN40">
        <f t="shared" si="76"/>
        <v>-1</v>
      </c>
      <c r="AO40">
        <v>1</v>
      </c>
      <c r="AP40">
        <v>1</v>
      </c>
      <c r="AQ40">
        <v>1</v>
      </c>
      <c r="AR40">
        <f t="shared" si="139"/>
        <v>1</v>
      </c>
      <c r="AS40">
        <f t="shared" si="77"/>
        <v>1</v>
      </c>
      <c r="AT40" s="1">
        <v>5.1743095530699999E-4</v>
      </c>
      <c r="AU40" s="2">
        <v>10</v>
      </c>
      <c r="AV40">
        <v>60</v>
      </c>
      <c r="AW40" t="str">
        <f t="shared" si="78"/>
        <v>TRUE</v>
      </c>
      <c r="AX40">
        <f>VLOOKUP($A40,'FuturesInfo (3)'!$A$2:$V$80,22)</f>
        <v>5</v>
      </c>
      <c r="AY40">
        <f t="shared" si="79"/>
        <v>6</v>
      </c>
      <c r="AZ40">
        <f t="shared" si="88"/>
        <v>5</v>
      </c>
      <c r="BA40" s="138">
        <f>VLOOKUP($A40,'FuturesInfo (3)'!$A$2:$O$80,15)*AZ40</f>
        <v>612421.875</v>
      </c>
      <c r="BB40" s="196">
        <f t="shared" si="80"/>
        <v>316.88603583215416</v>
      </c>
      <c r="BC40" s="196">
        <f t="shared" si="89"/>
        <v>316.88603583215416</v>
      </c>
      <c r="BE40">
        <v>1</v>
      </c>
      <c r="BF40">
        <v>-1</v>
      </c>
      <c r="BG40">
        <v>1</v>
      </c>
      <c r="BH40">
        <v>-1</v>
      </c>
      <c r="BI40">
        <v>1</v>
      </c>
      <c r="BJ40">
        <v>0</v>
      </c>
      <c r="BK40" s="1">
        <v>-1.2929083974400001E-4</v>
      </c>
      <c r="BL40" s="2">
        <v>10</v>
      </c>
      <c r="BM40">
        <v>60</v>
      </c>
      <c r="BN40" t="s">
        <v>1185</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1185</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1185</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1185</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1185</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1185</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1185</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1185</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1185</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1185</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1185</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1185</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1185</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1185</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1185</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1185</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1185</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1185</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v>-1</v>
      </c>
      <c r="SX40" s="239">
        <v>1</v>
      </c>
      <c r="SY40" s="239">
        <v>1</v>
      </c>
      <c r="SZ40" s="239">
        <v>1</v>
      </c>
      <c r="TA40" s="214">
        <v>1</v>
      </c>
      <c r="TB40" s="240">
        <v>6</v>
      </c>
      <c r="TC40">
        <v>-1</v>
      </c>
      <c r="TD40">
        <v>1</v>
      </c>
      <c r="TE40" s="214">
        <v>-1</v>
      </c>
      <c r="TF40">
        <v>0</v>
      </c>
      <c r="TG40">
        <v>0</v>
      </c>
      <c r="TH40">
        <v>1</v>
      </c>
      <c r="TI40">
        <v>0</v>
      </c>
      <c r="TJ40" s="248"/>
      <c r="TK40" s="202">
        <v>42544</v>
      </c>
      <c r="TL40">
        <v>60</v>
      </c>
      <c r="TM40" t="s">
        <v>1185</v>
      </c>
      <c r="TN40">
        <v>6</v>
      </c>
      <c r="TO40" s="252">
        <v>1</v>
      </c>
      <c r="TP40">
        <v>8</v>
      </c>
      <c r="TQ40" s="138">
        <v>732843.75</v>
      </c>
      <c r="TR40" s="138">
        <v>977125</v>
      </c>
      <c r="TS40" s="196">
        <v>0</v>
      </c>
      <c r="TT40" s="196">
        <v>0</v>
      </c>
      <c r="TU40" s="196">
        <v>0</v>
      </c>
      <c r="TV40" s="196">
        <v>0</v>
      </c>
      <c r="TW40" s="196">
        <v>0</v>
      </c>
      <c r="TX40" s="196">
        <v>0</v>
      </c>
      <c r="TY40" s="196">
        <v>0</v>
      </c>
      <c r="TZ40" s="196">
        <v>0</v>
      </c>
      <c r="UA40" s="196">
        <v>0</v>
      </c>
      <c r="UB40" s="196">
        <v>0</v>
      </c>
      <c r="UC40" s="196">
        <v>0</v>
      </c>
      <c r="UE40">
        <f t="shared" si="90"/>
        <v>-1</v>
      </c>
      <c r="UF40" s="239">
        <v>1</v>
      </c>
      <c r="UG40" s="239">
        <v>1</v>
      </c>
      <c r="UH40" s="239">
        <v>1</v>
      </c>
      <c r="UI40" s="214">
        <v>1</v>
      </c>
      <c r="UJ40" s="240">
        <v>6</v>
      </c>
      <c r="UK40">
        <f t="shared" si="91"/>
        <v>-1</v>
      </c>
      <c r="UL40">
        <f t="shared" si="92"/>
        <v>1</v>
      </c>
      <c r="UM40" s="214">
        <v>1</v>
      </c>
      <c r="UN40">
        <f t="shared" si="155"/>
        <v>1</v>
      </c>
      <c r="UO40">
        <f t="shared" si="152"/>
        <v>1</v>
      </c>
      <c r="UP40">
        <f t="shared" si="132"/>
        <v>0</v>
      </c>
      <c r="UQ40">
        <f t="shared" si="94"/>
        <v>1</v>
      </c>
      <c r="UR40" s="248">
        <v>2.8143789177400001E-3</v>
      </c>
      <c r="US40" s="202">
        <v>42544</v>
      </c>
      <c r="UT40">
        <v>60</v>
      </c>
      <c r="UU40" t="str">
        <f t="shared" si="81"/>
        <v>TRUE</v>
      </c>
      <c r="UV40">
        <f>VLOOKUP($A40,'FuturesInfo (3)'!$A$2:$V$80,22)</f>
        <v>5</v>
      </c>
      <c r="UW40" s="252">
        <v>1</v>
      </c>
      <c r="UX40">
        <f t="shared" si="95"/>
        <v>6</v>
      </c>
      <c r="UY40" s="138">
        <f>VLOOKUP($A40,'FuturesInfo (3)'!$A$2:$O$80,15)*UV40</f>
        <v>612421.875</v>
      </c>
      <c r="UZ40" s="138">
        <f>VLOOKUP($A40,'FuturesInfo (3)'!$A$2:$O$80,15)*UX40</f>
        <v>734906.25</v>
      </c>
      <c r="VA40" s="196">
        <f t="shared" si="96"/>
        <v>1723.5872137628016</v>
      </c>
      <c r="VB40" s="196">
        <f t="shared" si="97"/>
        <v>2068.3046565153618</v>
      </c>
      <c r="VC40" s="196">
        <f t="shared" si="98"/>
        <v>1723.5872137628016</v>
      </c>
      <c r="VD40" s="196">
        <f t="shared" si="99"/>
        <v>-1723.5872137628016</v>
      </c>
      <c r="VE40" s="196">
        <f t="shared" si="149"/>
        <v>1723.5872137628016</v>
      </c>
      <c r="VF40" s="196">
        <f t="shared" si="101"/>
        <v>1723.5872137628016</v>
      </c>
      <c r="VG40" s="196">
        <f t="shared" si="133"/>
        <v>1723.5872137628016</v>
      </c>
      <c r="VH40" s="196">
        <f>IF(IF(sym!$O29=UM40,1,0)=1,ABS(UY40*UR40),-ABS(UY40*UR40))</f>
        <v>-1723.5872137628016</v>
      </c>
      <c r="VI40" s="196">
        <f>IF(IF(sym!$N29=UM40,1,0)=1,ABS(UY40*UR40),-ABS(UY40*UR40))</f>
        <v>1723.5872137628016</v>
      </c>
      <c r="VJ40" s="196">
        <f t="shared" si="142"/>
        <v>-1723.5872137628016</v>
      </c>
      <c r="VK40" s="196">
        <f t="shared" si="103"/>
        <v>1723.5872137628016</v>
      </c>
      <c r="VM40">
        <f t="shared" si="104"/>
        <v>1</v>
      </c>
      <c r="VN40" s="239">
        <v>1</v>
      </c>
      <c r="VO40" s="239">
        <v>-1</v>
      </c>
      <c r="VP40" s="239">
        <v>1</v>
      </c>
      <c r="VQ40" s="214">
        <v>1</v>
      </c>
      <c r="VR40" s="240">
        <v>7</v>
      </c>
      <c r="VS40">
        <f t="shared" si="105"/>
        <v>-1</v>
      </c>
      <c r="VT40">
        <f t="shared" si="106"/>
        <v>1</v>
      </c>
      <c r="VU40" s="214"/>
      <c r="VV40">
        <f t="shared" si="156"/>
        <v>0</v>
      </c>
      <c r="VW40">
        <f t="shared" si="153"/>
        <v>0</v>
      </c>
      <c r="VX40">
        <f t="shared" si="134"/>
        <v>0</v>
      </c>
      <c r="VY40">
        <f t="shared" si="108"/>
        <v>0</v>
      </c>
      <c r="VZ40" s="248"/>
      <c r="WA40" s="202">
        <v>42544</v>
      </c>
      <c r="WB40">
        <v>60</v>
      </c>
      <c r="WC40" t="str">
        <f t="shared" si="82"/>
        <v>TRUE</v>
      </c>
      <c r="WD40">
        <f>VLOOKUP($A40,'FuturesInfo (3)'!$A$2:$V$80,22)</f>
        <v>5</v>
      </c>
      <c r="WE40" s="252">
        <v>2</v>
      </c>
      <c r="WF40">
        <f t="shared" si="109"/>
        <v>5</v>
      </c>
      <c r="WG40" s="138">
        <f>VLOOKUP($A40,'FuturesInfo (3)'!$A$2:$O$80,15)*WD40</f>
        <v>612421.875</v>
      </c>
      <c r="WH40" s="138">
        <f>VLOOKUP($A40,'FuturesInfo (3)'!$A$2:$O$80,15)*WF40</f>
        <v>612421.875</v>
      </c>
      <c r="WI40" s="196">
        <f t="shared" si="110"/>
        <v>0</v>
      </c>
      <c r="WJ40" s="196">
        <f t="shared" si="111"/>
        <v>0</v>
      </c>
      <c r="WK40" s="196">
        <f t="shared" si="112"/>
        <v>0</v>
      </c>
      <c r="WL40" s="196">
        <f t="shared" si="113"/>
        <v>0</v>
      </c>
      <c r="WM40" s="196">
        <f t="shared" si="150"/>
        <v>0</v>
      </c>
      <c r="WN40" s="196">
        <f t="shared" si="115"/>
        <v>0</v>
      </c>
      <c r="WO40" s="196">
        <f t="shared" si="135"/>
        <v>0</v>
      </c>
      <c r="WP40" s="196">
        <f>IF(IF(sym!$O29=VU40,1,0)=1,ABS(WG40*VZ40),-ABS(WG40*VZ40))</f>
        <v>0</v>
      </c>
      <c r="WQ40" s="196">
        <f>IF(IF(sym!$N29=VU40,1,0)=1,ABS(WG40*VZ40),-ABS(WG40*VZ40))</f>
        <v>0</v>
      </c>
      <c r="WR40" s="196">
        <f t="shared" si="145"/>
        <v>0</v>
      </c>
      <c r="WS40" s="196">
        <f t="shared" si="117"/>
        <v>0</v>
      </c>
      <c r="WU40">
        <f t="shared" si="118"/>
        <v>0</v>
      </c>
      <c r="WV40" s="239"/>
      <c r="WW40" s="239"/>
      <c r="WX40" s="239"/>
      <c r="WY40" s="214"/>
      <c r="WZ40" s="240"/>
      <c r="XA40">
        <f t="shared" si="119"/>
        <v>1</v>
      </c>
      <c r="XB40">
        <f t="shared" si="120"/>
        <v>0</v>
      </c>
      <c r="XC40" s="214"/>
      <c r="XD40">
        <f t="shared" si="157"/>
        <v>1</v>
      </c>
      <c r="XE40">
        <f t="shared" si="154"/>
        <v>1</v>
      </c>
      <c r="XF40">
        <f t="shared" si="136"/>
        <v>0</v>
      </c>
      <c r="XG40">
        <f t="shared" si="122"/>
        <v>1</v>
      </c>
      <c r="XH40" s="248"/>
      <c r="XI40" s="202"/>
      <c r="XJ40">
        <v>60</v>
      </c>
      <c r="XK40" t="str">
        <f t="shared" si="83"/>
        <v>FALSE</v>
      </c>
      <c r="XL40">
        <f>VLOOKUP($A40,'FuturesInfo (3)'!$A$2:$V$80,22)</f>
        <v>5</v>
      </c>
      <c r="XM40" s="252"/>
      <c r="XN40">
        <f t="shared" si="123"/>
        <v>4</v>
      </c>
      <c r="XO40" s="138">
        <f>VLOOKUP($A40,'FuturesInfo (3)'!$A$2:$O$80,15)*XL40</f>
        <v>612421.875</v>
      </c>
      <c r="XP40" s="138">
        <f>VLOOKUP($A40,'FuturesInfo (3)'!$A$2:$O$80,15)*XN40</f>
        <v>489937.5</v>
      </c>
      <c r="XQ40" s="196">
        <f t="shared" si="124"/>
        <v>0</v>
      </c>
      <c r="XR40" s="196">
        <f t="shared" si="125"/>
        <v>0</v>
      </c>
      <c r="XS40" s="196">
        <f t="shared" si="126"/>
        <v>0</v>
      </c>
      <c r="XT40" s="196">
        <f t="shared" si="127"/>
        <v>0</v>
      </c>
      <c r="XU40" s="196">
        <f t="shared" si="151"/>
        <v>0</v>
      </c>
      <c r="XV40" s="196">
        <f t="shared" si="129"/>
        <v>0</v>
      </c>
      <c r="XW40" s="196">
        <f t="shared" si="137"/>
        <v>0</v>
      </c>
      <c r="XX40" s="196">
        <f>IF(IF(sym!$O29=XC40,1,0)=1,ABS(XO40*XH40),-ABS(XO40*XH40))</f>
        <v>0</v>
      </c>
      <c r="XY40" s="196">
        <f>IF(IF(sym!$N29=XC40,1,0)=1,ABS(XO40*XH40),-ABS(XO40*XH40))</f>
        <v>0</v>
      </c>
      <c r="XZ40" s="196">
        <f t="shared" si="148"/>
        <v>0</v>
      </c>
      <c r="YA40" s="196">
        <f t="shared" si="131"/>
        <v>0</v>
      </c>
    </row>
    <row r="41" spans="1:651" x14ac:dyDescent="0.25">
      <c r="A41" s="1" t="s">
        <v>348</v>
      </c>
      <c r="B41" s="150" t="str">
        <f>'FuturesInfo (3)'!M29</f>
        <v>QGC</v>
      </c>
      <c r="C41" s="200" t="str">
        <f>VLOOKUP(A41,'FuturesInfo (3)'!$A$2:$K$80,11)</f>
        <v>metal</v>
      </c>
      <c r="F41" t="e">
        <f>#REF!</f>
        <v>#REF!</v>
      </c>
      <c r="G41">
        <v>-1</v>
      </c>
      <c r="H41">
        <v>1</v>
      </c>
      <c r="I41">
        <v>1</v>
      </c>
      <c r="J41">
        <f t="shared" si="67"/>
        <v>0</v>
      </c>
      <c r="K41">
        <f t="shared" si="68"/>
        <v>1</v>
      </c>
      <c r="L41" s="184">
        <v>2.49876298862E-2</v>
      </c>
      <c r="M41" s="2">
        <v>10</v>
      </c>
      <c r="N41">
        <v>60</v>
      </c>
      <c r="O41" t="str">
        <f t="shared" si="69"/>
        <v>TRUE</v>
      </c>
      <c r="P41">
        <f>VLOOKUP($A41,'FuturesInfo (3)'!$A$2:$V$80,22)</f>
        <v>1</v>
      </c>
      <c r="Q41">
        <f t="shared" si="70"/>
        <v>1</v>
      </c>
      <c r="R41">
        <f t="shared" si="70"/>
        <v>1</v>
      </c>
      <c r="S41" s="138">
        <f>VLOOKUP($A41,'FuturesInfo (3)'!$A$2:$O$80,15)*Q41</f>
        <v>135870</v>
      </c>
      <c r="T41" s="144">
        <f t="shared" si="71"/>
        <v>-3395.0692726379939</v>
      </c>
      <c r="U41" s="144">
        <f t="shared" si="84"/>
        <v>3395.0692726379939</v>
      </c>
      <c r="W41">
        <f t="shared" si="72"/>
        <v>-1</v>
      </c>
      <c r="X41">
        <v>1</v>
      </c>
      <c r="Y41">
        <v>1</v>
      </c>
      <c r="Z41">
        <v>1</v>
      </c>
      <c r="AA41">
        <f t="shared" si="138"/>
        <v>1</v>
      </c>
      <c r="AB41">
        <f t="shared" si="73"/>
        <v>1</v>
      </c>
      <c r="AC41" s="1">
        <v>3.6205648081100001E-3</v>
      </c>
      <c r="AD41" s="2">
        <v>10</v>
      </c>
      <c r="AE41">
        <v>60</v>
      </c>
      <c r="AF41" t="str">
        <f t="shared" si="74"/>
        <v>TRUE</v>
      </c>
      <c r="AG41">
        <f>VLOOKUP($A41,'FuturesInfo (3)'!$A$2:$V$80,22)</f>
        <v>1</v>
      </c>
      <c r="AH41">
        <f t="shared" si="75"/>
        <v>1</v>
      </c>
      <c r="AI41">
        <f t="shared" si="85"/>
        <v>1</v>
      </c>
      <c r="AJ41" s="138">
        <f>VLOOKUP($A41,'FuturesInfo (3)'!$A$2:$O$80,15)*AI41</f>
        <v>135870</v>
      </c>
      <c r="AK41" s="196">
        <f t="shared" si="86"/>
        <v>491.92614047790573</v>
      </c>
      <c r="AL41" s="196">
        <f t="shared" si="87"/>
        <v>491.92614047790573</v>
      </c>
      <c r="AN41">
        <f t="shared" si="76"/>
        <v>1</v>
      </c>
      <c r="AO41">
        <v>1</v>
      </c>
      <c r="AP41">
        <v>1</v>
      </c>
      <c r="AQ41">
        <v>-1</v>
      </c>
      <c r="AR41">
        <f t="shared" si="139"/>
        <v>0</v>
      </c>
      <c r="AS41">
        <f t="shared" si="77"/>
        <v>0</v>
      </c>
      <c r="AT41" s="1">
        <v>-3.2066698733399998E-4</v>
      </c>
      <c r="AU41" s="2">
        <v>10</v>
      </c>
      <c r="AV41">
        <v>60</v>
      </c>
      <c r="AW41" t="str">
        <f t="shared" si="78"/>
        <v>TRUE</v>
      </c>
      <c r="AX41">
        <f>VLOOKUP($A41,'FuturesInfo (3)'!$A$2:$V$80,22)</f>
        <v>1</v>
      </c>
      <c r="AY41">
        <f t="shared" si="79"/>
        <v>1</v>
      </c>
      <c r="AZ41">
        <f t="shared" si="88"/>
        <v>1</v>
      </c>
      <c r="BA41" s="138">
        <f>VLOOKUP($A41,'FuturesInfo (3)'!$A$2:$O$80,15)*AZ41</f>
        <v>135870</v>
      </c>
      <c r="BB41" s="196">
        <f t="shared" si="80"/>
        <v>-43.56902356907058</v>
      </c>
      <c r="BC41" s="196">
        <f t="shared" si="89"/>
        <v>-43.56902356907058</v>
      </c>
      <c r="BE41">
        <v>1</v>
      </c>
      <c r="BF41">
        <v>-1</v>
      </c>
      <c r="BG41">
        <v>1</v>
      </c>
      <c r="BH41">
        <v>1</v>
      </c>
      <c r="BI41">
        <v>0</v>
      </c>
      <c r="BJ41">
        <v>1</v>
      </c>
      <c r="BK41" s="1">
        <v>1.2269446672000001E-2</v>
      </c>
      <c r="BL41" s="2">
        <v>10</v>
      </c>
      <c r="BM41">
        <v>60</v>
      </c>
      <c r="BN41" t="s">
        <v>1185</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1185</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1185</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1185</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1185</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1185</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1185</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1185</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1185</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1185</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1185</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1185</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1185</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1185</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1185</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1185</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1185</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1185</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v>1</v>
      </c>
      <c r="SX41" s="239">
        <v>1</v>
      </c>
      <c r="SY41" s="239">
        <v>-1</v>
      </c>
      <c r="SZ41" s="239">
        <v>1</v>
      </c>
      <c r="TA41" s="214">
        <v>-1</v>
      </c>
      <c r="TB41" s="240">
        <v>-6</v>
      </c>
      <c r="TC41">
        <v>1</v>
      </c>
      <c r="TD41">
        <v>1</v>
      </c>
      <c r="TE41" s="214">
        <v>1</v>
      </c>
      <c r="TF41">
        <v>1</v>
      </c>
      <c r="TG41">
        <v>0</v>
      </c>
      <c r="TH41">
        <v>1</v>
      </c>
      <c r="TI41">
        <v>1</v>
      </c>
      <c r="TJ41" s="248"/>
      <c r="TK41" s="202">
        <v>42544</v>
      </c>
      <c r="TL41">
        <v>60</v>
      </c>
      <c r="TM41" t="s">
        <v>1185</v>
      </c>
      <c r="TN41">
        <v>1</v>
      </c>
      <c r="TO41" s="252">
        <v>2</v>
      </c>
      <c r="TP41">
        <v>1</v>
      </c>
      <c r="TQ41" s="138">
        <v>133900</v>
      </c>
      <c r="TR41" s="138">
        <v>133900</v>
      </c>
      <c r="TS41" s="196">
        <v>0</v>
      </c>
      <c r="TT41" s="196">
        <v>0</v>
      </c>
      <c r="TU41" s="196">
        <v>0</v>
      </c>
      <c r="TV41" s="196">
        <v>0</v>
      </c>
      <c r="TW41" s="196">
        <v>0</v>
      </c>
      <c r="TX41" s="196">
        <v>0</v>
      </c>
      <c r="TY41" s="196">
        <v>0</v>
      </c>
      <c r="TZ41" s="196">
        <v>0</v>
      </c>
      <c r="UA41" s="196">
        <v>0</v>
      </c>
      <c r="UB41" s="196">
        <v>0</v>
      </c>
      <c r="UC41" s="196">
        <v>0</v>
      </c>
      <c r="UE41">
        <f t="shared" si="90"/>
        <v>1</v>
      </c>
      <c r="UF41" s="239">
        <v>1</v>
      </c>
      <c r="UG41" s="239">
        <v>-1</v>
      </c>
      <c r="UH41" s="239">
        <v>1</v>
      </c>
      <c r="UI41" s="214">
        <v>-1</v>
      </c>
      <c r="UJ41" s="240">
        <v>-6</v>
      </c>
      <c r="UK41">
        <f t="shared" si="91"/>
        <v>1</v>
      </c>
      <c r="UL41">
        <f t="shared" si="92"/>
        <v>1</v>
      </c>
      <c r="UM41" s="214">
        <v>1</v>
      </c>
      <c r="UN41">
        <f t="shared" si="155"/>
        <v>1</v>
      </c>
      <c r="UO41">
        <f t="shared" si="152"/>
        <v>0</v>
      </c>
      <c r="UP41">
        <f t="shared" si="132"/>
        <v>1</v>
      </c>
      <c r="UQ41">
        <f t="shared" si="94"/>
        <v>1</v>
      </c>
      <c r="UR41" s="248">
        <v>1.4712471994E-2</v>
      </c>
      <c r="US41" s="202">
        <v>42544</v>
      </c>
      <c r="UT41">
        <v>60</v>
      </c>
      <c r="UU41" t="str">
        <f t="shared" si="81"/>
        <v>TRUE</v>
      </c>
      <c r="UV41">
        <f>VLOOKUP($A41,'FuturesInfo (3)'!$A$2:$V$80,22)</f>
        <v>1</v>
      </c>
      <c r="UW41" s="252">
        <v>2</v>
      </c>
      <c r="UX41">
        <f t="shared" si="95"/>
        <v>1</v>
      </c>
      <c r="UY41" s="138">
        <f>VLOOKUP($A41,'FuturesInfo (3)'!$A$2:$O$80,15)*UV41</f>
        <v>135870</v>
      </c>
      <c r="UZ41" s="138">
        <f>VLOOKUP($A41,'FuturesInfo (3)'!$A$2:$O$80,15)*UX41</f>
        <v>135870</v>
      </c>
      <c r="VA41" s="196">
        <f t="shared" si="96"/>
        <v>1998.98356982478</v>
      </c>
      <c r="VB41" s="196">
        <f t="shared" si="97"/>
        <v>1998.98356982478</v>
      </c>
      <c r="VC41" s="196">
        <f t="shared" si="98"/>
        <v>-1998.98356982478</v>
      </c>
      <c r="VD41" s="196">
        <f t="shared" si="99"/>
        <v>1998.98356982478</v>
      </c>
      <c r="VE41" s="196">
        <f t="shared" si="149"/>
        <v>1998.98356982478</v>
      </c>
      <c r="VF41" s="196">
        <f t="shared" si="101"/>
        <v>-1998.98356982478</v>
      </c>
      <c r="VG41" s="196">
        <f t="shared" si="133"/>
        <v>1998.98356982478</v>
      </c>
      <c r="VH41" s="196">
        <f>IF(IF(sym!$O30=UM41,1,0)=1,ABS(UY41*UR41),-ABS(UY41*UR41))</f>
        <v>-1998.98356982478</v>
      </c>
      <c r="VI41" s="196">
        <f>IF(IF(sym!$N30=UM41,1,0)=1,ABS(UY41*UR41),-ABS(UY41*UR41))</f>
        <v>1998.98356982478</v>
      </c>
      <c r="VJ41" s="196">
        <f t="shared" si="142"/>
        <v>-1998.98356982478</v>
      </c>
      <c r="VK41" s="196">
        <f t="shared" si="103"/>
        <v>1998.98356982478</v>
      </c>
      <c r="VM41">
        <f t="shared" si="104"/>
        <v>1</v>
      </c>
      <c r="VN41" s="239">
        <v>1</v>
      </c>
      <c r="VO41" s="239">
        <v>-1</v>
      </c>
      <c r="VP41" s="239">
        <v>1</v>
      </c>
      <c r="VQ41" s="214">
        <v>1</v>
      </c>
      <c r="VR41" s="240">
        <v>-7</v>
      </c>
      <c r="VS41">
        <f t="shared" si="105"/>
        <v>-1</v>
      </c>
      <c r="VT41">
        <f t="shared" si="106"/>
        <v>-1</v>
      </c>
      <c r="VU41" s="214"/>
      <c r="VV41">
        <f t="shared" si="156"/>
        <v>0</v>
      </c>
      <c r="VW41">
        <f t="shared" si="153"/>
        <v>0</v>
      </c>
      <c r="VX41">
        <f t="shared" si="134"/>
        <v>0</v>
      </c>
      <c r="VY41">
        <f t="shared" si="108"/>
        <v>0</v>
      </c>
      <c r="VZ41" s="248"/>
      <c r="WA41" s="202">
        <v>42544</v>
      </c>
      <c r="WB41">
        <v>60</v>
      </c>
      <c r="WC41" t="str">
        <f t="shared" si="82"/>
        <v>TRUE</v>
      </c>
      <c r="WD41">
        <f>VLOOKUP($A41,'FuturesInfo (3)'!$A$2:$V$80,22)</f>
        <v>1</v>
      </c>
      <c r="WE41" s="252">
        <v>2</v>
      </c>
      <c r="WF41">
        <f t="shared" si="109"/>
        <v>1</v>
      </c>
      <c r="WG41" s="138">
        <f>VLOOKUP($A41,'FuturesInfo (3)'!$A$2:$O$80,15)*WD41</f>
        <v>135870</v>
      </c>
      <c r="WH41" s="138">
        <f>VLOOKUP($A41,'FuturesInfo (3)'!$A$2:$O$80,15)*WF41</f>
        <v>135870</v>
      </c>
      <c r="WI41" s="196">
        <f t="shared" si="110"/>
        <v>0</v>
      </c>
      <c r="WJ41" s="196">
        <f t="shared" si="111"/>
        <v>0</v>
      </c>
      <c r="WK41" s="196">
        <f t="shared" si="112"/>
        <v>0</v>
      </c>
      <c r="WL41" s="196">
        <f t="shared" si="113"/>
        <v>0</v>
      </c>
      <c r="WM41" s="196">
        <f t="shared" si="150"/>
        <v>0</v>
      </c>
      <c r="WN41" s="196">
        <f t="shared" si="115"/>
        <v>0</v>
      </c>
      <c r="WO41" s="196">
        <f t="shared" si="135"/>
        <v>0</v>
      </c>
      <c r="WP41" s="196">
        <f>IF(IF(sym!$O30=VU41,1,0)=1,ABS(WG41*VZ41),-ABS(WG41*VZ41))</f>
        <v>0</v>
      </c>
      <c r="WQ41" s="196">
        <f>IF(IF(sym!$N30=VU41,1,0)=1,ABS(WG41*VZ41),-ABS(WG41*VZ41))</f>
        <v>0</v>
      </c>
      <c r="WR41" s="196">
        <f t="shared" si="145"/>
        <v>0</v>
      </c>
      <c r="WS41" s="196">
        <f t="shared" si="117"/>
        <v>0</v>
      </c>
      <c r="WU41">
        <f t="shared" si="118"/>
        <v>0</v>
      </c>
      <c r="WV41" s="239"/>
      <c r="WW41" s="239"/>
      <c r="WX41" s="239"/>
      <c r="WY41" s="214"/>
      <c r="WZ41" s="240"/>
      <c r="XA41">
        <f t="shared" si="119"/>
        <v>1</v>
      </c>
      <c r="XB41">
        <f t="shared" si="120"/>
        <v>0</v>
      </c>
      <c r="XC41" s="214"/>
      <c r="XD41">
        <f t="shared" si="157"/>
        <v>1</v>
      </c>
      <c r="XE41">
        <f t="shared" si="154"/>
        <v>1</v>
      </c>
      <c r="XF41">
        <f t="shared" si="136"/>
        <v>0</v>
      </c>
      <c r="XG41">
        <f t="shared" si="122"/>
        <v>1</v>
      </c>
      <c r="XH41" s="248"/>
      <c r="XI41" s="202"/>
      <c r="XJ41">
        <v>60</v>
      </c>
      <c r="XK41" t="str">
        <f t="shared" si="83"/>
        <v>FALSE</v>
      </c>
      <c r="XL41">
        <f>VLOOKUP($A41,'FuturesInfo (3)'!$A$2:$V$80,22)</f>
        <v>1</v>
      </c>
      <c r="XM41" s="252"/>
      <c r="XN41">
        <f t="shared" si="123"/>
        <v>1</v>
      </c>
      <c r="XO41" s="138">
        <f>VLOOKUP($A41,'FuturesInfo (3)'!$A$2:$O$80,15)*XL41</f>
        <v>135870</v>
      </c>
      <c r="XP41" s="138">
        <f>VLOOKUP($A41,'FuturesInfo (3)'!$A$2:$O$80,15)*XN41</f>
        <v>135870</v>
      </c>
      <c r="XQ41" s="196">
        <f t="shared" si="124"/>
        <v>0</v>
      </c>
      <c r="XR41" s="196">
        <f t="shared" si="125"/>
        <v>0</v>
      </c>
      <c r="XS41" s="196">
        <f t="shared" si="126"/>
        <v>0</v>
      </c>
      <c r="XT41" s="196">
        <f t="shared" si="127"/>
        <v>0</v>
      </c>
      <c r="XU41" s="196">
        <f t="shared" si="151"/>
        <v>0</v>
      </c>
      <c r="XV41" s="196">
        <f t="shared" si="129"/>
        <v>0</v>
      </c>
      <c r="XW41" s="196">
        <f t="shared" si="137"/>
        <v>0</v>
      </c>
      <c r="XX41" s="196">
        <f>IF(IF(sym!$O30=XC41,1,0)=1,ABS(XO41*XH41),-ABS(XO41*XH41))</f>
        <v>0</v>
      </c>
      <c r="XY41" s="196">
        <f>IF(IF(sym!$N30=XC41,1,0)=1,ABS(XO41*XH41),-ABS(XO41*XH41))</f>
        <v>0</v>
      </c>
      <c r="XZ41" s="196">
        <f t="shared" si="148"/>
        <v>0</v>
      </c>
      <c r="YA41" s="196">
        <f t="shared" si="131"/>
        <v>0</v>
      </c>
    </row>
    <row r="42" spans="1:651" x14ac:dyDescent="0.25">
      <c r="A42" s="1" t="s">
        <v>1032</v>
      </c>
      <c r="B42" s="150" t="str">
        <f>'FuturesInfo (3)'!M30</f>
        <v>HHI</v>
      </c>
      <c r="C42" s="200" t="str">
        <f>VLOOKUP(A42,'FuturesInfo (3)'!$A$2:$K$80,11)</f>
        <v>index</v>
      </c>
      <c r="F42" t="e">
        <f>#REF!</f>
        <v>#REF!</v>
      </c>
      <c r="G42">
        <v>1</v>
      </c>
      <c r="H42">
        <v>-1</v>
      </c>
      <c r="I42">
        <v>1</v>
      </c>
      <c r="J42">
        <f t="shared" si="67"/>
        <v>1</v>
      </c>
      <c r="K42">
        <f t="shared" si="68"/>
        <v>0</v>
      </c>
      <c r="L42" s="184">
        <v>9.5473833097600002E-3</v>
      </c>
      <c r="M42" s="2">
        <v>10</v>
      </c>
      <c r="N42">
        <v>60</v>
      </c>
      <c r="O42" t="str">
        <f t="shared" si="69"/>
        <v>TRUE</v>
      </c>
      <c r="P42">
        <f>VLOOKUP($A42,'FuturesInfo (3)'!$A$2:$V$80,22)</f>
        <v>2</v>
      </c>
      <c r="Q42">
        <f t="shared" si="70"/>
        <v>2</v>
      </c>
      <c r="R42">
        <f t="shared" si="70"/>
        <v>2</v>
      </c>
      <c r="S42" s="138">
        <f>VLOOKUP($A42,'FuturesInfo (3)'!$A$2:$O$80,15)*Q42</f>
        <v>111093.95109395109</v>
      </c>
      <c r="T42" s="144">
        <f t="shared" si="71"/>
        <v>1060.6565344896824</v>
      </c>
      <c r="U42" s="144">
        <f t="shared" si="84"/>
        <v>-1060.6565344896824</v>
      </c>
      <c r="W42">
        <f t="shared" si="72"/>
        <v>1</v>
      </c>
      <c r="X42">
        <v>1</v>
      </c>
      <c r="Y42">
        <v>-1</v>
      </c>
      <c r="Z42">
        <v>1</v>
      </c>
      <c r="AA42">
        <f t="shared" si="138"/>
        <v>1</v>
      </c>
      <c r="AB42">
        <f t="shared" si="73"/>
        <v>0</v>
      </c>
      <c r="AC42" s="1">
        <v>6.4214827787500003E-3</v>
      </c>
      <c r="AD42" s="2">
        <v>10</v>
      </c>
      <c r="AE42">
        <v>60</v>
      </c>
      <c r="AF42" t="str">
        <f t="shared" si="74"/>
        <v>TRUE</v>
      </c>
      <c r="AG42">
        <f>VLOOKUP($A42,'FuturesInfo (3)'!$A$2:$V$80,22)</f>
        <v>2</v>
      </c>
      <c r="AH42">
        <f t="shared" si="75"/>
        <v>2</v>
      </c>
      <c r="AI42">
        <f t="shared" si="85"/>
        <v>2</v>
      </c>
      <c r="AJ42" s="138">
        <f>VLOOKUP($A42,'FuturesInfo (3)'!$A$2:$O$80,15)*AI42</f>
        <v>111093.95109395109</v>
      </c>
      <c r="AK42" s="196">
        <f t="shared" si="86"/>
        <v>713.38789377310172</v>
      </c>
      <c r="AL42" s="196">
        <f t="shared" si="87"/>
        <v>-713.38789377310172</v>
      </c>
      <c r="AN42">
        <f t="shared" si="76"/>
        <v>1</v>
      </c>
      <c r="AO42">
        <v>1</v>
      </c>
      <c r="AP42">
        <v>-1</v>
      </c>
      <c r="AQ42">
        <v>1</v>
      </c>
      <c r="AR42">
        <f t="shared" si="139"/>
        <v>1</v>
      </c>
      <c r="AS42">
        <f t="shared" si="77"/>
        <v>0</v>
      </c>
      <c r="AT42" s="1">
        <v>1.99535962877E-2</v>
      </c>
      <c r="AU42" s="2">
        <v>10</v>
      </c>
      <c r="AV42">
        <v>60</v>
      </c>
      <c r="AW42" t="str">
        <f t="shared" si="78"/>
        <v>TRUE</v>
      </c>
      <c r="AX42">
        <f>VLOOKUP($A42,'FuturesInfo (3)'!$A$2:$V$80,22)</f>
        <v>2</v>
      </c>
      <c r="AY42">
        <f t="shared" si="79"/>
        <v>2</v>
      </c>
      <c r="AZ42">
        <f t="shared" si="88"/>
        <v>2</v>
      </c>
      <c r="BA42" s="138">
        <f>VLOOKUP($A42,'FuturesInfo (3)'!$A$2:$O$80,15)*AZ42</f>
        <v>111093.95109395109</v>
      </c>
      <c r="BB42" s="196">
        <f t="shared" si="80"/>
        <v>2216.7238501341881</v>
      </c>
      <c r="BC42" s="196">
        <f t="shared" si="89"/>
        <v>-2216.7238501341881</v>
      </c>
      <c r="BE42">
        <v>1</v>
      </c>
      <c r="BF42">
        <v>1</v>
      </c>
      <c r="BG42">
        <v>-1</v>
      </c>
      <c r="BH42">
        <v>1</v>
      </c>
      <c r="BI42">
        <v>1</v>
      </c>
      <c r="BJ42">
        <v>0</v>
      </c>
      <c r="BK42" s="1">
        <v>6.8243858052799997E-4</v>
      </c>
      <c r="BL42" s="2">
        <v>10</v>
      </c>
      <c r="BM42">
        <v>60</v>
      </c>
      <c r="BN42" t="s">
        <v>1185</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1185</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1185</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1185</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1185</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1185</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1185</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1185</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1185</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1185</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1185</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1185</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1185</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1185</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1185</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1185</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1185</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1185</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v>1</v>
      </c>
      <c r="SX42" s="239">
        <v>1</v>
      </c>
      <c r="SY42" s="239">
        <v>1</v>
      </c>
      <c r="SZ42" s="239">
        <v>1</v>
      </c>
      <c r="TA42" s="214">
        <v>1</v>
      </c>
      <c r="TB42" s="240">
        <v>-5</v>
      </c>
      <c r="TC42">
        <v>-1</v>
      </c>
      <c r="TD42">
        <v>-1</v>
      </c>
      <c r="TE42" s="214">
        <v>1</v>
      </c>
      <c r="TF42">
        <v>1</v>
      </c>
      <c r="TG42">
        <v>1</v>
      </c>
      <c r="TH42">
        <v>0</v>
      </c>
      <c r="TI42">
        <v>0</v>
      </c>
      <c r="TJ42" s="248">
        <v>6.1891117478500004E-3</v>
      </c>
      <c r="TK42" s="202">
        <v>42544</v>
      </c>
      <c r="TL42">
        <v>60</v>
      </c>
      <c r="TM42" t="s">
        <v>1185</v>
      </c>
      <c r="TN42">
        <v>2</v>
      </c>
      <c r="TO42" s="252">
        <v>2</v>
      </c>
      <c r="TP42">
        <v>2</v>
      </c>
      <c r="TQ42" s="138">
        <v>112985.84298584299</v>
      </c>
      <c r="TR42" s="138">
        <v>112985.84298584299</v>
      </c>
      <c r="TS42" s="196">
        <v>699.28200816441642</v>
      </c>
      <c r="TT42" s="196">
        <v>699.28200816441642</v>
      </c>
      <c r="TU42" s="196">
        <v>699.28200816441642</v>
      </c>
      <c r="TV42" s="196">
        <v>-699.28200816441642</v>
      </c>
      <c r="TW42" s="196">
        <v>-699.28200816441642</v>
      </c>
      <c r="TX42" s="196">
        <v>699.28200816441642</v>
      </c>
      <c r="TY42" s="196">
        <v>699.28200816441642</v>
      </c>
      <c r="TZ42" s="196">
        <v>699.28200816441642</v>
      </c>
      <c r="UA42" s="196">
        <v>-699.28200816441642</v>
      </c>
      <c r="UB42" s="196">
        <v>-699.28200816441642</v>
      </c>
      <c r="UC42" s="196">
        <v>699.28200816441642</v>
      </c>
      <c r="UE42">
        <f t="shared" si="90"/>
        <v>1</v>
      </c>
      <c r="UF42" s="239">
        <v>1</v>
      </c>
      <c r="UG42" s="239">
        <v>-1</v>
      </c>
      <c r="UH42" s="239">
        <v>1</v>
      </c>
      <c r="UI42" s="214">
        <v>1</v>
      </c>
      <c r="UJ42" s="240">
        <v>5</v>
      </c>
      <c r="UK42">
        <f t="shared" si="91"/>
        <v>-1</v>
      </c>
      <c r="UL42">
        <f t="shared" si="92"/>
        <v>1</v>
      </c>
      <c r="UM42" s="214">
        <v>-1</v>
      </c>
      <c r="UN42">
        <f t="shared" si="155"/>
        <v>0</v>
      </c>
      <c r="UO42">
        <f t="shared" si="152"/>
        <v>0</v>
      </c>
      <c r="UP42">
        <f t="shared" si="132"/>
        <v>1</v>
      </c>
      <c r="UQ42">
        <f t="shared" si="94"/>
        <v>0</v>
      </c>
      <c r="UR42" s="248">
        <v>-1.6744503929799998E-2</v>
      </c>
      <c r="US42" s="202">
        <v>42545</v>
      </c>
      <c r="UT42">
        <v>60</v>
      </c>
      <c r="UU42" t="str">
        <f t="shared" si="81"/>
        <v>TRUE</v>
      </c>
      <c r="UV42">
        <f>VLOOKUP($A42,'FuturesInfo (3)'!$A$2:$V$80,22)</f>
        <v>2</v>
      </c>
      <c r="UW42" s="252">
        <v>2</v>
      </c>
      <c r="UX42">
        <f t="shared" si="95"/>
        <v>2</v>
      </c>
      <c r="UY42" s="138">
        <f>VLOOKUP($A42,'FuturesInfo (3)'!$A$2:$O$80,15)*UV42</f>
        <v>111093.95109395109</v>
      </c>
      <c r="UZ42" s="138">
        <f>VLOOKUP($A42,'FuturesInfo (3)'!$A$2:$O$80,15)*UX42</f>
        <v>111093.95109395109</v>
      </c>
      <c r="VA42" s="196">
        <f t="shared" si="96"/>
        <v>-1860.2131006696729</v>
      </c>
      <c r="VB42" s="196">
        <f t="shared" si="97"/>
        <v>-1860.2131006696729</v>
      </c>
      <c r="VC42" s="196">
        <f t="shared" si="98"/>
        <v>-1860.2131006696729</v>
      </c>
      <c r="VD42" s="196">
        <f t="shared" si="99"/>
        <v>1860.2131006696729</v>
      </c>
      <c r="VE42" s="196">
        <f t="shared" si="149"/>
        <v>-1860.2131006696729</v>
      </c>
      <c r="VF42" s="196">
        <f t="shared" si="101"/>
        <v>1860.2131006696729</v>
      </c>
      <c r="VG42" s="196">
        <f t="shared" si="133"/>
        <v>-1860.2131006696729</v>
      </c>
      <c r="VH42" s="196">
        <f>IF(IF(sym!$O31=UM42,1,0)=1,ABS(UY42*UR42),-ABS(UY42*UR42))</f>
        <v>-1860.2131006696729</v>
      </c>
      <c r="VI42" s="196">
        <f>IF(IF(sym!$N31=UM42,1,0)=1,ABS(UY42*UR42),-ABS(UY42*UR42))</f>
        <v>1860.2131006696729</v>
      </c>
      <c r="VJ42" s="196">
        <f t="shared" si="142"/>
        <v>-1860.2131006696729</v>
      </c>
      <c r="VK42" s="196">
        <f t="shared" si="103"/>
        <v>1860.2131006696729</v>
      </c>
      <c r="VM42">
        <f t="shared" si="104"/>
        <v>-1</v>
      </c>
      <c r="VN42" s="239">
        <v>-1</v>
      </c>
      <c r="VO42" s="239">
        <v>-1</v>
      </c>
      <c r="VP42" s="239">
        <v>-1</v>
      </c>
      <c r="VQ42" s="214">
        <v>1</v>
      </c>
      <c r="VR42" s="240">
        <v>-1</v>
      </c>
      <c r="VS42">
        <f t="shared" si="105"/>
        <v>-1</v>
      </c>
      <c r="VT42">
        <f t="shared" si="106"/>
        <v>-1</v>
      </c>
      <c r="VU42" s="214"/>
      <c r="VV42">
        <f t="shared" si="156"/>
        <v>0</v>
      </c>
      <c r="VW42">
        <f t="shared" si="153"/>
        <v>0</v>
      </c>
      <c r="VX42">
        <f t="shared" si="134"/>
        <v>0</v>
      </c>
      <c r="VY42">
        <f t="shared" si="108"/>
        <v>0</v>
      </c>
      <c r="VZ42" s="248"/>
      <c r="WA42" s="202">
        <v>42545</v>
      </c>
      <c r="WB42">
        <v>60</v>
      </c>
      <c r="WC42" t="str">
        <f t="shared" si="82"/>
        <v>TRUE</v>
      </c>
      <c r="WD42">
        <f>VLOOKUP($A42,'FuturesInfo (3)'!$A$2:$V$80,22)</f>
        <v>2</v>
      </c>
      <c r="WE42" s="252">
        <v>2</v>
      </c>
      <c r="WF42">
        <f t="shared" si="109"/>
        <v>2</v>
      </c>
      <c r="WG42" s="138">
        <f>VLOOKUP($A42,'FuturesInfo (3)'!$A$2:$O$80,15)*WD42</f>
        <v>111093.95109395109</v>
      </c>
      <c r="WH42" s="138">
        <f>VLOOKUP($A42,'FuturesInfo (3)'!$A$2:$O$80,15)*WF42</f>
        <v>111093.95109395109</v>
      </c>
      <c r="WI42" s="196">
        <f t="shared" si="110"/>
        <v>0</v>
      </c>
      <c r="WJ42" s="196">
        <f t="shared" si="111"/>
        <v>0</v>
      </c>
      <c r="WK42" s="196">
        <f t="shared" si="112"/>
        <v>0</v>
      </c>
      <c r="WL42" s="196">
        <f t="shared" si="113"/>
        <v>0</v>
      </c>
      <c r="WM42" s="196">
        <f t="shared" si="150"/>
        <v>0</v>
      </c>
      <c r="WN42" s="196">
        <f t="shared" si="115"/>
        <v>0</v>
      </c>
      <c r="WO42" s="196">
        <f t="shared" si="135"/>
        <v>0</v>
      </c>
      <c r="WP42" s="196">
        <f>IF(IF(sym!$O31=VU42,1,0)=1,ABS(WG42*VZ42),-ABS(WG42*VZ42))</f>
        <v>0</v>
      </c>
      <c r="WQ42" s="196">
        <f>IF(IF(sym!$N31=VU42,1,0)=1,ABS(WG42*VZ42),-ABS(WG42*VZ42))</f>
        <v>0</v>
      </c>
      <c r="WR42" s="196">
        <f t="shared" si="145"/>
        <v>0</v>
      </c>
      <c r="WS42" s="196">
        <f t="shared" si="117"/>
        <v>0</v>
      </c>
      <c r="WU42">
        <f t="shared" si="118"/>
        <v>0</v>
      </c>
      <c r="WV42" s="239"/>
      <c r="WW42" s="239"/>
      <c r="WX42" s="239"/>
      <c r="WY42" s="214"/>
      <c r="WZ42" s="240"/>
      <c r="XA42">
        <f t="shared" si="119"/>
        <v>1</v>
      </c>
      <c r="XB42">
        <f t="shared" si="120"/>
        <v>0</v>
      </c>
      <c r="XC42" s="214"/>
      <c r="XD42">
        <f t="shared" si="157"/>
        <v>1</v>
      </c>
      <c r="XE42">
        <f t="shared" si="154"/>
        <v>1</v>
      </c>
      <c r="XF42">
        <f t="shared" si="136"/>
        <v>0</v>
      </c>
      <c r="XG42">
        <f t="shared" si="122"/>
        <v>1</v>
      </c>
      <c r="XH42" s="248"/>
      <c r="XI42" s="202"/>
      <c r="XJ42">
        <v>60</v>
      </c>
      <c r="XK42" t="str">
        <f t="shared" si="83"/>
        <v>FALSE</v>
      </c>
      <c r="XL42">
        <f>VLOOKUP($A42,'FuturesInfo (3)'!$A$2:$V$80,22)</f>
        <v>2</v>
      </c>
      <c r="XM42" s="252"/>
      <c r="XN42">
        <f t="shared" si="123"/>
        <v>2</v>
      </c>
      <c r="XO42" s="138">
        <f>VLOOKUP($A42,'FuturesInfo (3)'!$A$2:$O$80,15)*XL42</f>
        <v>111093.95109395109</v>
      </c>
      <c r="XP42" s="138">
        <f>VLOOKUP($A42,'FuturesInfo (3)'!$A$2:$O$80,15)*XN42</f>
        <v>111093.95109395109</v>
      </c>
      <c r="XQ42" s="196">
        <f t="shared" si="124"/>
        <v>0</v>
      </c>
      <c r="XR42" s="196">
        <f t="shared" si="125"/>
        <v>0</v>
      </c>
      <c r="XS42" s="196">
        <f t="shared" si="126"/>
        <v>0</v>
      </c>
      <c r="XT42" s="196">
        <f t="shared" si="127"/>
        <v>0</v>
      </c>
      <c r="XU42" s="196">
        <f t="shared" si="151"/>
        <v>0</v>
      </c>
      <c r="XV42" s="196">
        <f t="shared" si="129"/>
        <v>0</v>
      </c>
      <c r="XW42" s="196">
        <f t="shared" si="137"/>
        <v>0</v>
      </c>
      <c r="XX42" s="196">
        <f>IF(IF(sym!$O31=XC42,1,0)=1,ABS(XO42*XH42),-ABS(XO42*XH42))</f>
        <v>0</v>
      </c>
      <c r="XY42" s="196">
        <f>IF(IF(sym!$N31=XC42,1,0)=1,ABS(XO42*XH42),-ABS(XO42*XH42))</f>
        <v>0</v>
      </c>
      <c r="XZ42" s="196">
        <f t="shared" si="148"/>
        <v>0</v>
      </c>
      <c r="YA42" s="196">
        <f t="shared" si="131"/>
        <v>0</v>
      </c>
    </row>
    <row r="43" spans="1:651" x14ac:dyDescent="0.25">
      <c r="A43" s="1" t="s">
        <v>352</v>
      </c>
      <c r="B43" s="150" t="str">
        <f>'FuturesInfo (3)'!M31</f>
        <v>QHG</v>
      </c>
      <c r="C43" s="200" t="str">
        <f>VLOOKUP(A43,'FuturesInfo (3)'!$A$2:$K$80,11)</f>
        <v>metal</v>
      </c>
      <c r="F43" t="e">
        <f>#REF!</f>
        <v>#REF!</v>
      </c>
      <c r="G43">
        <v>-1</v>
      </c>
      <c r="H43">
        <v>1</v>
      </c>
      <c r="I43">
        <v>1</v>
      </c>
      <c r="J43">
        <f t="shared" si="67"/>
        <v>0</v>
      </c>
      <c r="K43">
        <f t="shared" si="68"/>
        <v>1</v>
      </c>
      <c r="L43" s="184">
        <v>2.0772946859899999E-2</v>
      </c>
      <c r="M43" s="2">
        <v>10</v>
      </c>
      <c r="N43">
        <v>60</v>
      </c>
      <c r="O43" t="str">
        <f t="shared" si="69"/>
        <v>TRUE</v>
      </c>
      <c r="P43">
        <f>VLOOKUP($A43,'FuturesInfo (3)'!$A$2:$V$80,22)</f>
        <v>2</v>
      </c>
      <c r="Q43">
        <f t="shared" si="70"/>
        <v>2</v>
      </c>
      <c r="R43">
        <f t="shared" si="70"/>
        <v>2</v>
      </c>
      <c r="S43" s="138">
        <f>VLOOKUP($A43,'FuturesInfo (3)'!$A$2:$O$80,15)*Q43</f>
        <v>109175</v>
      </c>
      <c r="T43" s="144">
        <f t="shared" si="71"/>
        <v>-2267.8864734295826</v>
      </c>
      <c r="U43" s="144">
        <f t="shared" si="84"/>
        <v>2267.8864734295826</v>
      </c>
      <c r="W43">
        <f t="shared" si="72"/>
        <v>-1</v>
      </c>
      <c r="X43">
        <v>1</v>
      </c>
      <c r="Y43">
        <v>1</v>
      </c>
      <c r="Z43">
        <v>1</v>
      </c>
      <c r="AA43">
        <f t="shared" si="138"/>
        <v>1</v>
      </c>
      <c r="AB43">
        <f t="shared" si="73"/>
        <v>1</v>
      </c>
      <c r="AC43" s="1">
        <v>2.1296734500699998E-3</v>
      </c>
      <c r="AD43" s="2">
        <v>10</v>
      </c>
      <c r="AE43">
        <v>60</v>
      </c>
      <c r="AF43" t="str">
        <f t="shared" si="74"/>
        <v>TRUE</v>
      </c>
      <c r="AG43">
        <f>VLOOKUP($A43,'FuturesInfo (3)'!$A$2:$V$80,22)</f>
        <v>2</v>
      </c>
      <c r="AH43">
        <f t="shared" si="75"/>
        <v>3</v>
      </c>
      <c r="AI43">
        <f t="shared" si="85"/>
        <v>2</v>
      </c>
      <c r="AJ43" s="138">
        <f>VLOOKUP($A43,'FuturesInfo (3)'!$A$2:$O$80,15)*AI43</f>
        <v>109175</v>
      </c>
      <c r="AK43" s="196">
        <f t="shared" si="86"/>
        <v>232.50709891139223</v>
      </c>
      <c r="AL43" s="196">
        <f t="shared" si="87"/>
        <v>232.50709891139223</v>
      </c>
      <c r="AN43">
        <f t="shared" si="76"/>
        <v>1</v>
      </c>
      <c r="AO43">
        <v>1</v>
      </c>
      <c r="AP43">
        <v>1</v>
      </c>
      <c r="AQ43">
        <v>-1</v>
      </c>
      <c r="AR43">
        <f t="shared" si="139"/>
        <v>0</v>
      </c>
      <c r="AS43">
        <f t="shared" si="77"/>
        <v>0</v>
      </c>
      <c r="AT43" s="1">
        <v>-3.1404958677699997E-2</v>
      </c>
      <c r="AU43" s="2">
        <v>10</v>
      </c>
      <c r="AV43">
        <v>60</v>
      </c>
      <c r="AW43" t="str">
        <f t="shared" si="78"/>
        <v>TRUE</v>
      </c>
      <c r="AX43">
        <f>VLOOKUP($A43,'FuturesInfo (3)'!$A$2:$V$80,22)</f>
        <v>2</v>
      </c>
      <c r="AY43">
        <f t="shared" si="79"/>
        <v>3</v>
      </c>
      <c r="AZ43">
        <f t="shared" si="88"/>
        <v>2</v>
      </c>
      <c r="BA43" s="138">
        <f>VLOOKUP($A43,'FuturesInfo (3)'!$A$2:$O$80,15)*AZ43</f>
        <v>109175</v>
      </c>
      <c r="BB43" s="196">
        <f t="shared" si="80"/>
        <v>-3428.6363636378974</v>
      </c>
      <c r="BC43" s="196">
        <f t="shared" si="89"/>
        <v>-3428.6363636378974</v>
      </c>
      <c r="BE43">
        <v>1</v>
      </c>
      <c r="BF43">
        <v>-1</v>
      </c>
      <c r="BG43">
        <v>1</v>
      </c>
      <c r="BH43">
        <v>1</v>
      </c>
      <c r="BI43">
        <v>0</v>
      </c>
      <c r="BJ43">
        <v>1</v>
      </c>
      <c r="BK43" s="1">
        <v>5.1194539249099997E-3</v>
      </c>
      <c r="BL43" s="2">
        <v>10</v>
      </c>
      <c r="BM43">
        <v>60</v>
      </c>
      <c r="BN43" t="s">
        <v>1185</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1185</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1185</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1185</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1185</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1185</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1185</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1185</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1185</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1185</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1185</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1185</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1185</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1185</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1185</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1185</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1185</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1185</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v>1</v>
      </c>
      <c r="SX43" s="239">
        <v>1</v>
      </c>
      <c r="SY43" s="239">
        <v>-1</v>
      </c>
      <c r="SZ43" s="239">
        <v>1</v>
      </c>
      <c r="TA43" s="214">
        <v>1</v>
      </c>
      <c r="TB43" s="240">
        <v>13</v>
      </c>
      <c r="TC43">
        <v>-1</v>
      </c>
      <c r="TD43">
        <v>1</v>
      </c>
      <c r="TE43" s="214">
        <v>1</v>
      </c>
      <c r="TF43">
        <v>1</v>
      </c>
      <c r="TG43">
        <v>1</v>
      </c>
      <c r="TH43">
        <v>0</v>
      </c>
      <c r="TI43">
        <v>1</v>
      </c>
      <c r="TJ43" s="248"/>
      <c r="TK43" s="202">
        <v>42535</v>
      </c>
      <c r="TL43">
        <v>60</v>
      </c>
      <c r="TM43" t="s">
        <v>1185</v>
      </c>
      <c r="TN43">
        <v>2</v>
      </c>
      <c r="TO43" s="252">
        <v>2</v>
      </c>
      <c r="TP43">
        <v>2</v>
      </c>
      <c r="TQ43" s="138">
        <v>110850</v>
      </c>
      <c r="TR43" s="138">
        <v>110850</v>
      </c>
      <c r="TS43" s="196">
        <v>0</v>
      </c>
      <c r="TT43" s="196">
        <v>0</v>
      </c>
      <c r="TU43" s="196">
        <v>0</v>
      </c>
      <c r="TV43" s="196">
        <v>0</v>
      </c>
      <c r="TW43" s="196">
        <v>0</v>
      </c>
      <c r="TX43" s="196">
        <v>0</v>
      </c>
      <c r="TY43" s="196">
        <v>0</v>
      </c>
      <c r="TZ43" s="196">
        <v>0</v>
      </c>
      <c r="UA43" s="196">
        <v>0</v>
      </c>
      <c r="UB43" s="196">
        <v>0</v>
      </c>
      <c r="UC43" s="196">
        <v>0</v>
      </c>
      <c r="UE43">
        <f t="shared" si="90"/>
        <v>1</v>
      </c>
      <c r="UF43" s="239">
        <v>1</v>
      </c>
      <c r="UG43" s="239">
        <v>-1</v>
      </c>
      <c r="UH43" s="239">
        <v>1</v>
      </c>
      <c r="UI43" s="214">
        <v>1</v>
      </c>
      <c r="UJ43" s="240">
        <v>13</v>
      </c>
      <c r="UK43">
        <f t="shared" si="91"/>
        <v>-1</v>
      </c>
      <c r="UL43">
        <f t="shared" si="92"/>
        <v>1</v>
      </c>
      <c r="UM43" s="214">
        <v>-1</v>
      </c>
      <c r="UN43">
        <f t="shared" si="155"/>
        <v>0</v>
      </c>
      <c r="UO43">
        <f t="shared" si="152"/>
        <v>0</v>
      </c>
      <c r="UP43">
        <f t="shared" si="132"/>
        <v>1</v>
      </c>
      <c r="UQ43">
        <f t="shared" si="94"/>
        <v>0</v>
      </c>
      <c r="UR43" s="248">
        <v>-1.5110509697799999E-2</v>
      </c>
      <c r="US43" s="202">
        <v>42535</v>
      </c>
      <c r="UT43">
        <v>60</v>
      </c>
      <c r="UU43" t="str">
        <f t="shared" si="81"/>
        <v>TRUE</v>
      </c>
      <c r="UV43">
        <f>VLOOKUP($A43,'FuturesInfo (3)'!$A$2:$V$80,22)</f>
        <v>2</v>
      </c>
      <c r="UW43" s="252">
        <v>2</v>
      </c>
      <c r="UX43">
        <f t="shared" si="95"/>
        <v>2</v>
      </c>
      <c r="UY43" s="138">
        <f>VLOOKUP($A43,'FuturesInfo (3)'!$A$2:$O$80,15)*UV43</f>
        <v>109175</v>
      </c>
      <c r="UZ43" s="138">
        <f>VLOOKUP($A43,'FuturesInfo (3)'!$A$2:$O$80,15)*UX43</f>
        <v>109175</v>
      </c>
      <c r="VA43" s="196">
        <f t="shared" si="96"/>
        <v>-1649.689896257315</v>
      </c>
      <c r="VB43" s="196">
        <f t="shared" si="97"/>
        <v>-1649.689896257315</v>
      </c>
      <c r="VC43" s="196">
        <f t="shared" si="98"/>
        <v>-1649.689896257315</v>
      </c>
      <c r="VD43" s="196">
        <f t="shared" si="99"/>
        <v>1649.689896257315</v>
      </c>
      <c r="VE43" s="196">
        <f t="shared" si="149"/>
        <v>-1649.689896257315</v>
      </c>
      <c r="VF43" s="196">
        <f t="shared" si="101"/>
        <v>1649.689896257315</v>
      </c>
      <c r="VG43" s="196">
        <f t="shared" si="133"/>
        <v>-1649.689896257315</v>
      </c>
      <c r="VH43" s="196">
        <f>IF(IF(sym!$O32=UM43,1,0)=1,ABS(UY43*UR43),-ABS(UY43*UR43))</f>
        <v>-1649.689896257315</v>
      </c>
      <c r="VI43" s="196">
        <f>IF(IF(sym!$N32=UM43,1,0)=1,ABS(UY43*UR43),-ABS(UY43*UR43))</f>
        <v>1649.689896257315</v>
      </c>
      <c r="VJ43" s="196">
        <f t="shared" si="142"/>
        <v>-1649.689896257315</v>
      </c>
      <c r="VK43" s="196">
        <f t="shared" si="103"/>
        <v>1649.689896257315</v>
      </c>
      <c r="VM43">
        <f t="shared" si="104"/>
        <v>-1</v>
      </c>
      <c r="VN43" s="239">
        <v>1</v>
      </c>
      <c r="VO43" s="239">
        <v>1</v>
      </c>
      <c r="VP43" s="239">
        <v>1</v>
      </c>
      <c r="VQ43" s="214">
        <v>1</v>
      </c>
      <c r="VR43" s="240">
        <v>14</v>
      </c>
      <c r="VS43">
        <f t="shared" si="105"/>
        <v>-1</v>
      </c>
      <c r="VT43">
        <f t="shared" si="106"/>
        <v>1</v>
      </c>
      <c r="VU43" s="214"/>
      <c r="VV43">
        <f t="shared" si="156"/>
        <v>0</v>
      </c>
      <c r="VW43">
        <f t="shared" si="153"/>
        <v>0</v>
      </c>
      <c r="VX43">
        <f t="shared" si="134"/>
        <v>0</v>
      </c>
      <c r="VY43">
        <f t="shared" si="108"/>
        <v>0</v>
      </c>
      <c r="VZ43" s="248"/>
      <c r="WA43" s="202">
        <v>42535</v>
      </c>
      <c r="WB43">
        <v>60</v>
      </c>
      <c r="WC43" t="str">
        <f t="shared" si="82"/>
        <v>TRUE</v>
      </c>
      <c r="WD43">
        <f>VLOOKUP($A43,'FuturesInfo (3)'!$A$2:$V$80,22)</f>
        <v>2</v>
      </c>
      <c r="WE43" s="252">
        <v>1</v>
      </c>
      <c r="WF43">
        <f t="shared" si="109"/>
        <v>2</v>
      </c>
      <c r="WG43" s="138">
        <f>VLOOKUP($A43,'FuturesInfo (3)'!$A$2:$O$80,15)*WD43</f>
        <v>109175</v>
      </c>
      <c r="WH43" s="138">
        <f>VLOOKUP($A43,'FuturesInfo (3)'!$A$2:$O$80,15)*WF43</f>
        <v>109175</v>
      </c>
      <c r="WI43" s="196">
        <f t="shared" si="110"/>
        <v>0</v>
      </c>
      <c r="WJ43" s="196">
        <f t="shared" si="111"/>
        <v>0</v>
      </c>
      <c r="WK43" s="196">
        <f t="shared" si="112"/>
        <v>0</v>
      </c>
      <c r="WL43" s="196">
        <f t="shared" si="113"/>
        <v>0</v>
      </c>
      <c r="WM43" s="196">
        <f t="shared" si="150"/>
        <v>0</v>
      </c>
      <c r="WN43" s="196">
        <f t="shared" si="115"/>
        <v>0</v>
      </c>
      <c r="WO43" s="196">
        <f t="shared" si="135"/>
        <v>0</v>
      </c>
      <c r="WP43" s="196">
        <f>IF(IF(sym!$O32=VU43,1,0)=1,ABS(WG43*VZ43),-ABS(WG43*VZ43))</f>
        <v>0</v>
      </c>
      <c r="WQ43" s="196">
        <f>IF(IF(sym!$N32=VU43,1,0)=1,ABS(WG43*VZ43),-ABS(WG43*VZ43))</f>
        <v>0</v>
      </c>
      <c r="WR43" s="196">
        <f t="shared" si="145"/>
        <v>0</v>
      </c>
      <c r="WS43" s="196">
        <f t="shared" si="117"/>
        <v>0</v>
      </c>
      <c r="WU43">
        <f t="shared" si="118"/>
        <v>0</v>
      </c>
      <c r="WV43" s="239"/>
      <c r="WW43" s="239"/>
      <c r="WX43" s="239"/>
      <c r="WY43" s="214"/>
      <c r="WZ43" s="240"/>
      <c r="XA43">
        <f t="shared" si="119"/>
        <v>1</v>
      </c>
      <c r="XB43">
        <f t="shared" si="120"/>
        <v>0</v>
      </c>
      <c r="XC43" s="214"/>
      <c r="XD43">
        <f t="shared" si="157"/>
        <v>1</v>
      </c>
      <c r="XE43">
        <f t="shared" si="154"/>
        <v>1</v>
      </c>
      <c r="XF43">
        <f t="shared" si="136"/>
        <v>0</v>
      </c>
      <c r="XG43">
        <f t="shared" si="122"/>
        <v>1</v>
      </c>
      <c r="XH43" s="248"/>
      <c r="XI43" s="202"/>
      <c r="XJ43">
        <v>60</v>
      </c>
      <c r="XK43" t="str">
        <f t="shared" si="83"/>
        <v>FALSE</v>
      </c>
      <c r="XL43">
        <f>VLOOKUP($A43,'FuturesInfo (3)'!$A$2:$V$80,22)</f>
        <v>2</v>
      </c>
      <c r="XM43" s="252"/>
      <c r="XN43">
        <f t="shared" si="123"/>
        <v>2</v>
      </c>
      <c r="XO43" s="138">
        <f>VLOOKUP($A43,'FuturesInfo (3)'!$A$2:$O$80,15)*XL43</f>
        <v>109175</v>
      </c>
      <c r="XP43" s="138">
        <f>VLOOKUP($A43,'FuturesInfo (3)'!$A$2:$O$80,15)*XN43</f>
        <v>109175</v>
      </c>
      <c r="XQ43" s="196">
        <f t="shared" si="124"/>
        <v>0</v>
      </c>
      <c r="XR43" s="196">
        <f t="shared" si="125"/>
        <v>0</v>
      </c>
      <c r="XS43" s="196">
        <f t="shared" si="126"/>
        <v>0</v>
      </c>
      <c r="XT43" s="196">
        <f t="shared" si="127"/>
        <v>0</v>
      </c>
      <c r="XU43" s="196">
        <f t="shared" si="151"/>
        <v>0</v>
      </c>
      <c r="XV43" s="196">
        <f t="shared" si="129"/>
        <v>0</v>
      </c>
      <c r="XW43" s="196">
        <f t="shared" si="137"/>
        <v>0</v>
      </c>
      <c r="XX43" s="196">
        <f>IF(IF(sym!$O32=XC43,1,0)=1,ABS(XO43*XH43),-ABS(XO43*XH43))</f>
        <v>0</v>
      </c>
      <c r="XY43" s="196">
        <f>IF(IF(sym!$N32=XC43,1,0)=1,ABS(XO43*XH43),-ABS(XO43*XH43))</f>
        <v>0</v>
      </c>
      <c r="XZ43" s="196">
        <f t="shared" si="148"/>
        <v>0</v>
      </c>
      <c r="YA43" s="196">
        <f t="shared" si="131"/>
        <v>0</v>
      </c>
    </row>
    <row r="44" spans="1:651" x14ac:dyDescent="0.25">
      <c r="A44" s="1" t="s">
        <v>1033</v>
      </c>
      <c r="B44" s="150" t="str">
        <f>'FuturesInfo (3)'!M32</f>
        <v>HSI</v>
      </c>
      <c r="C44" s="200" t="str">
        <f>VLOOKUP(A44,'FuturesInfo (3)'!$A$2:$K$80,11)</f>
        <v>index</v>
      </c>
      <c r="F44" t="e">
        <f>#REF!</f>
        <v>#REF!</v>
      </c>
      <c r="G44">
        <v>1</v>
      </c>
      <c r="H44">
        <v>-1</v>
      </c>
      <c r="I44">
        <v>1</v>
      </c>
      <c r="J44">
        <f t="shared" si="67"/>
        <v>1</v>
      </c>
      <c r="K44">
        <f t="shared" si="68"/>
        <v>0</v>
      </c>
      <c r="L44" s="184">
        <v>4.8517781767000003E-3</v>
      </c>
      <c r="M44" s="2">
        <v>10</v>
      </c>
      <c r="N44">
        <v>60</v>
      </c>
      <c r="O44" t="str">
        <f t="shared" si="69"/>
        <v>TRUE</v>
      </c>
      <c r="P44">
        <f>VLOOKUP($A44,'FuturesInfo (3)'!$A$2:$V$80,22)</f>
        <v>1</v>
      </c>
      <c r="Q44">
        <f t="shared" si="70"/>
        <v>1</v>
      </c>
      <c r="R44">
        <f t="shared" si="70"/>
        <v>1</v>
      </c>
      <c r="S44" s="138">
        <f>VLOOKUP($A44,'FuturesInfo (3)'!$A$2:$O$80,15)*Q44</f>
        <v>133365.50836550837</v>
      </c>
      <c r="T44" s="144">
        <f t="shared" si="71"/>
        <v>647.05986301227483</v>
      </c>
      <c r="U44" s="144">
        <f t="shared" si="84"/>
        <v>-647.05986301227483</v>
      </c>
      <c r="W44">
        <f t="shared" si="72"/>
        <v>1</v>
      </c>
      <c r="X44">
        <v>1</v>
      </c>
      <c r="Y44">
        <v>-1</v>
      </c>
      <c r="Z44">
        <v>1</v>
      </c>
      <c r="AA44">
        <f t="shared" si="138"/>
        <v>1</v>
      </c>
      <c r="AB44">
        <f t="shared" si="73"/>
        <v>0</v>
      </c>
      <c r="AC44" s="1">
        <v>3.1384288542300001E-3</v>
      </c>
      <c r="AD44" s="2">
        <v>10</v>
      </c>
      <c r="AE44">
        <v>60</v>
      </c>
      <c r="AF44" t="str">
        <f t="shared" si="74"/>
        <v>TRUE</v>
      </c>
      <c r="AG44">
        <f>VLOOKUP($A44,'FuturesInfo (3)'!$A$2:$V$80,22)</f>
        <v>1</v>
      </c>
      <c r="AH44">
        <f t="shared" si="75"/>
        <v>1</v>
      </c>
      <c r="AI44">
        <f t="shared" si="85"/>
        <v>1</v>
      </c>
      <c r="AJ44" s="138">
        <f>VLOOKUP($A44,'FuturesInfo (3)'!$A$2:$O$80,15)*AI44</f>
        <v>133365.50836550837</v>
      </c>
      <c r="AK44" s="196">
        <f t="shared" si="86"/>
        <v>418.55815961336396</v>
      </c>
      <c r="AL44" s="196">
        <f t="shared" si="87"/>
        <v>-418.55815961336396</v>
      </c>
      <c r="AN44">
        <f t="shared" si="76"/>
        <v>1</v>
      </c>
      <c r="AO44">
        <v>1</v>
      </c>
      <c r="AP44">
        <v>-1</v>
      </c>
      <c r="AQ44">
        <v>1</v>
      </c>
      <c r="AR44">
        <f t="shared" si="139"/>
        <v>1</v>
      </c>
      <c r="AS44">
        <f t="shared" si="77"/>
        <v>0</v>
      </c>
      <c r="AT44" s="1">
        <v>1.57393145938E-2</v>
      </c>
      <c r="AU44" s="2">
        <v>10</v>
      </c>
      <c r="AV44">
        <v>60</v>
      </c>
      <c r="AW44" t="str">
        <f t="shared" si="78"/>
        <v>TRUE</v>
      </c>
      <c r="AX44">
        <f>VLOOKUP($A44,'FuturesInfo (3)'!$A$2:$V$80,22)</f>
        <v>1</v>
      </c>
      <c r="AY44">
        <f t="shared" si="79"/>
        <v>1</v>
      </c>
      <c r="AZ44">
        <f t="shared" si="88"/>
        <v>1</v>
      </c>
      <c r="BA44" s="138">
        <f>VLOOKUP($A44,'FuturesInfo (3)'!$A$2:$O$80,15)*AZ44</f>
        <v>133365.50836550837</v>
      </c>
      <c r="BB44" s="196">
        <f t="shared" si="80"/>
        <v>2099.081692126802</v>
      </c>
      <c r="BC44" s="196">
        <f t="shared" si="89"/>
        <v>-2099.081692126802</v>
      </c>
      <c r="BE44">
        <v>1</v>
      </c>
      <c r="BF44">
        <v>1</v>
      </c>
      <c r="BG44">
        <v>-1</v>
      </c>
      <c r="BH44">
        <v>1</v>
      </c>
      <c r="BI44">
        <v>1</v>
      </c>
      <c r="BJ44">
        <v>0</v>
      </c>
      <c r="BK44" s="1">
        <v>5.2125290243099998E-4</v>
      </c>
      <c r="BL44" s="2">
        <v>10</v>
      </c>
      <c r="BM44">
        <v>60</v>
      </c>
      <c r="BN44" t="s">
        <v>1185</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1185</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1185</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1185</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1185</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1185</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1185</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1185</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1185</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1185</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1185</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1185</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1185</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1185</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1185</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1185</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1185</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1185</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v>1</v>
      </c>
      <c r="SX44" s="239">
        <v>-1</v>
      </c>
      <c r="SY44" s="239">
        <v>-1</v>
      </c>
      <c r="SZ44" s="239">
        <v>-1</v>
      </c>
      <c r="TA44" s="214">
        <v>1</v>
      </c>
      <c r="TB44" s="240">
        <v>3</v>
      </c>
      <c r="TC44">
        <v>-1</v>
      </c>
      <c r="TD44">
        <v>1</v>
      </c>
      <c r="TE44" s="214">
        <v>1</v>
      </c>
      <c r="TF44">
        <v>0</v>
      </c>
      <c r="TG44">
        <v>1</v>
      </c>
      <c r="TH44">
        <v>0</v>
      </c>
      <c r="TI44">
        <v>1</v>
      </c>
      <c r="TJ44" s="248">
        <v>4.3442975127699996E-3</v>
      </c>
      <c r="TK44" s="202">
        <v>42544</v>
      </c>
      <c r="TL44">
        <v>60</v>
      </c>
      <c r="TM44" t="s">
        <v>1185</v>
      </c>
      <c r="TN44">
        <v>1</v>
      </c>
      <c r="TO44" s="252">
        <v>2</v>
      </c>
      <c r="TP44">
        <v>1</v>
      </c>
      <c r="TQ44" s="138">
        <v>135379.66537966538</v>
      </c>
      <c r="TR44" s="138">
        <v>135379.66537966538</v>
      </c>
      <c r="TS44" s="196">
        <v>-588.12954358851516</v>
      </c>
      <c r="TT44" s="196">
        <v>-588.12954358851516</v>
      </c>
      <c r="TU44" s="196">
        <v>588.12954358851516</v>
      </c>
      <c r="TV44" s="196">
        <v>-588.12954358851516</v>
      </c>
      <c r="TW44" s="196">
        <v>588.12954358851516</v>
      </c>
      <c r="TX44" s="196">
        <v>-588.12954358851516</v>
      </c>
      <c r="TY44" s="196">
        <v>-588.12954358851516</v>
      </c>
      <c r="TZ44" s="196">
        <v>588.12954358851516</v>
      </c>
      <c r="UA44" s="196">
        <v>-588.12954358851516</v>
      </c>
      <c r="UB44" s="196">
        <v>-588.12954358851516</v>
      </c>
      <c r="UC44" s="196">
        <v>588.12954358851516</v>
      </c>
      <c r="UE44">
        <f t="shared" si="90"/>
        <v>1</v>
      </c>
      <c r="UF44" s="239">
        <v>1</v>
      </c>
      <c r="UG44" s="239">
        <v>-1</v>
      </c>
      <c r="UH44" s="239">
        <v>1</v>
      </c>
      <c r="UI44" s="214">
        <v>1</v>
      </c>
      <c r="UJ44" s="240">
        <v>4</v>
      </c>
      <c r="UK44">
        <f t="shared" si="91"/>
        <v>-1</v>
      </c>
      <c r="UL44">
        <f t="shared" si="92"/>
        <v>1</v>
      </c>
      <c r="UM44" s="214">
        <v>-1</v>
      </c>
      <c r="UN44">
        <f t="shared" si="155"/>
        <v>0</v>
      </c>
      <c r="UO44">
        <f t="shared" si="152"/>
        <v>0</v>
      </c>
      <c r="UP44">
        <f t="shared" si="132"/>
        <v>1</v>
      </c>
      <c r="UQ44">
        <f t="shared" si="94"/>
        <v>0</v>
      </c>
      <c r="UR44" s="248">
        <v>-1.4877840098900001E-2</v>
      </c>
      <c r="US44" s="202">
        <v>42548</v>
      </c>
      <c r="UT44">
        <v>60</v>
      </c>
      <c r="UU44" t="str">
        <f t="shared" si="81"/>
        <v>TRUE</v>
      </c>
      <c r="UV44">
        <f>VLOOKUP($A44,'FuturesInfo (3)'!$A$2:$V$80,22)</f>
        <v>1</v>
      </c>
      <c r="UW44" s="252">
        <v>2</v>
      </c>
      <c r="UX44">
        <f t="shared" si="95"/>
        <v>1</v>
      </c>
      <c r="UY44" s="138">
        <f>VLOOKUP($A44,'FuturesInfo (3)'!$A$2:$O$80,15)*UV44</f>
        <v>133365.50836550837</v>
      </c>
      <c r="UZ44" s="138">
        <f>VLOOKUP($A44,'FuturesInfo (3)'!$A$2:$O$80,15)*UX44</f>
        <v>133365.50836550837</v>
      </c>
      <c r="VA44" s="196">
        <f t="shared" si="96"/>
        <v>-1984.190708170544</v>
      </c>
      <c r="VB44" s="196">
        <f t="shared" si="97"/>
        <v>-1984.190708170544</v>
      </c>
      <c r="VC44" s="196">
        <f t="shared" si="98"/>
        <v>-1984.190708170544</v>
      </c>
      <c r="VD44" s="196">
        <f t="shared" si="99"/>
        <v>1984.190708170544</v>
      </c>
      <c r="VE44" s="196">
        <f t="shared" si="149"/>
        <v>-1984.190708170544</v>
      </c>
      <c r="VF44" s="196">
        <f t="shared" si="101"/>
        <v>1984.190708170544</v>
      </c>
      <c r="VG44" s="196">
        <f t="shared" si="133"/>
        <v>-1984.190708170544</v>
      </c>
      <c r="VH44" s="196">
        <f>IF(IF(sym!$O33=UM44,1,0)=1,ABS(UY44*UR44),-ABS(UY44*UR44))</f>
        <v>-1984.190708170544</v>
      </c>
      <c r="VI44" s="196">
        <f>IF(IF(sym!$N33=UM44,1,0)=1,ABS(UY44*UR44),-ABS(UY44*UR44))</f>
        <v>1984.190708170544</v>
      </c>
      <c r="VJ44" s="196">
        <f t="shared" si="142"/>
        <v>-1984.190708170544</v>
      </c>
      <c r="VK44" s="196">
        <f t="shared" si="103"/>
        <v>1984.190708170544</v>
      </c>
      <c r="VM44">
        <f t="shared" si="104"/>
        <v>-1</v>
      </c>
      <c r="VN44" s="239">
        <v>1</v>
      </c>
      <c r="VO44" s="239">
        <v>-1</v>
      </c>
      <c r="VP44" s="239">
        <v>1</v>
      </c>
      <c r="VQ44" s="214">
        <v>1</v>
      </c>
      <c r="VR44" s="240">
        <v>5</v>
      </c>
      <c r="VS44">
        <f t="shared" si="105"/>
        <v>-1</v>
      </c>
      <c r="VT44">
        <f t="shared" si="106"/>
        <v>1</v>
      </c>
      <c r="VU44" s="214"/>
      <c r="VV44">
        <f t="shared" si="156"/>
        <v>0</v>
      </c>
      <c r="VW44">
        <f t="shared" si="153"/>
        <v>0</v>
      </c>
      <c r="VX44">
        <f t="shared" si="134"/>
        <v>0</v>
      </c>
      <c r="VY44">
        <f t="shared" si="108"/>
        <v>0</v>
      </c>
      <c r="VZ44" s="248"/>
      <c r="WA44" s="202">
        <v>42548</v>
      </c>
      <c r="WB44">
        <v>60</v>
      </c>
      <c r="WC44" t="str">
        <f t="shared" si="82"/>
        <v>TRUE</v>
      </c>
      <c r="WD44">
        <f>VLOOKUP($A44,'FuturesInfo (3)'!$A$2:$V$80,22)</f>
        <v>1</v>
      </c>
      <c r="WE44" s="252">
        <v>2</v>
      </c>
      <c r="WF44">
        <f t="shared" si="109"/>
        <v>1</v>
      </c>
      <c r="WG44" s="138">
        <f>VLOOKUP($A44,'FuturesInfo (3)'!$A$2:$O$80,15)*WD44</f>
        <v>133365.50836550837</v>
      </c>
      <c r="WH44" s="138">
        <f>VLOOKUP($A44,'FuturesInfo (3)'!$A$2:$O$80,15)*WF44</f>
        <v>133365.50836550837</v>
      </c>
      <c r="WI44" s="196">
        <f t="shared" si="110"/>
        <v>0</v>
      </c>
      <c r="WJ44" s="196">
        <f t="shared" si="111"/>
        <v>0</v>
      </c>
      <c r="WK44" s="196">
        <f t="shared" si="112"/>
        <v>0</v>
      </c>
      <c r="WL44" s="196">
        <f t="shared" si="113"/>
        <v>0</v>
      </c>
      <c r="WM44" s="196">
        <f t="shared" si="150"/>
        <v>0</v>
      </c>
      <c r="WN44" s="196">
        <f t="shared" si="115"/>
        <v>0</v>
      </c>
      <c r="WO44" s="196">
        <f t="shared" si="135"/>
        <v>0</v>
      </c>
      <c r="WP44" s="196">
        <f>IF(IF(sym!$O33=VU44,1,0)=1,ABS(WG44*VZ44),-ABS(WG44*VZ44))</f>
        <v>0</v>
      </c>
      <c r="WQ44" s="196">
        <f>IF(IF(sym!$N33=VU44,1,0)=1,ABS(WG44*VZ44),-ABS(WG44*VZ44))</f>
        <v>0</v>
      </c>
      <c r="WR44" s="196">
        <f t="shared" si="145"/>
        <v>0</v>
      </c>
      <c r="WS44" s="196">
        <f t="shared" si="117"/>
        <v>0</v>
      </c>
      <c r="WU44">
        <f t="shared" si="118"/>
        <v>0</v>
      </c>
      <c r="WV44" s="239"/>
      <c r="WW44" s="239"/>
      <c r="WX44" s="239"/>
      <c r="WY44" s="214"/>
      <c r="WZ44" s="240"/>
      <c r="XA44">
        <f t="shared" si="119"/>
        <v>1</v>
      </c>
      <c r="XB44">
        <f t="shared" si="120"/>
        <v>0</v>
      </c>
      <c r="XC44" s="214"/>
      <c r="XD44">
        <f t="shared" si="157"/>
        <v>1</v>
      </c>
      <c r="XE44">
        <f t="shared" si="154"/>
        <v>1</v>
      </c>
      <c r="XF44">
        <f t="shared" si="136"/>
        <v>0</v>
      </c>
      <c r="XG44">
        <f t="shared" si="122"/>
        <v>1</v>
      </c>
      <c r="XH44" s="248"/>
      <c r="XI44" s="202"/>
      <c r="XJ44">
        <v>60</v>
      </c>
      <c r="XK44" t="str">
        <f t="shared" si="83"/>
        <v>FALSE</v>
      </c>
      <c r="XL44">
        <f>VLOOKUP($A44,'FuturesInfo (3)'!$A$2:$V$80,22)</f>
        <v>1</v>
      </c>
      <c r="XM44" s="252"/>
      <c r="XN44">
        <f t="shared" si="123"/>
        <v>1</v>
      </c>
      <c r="XO44" s="138">
        <f>VLOOKUP($A44,'FuturesInfo (3)'!$A$2:$O$80,15)*XL44</f>
        <v>133365.50836550837</v>
      </c>
      <c r="XP44" s="138">
        <f>VLOOKUP($A44,'FuturesInfo (3)'!$A$2:$O$80,15)*XN44</f>
        <v>133365.50836550837</v>
      </c>
      <c r="XQ44" s="196">
        <f t="shared" si="124"/>
        <v>0</v>
      </c>
      <c r="XR44" s="196">
        <f t="shared" si="125"/>
        <v>0</v>
      </c>
      <c r="XS44" s="196">
        <f t="shared" si="126"/>
        <v>0</v>
      </c>
      <c r="XT44" s="196">
        <f t="shared" si="127"/>
        <v>0</v>
      </c>
      <c r="XU44" s="196">
        <f t="shared" si="151"/>
        <v>0</v>
      </c>
      <c r="XV44" s="196">
        <f t="shared" si="129"/>
        <v>0</v>
      </c>
      <c r="XW44" s="196">
        <f t="shared" si="137"/>
        <v>0</v>
      </c>
      <c r="XX44" s="196">
        <f>IF(IF(sym!$O33=XC44,1,0)=1,ABS(XO44*XH44),-ABS(XO44*XH44))</f>
        <v>0</v>
      </c>
      <c r="XY44" s="196">
        <f>IF(IF(sym!$N33=XC44,1,0)=1,ABS(XO44*XH44),-ABS(XO44*XH44))</f>
        <v>0</v>
      </c>
      <c r="XZ44" s="196">
        <f t="shared" si="148"/>
        <v>0</v>
      </c>
      <c r="YA44" s="196">
        <f t="shared" si="131"/>
        <v>0</v>
      </c>
    </row>
    <row r="45" spans="1:651" x14ac:dyDescent="0.25">
      <c r="A45" s="1" t="s">
        <v>354</v>
      </c>
      <c r="B45" s="150" t="str">
        <f>'FuturesInfo (3)'!M33</f>
        <v>QHO</v>
      </c>
      <c r="C45" s="200" t="str">
        <f>VLOOKUP(A45,'FuturesInfo (3)'!$A$2:$K$80,11)</f>
        <v>energy</v>
      </c>
      <c r="F45" t="e">
        <f>#REF!</f>
        <v>#REF!</v>
      </c>
      <c r="G45">
        <v>1</v>
      </c>
      <c r="H45">
        <v>-1</v>
      </c>
      <c r="I45">
        <v>-1</v>
      </c>
      <c r="J45">
        <f t="shared" si="67"/>
        <v>0</v>
      </c>
      <c r="K45">
        <f t="shared" si="68"/>
        <v>1</v>
      </c>
      <c r="L45" s="184">
        <v>-1.37195121951E-2</v>
      </c>
      <c r="M45" s="2">
        <v>10</v>
      </c>
      <c r="N45">
        <v>60</v>
      </c>
      <c r="O45" t="str">
        <f t="shared" si="69"/>
        <v>TRUE</v>
      </c>
      <c r="P45">
        <f>VLOOKUP($A45,'FuturesInfo (3)'!$A$2:$V$80,22)</f>
        <v>1</v>
      </c>
      <c r="Q45">
        <f t="shared" si="70"/>
        <v>1</v>
      </c>
      <c r="R45">
        <f t="shared" si="70"/>
        <v>1</v>
      </c>
      <c r="S45" s="138">
        <f>VLOOKUP($A45,'FuturesInfo (3)'!$A$2:$O$80,15)*Q45</f>
        <v>60715.199999999997</v>
      </c>
      <c r="T45" s="144">
        <f t="shared" si="71"/>
        <v>-832.98292682793544</v>
      </c>
      <c r="U45" s="144">
        <f t="shared" si="84"/>
        <v>832.98292682793544</v>
      </c>
      <c r="W45">
        <f t="shared" si="72"/>
        <v>1</v>
      </c>
      <c r="X45">
        <v>-1</v>
      </c>
      <c r="Y45">
        <v>-1</v>
      </c>
      <c r="Z45">
        <v>1</v>
      </c>
      <c r="AA45">
        <f t="shared" si="138"/>
        <v>0</v>
      </c>
      <c r="AB45">
        <f t="shared" si="73"/>
        <v>0</v>
      </c>
      <c r="AC45" s="1">
        <v>1.0079967744100001E-2</v>
      </c>
      <c r="AD45" s="2">
        <v>10</v>
      </c>
      <c r="AE45">
        <v>60</v>
      </c>
      <c r="AF45" t="str">
        <f t="shared" si="74"/>
        <v>TRUE</v>
      </c>
      <c r="AG45">
        <f>VLOOKUP($A45,'FuturesInfo (3)'!$A$2:$V$80,22)</f>
        <v>1</v>
      </c>
      <c r="AH45">
        <f t="shared" si="75"/>
        <v>1</v>
      </c>
      <c r="AI45">
        <f t="shared" si="85"/>
        <v>1</v>
      </c>
      <c r="AJ45" s="138">
        <f>VLOOKUP($A45,'FuturesInfo (3)'!$A$2:$O$80,15)*AI45</f>
        <v>60715.199999999997</v>
      </c>
      <c r="AK45" s="196">
        <f t="shared" si="86"/>
        <v>-612.00725757658029</v>
      </c>
      <c r="AL45" s="196">
        <f t="shared" si="87"/>
        <v>-612.00725757658029</v>
      </c>
      <c r="AN45">
        <f t="shared" si="76"/>
        <v>-1</v>
      </c>
      <c r="AO45">
        <v>1</v>
      </c>
      <c r="AP45">
        <v>-1</v>
      </c>
      <c r="AQ45">
        <v>1</v>
      </c>
      <c r="AR45">
        <f t="shared" si="139"/>
        <v>1</v>
      </c>
      <c r="AS45">
        <f t="shared" si="77"/>
        <v>0</v>
      </c>
      <c r="AT45" s="1">
        <v>2.5547202448299999E-2</v>
      </c>
      <c r="AU45" s="2">
        <v>10</v>
      </c>
      <c r="AV45">
        <v>60</v>
      </c>
      <c r="AW45" t="str">
        <f t="shared" si="78"/>
        <v>TRUE</v>
      </c>
      <c r="AX45">
        <f>VLOOKUP($A45,'FuturesInfo (3)'!$A$2:$V$80,22)</f>
        <v>1</v>
      </c>
      <c r="AY45">
        <f t="shared" si="79"/>
        <v>1</v>
      </c>
      <c r="AZ45">
        <f t="shared" si="88"/>
        <v>1</v>
      </c>
      <c r="BA45" s="138">
        <f>VLOOKUP($A45,'FuturesInfo (3)'!$A$2:$O$80,15)*AZ45</f>
        <v>60715.199999999997</v>
      </c>
      <c r="BB45" s="196">
        <f t="shared" si="80"/>
        <v>1551.103506089024</v>
      </c>
      <c r="BC45" s="196">
        <f t="shared" si="89"/>
        <v>-1551.103506089024</v>
      </c>
      <c r="BE45">
        <v>1</v>
      </c>
      <c r="BF45">
        <v>1</v>
      </c>
      <c r="BG45">
        <v>-1</v>
      </c>
      <c r="BH45">
        <v>1</v>
      </c>
      <c r="BI45">
        <v>1</v>
      </c>
      <c r="BJ45">
        <v>0</v>
      </c>
      <c r="BK45" s="1">
        <v>1.88128446319E-2</v>
      </c>
      <c r="BL45" s="2">
        <v>10</v>
      </c>
      <c r="BM45">
        <v>60</v>
      </c>
      <c r="BN45" t="s">
        <v>1185</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1185</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1185</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1185</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1185</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1185</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1185</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1185</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1185</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1185</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1185</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1185</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1185</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1185</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1185</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1185</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1185</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1185</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v>1</v>
      </c>
      <c r="SX45" s="239">
        <v>1</v>
      </c>
      <c r="SY45" s="239">
        <v>1</v>
      </c>
      <c r="SZ45" s="239">
        <v>1</v>
      </c>
      <c r="TA45" s="214">
        <v>1</v>
      </c>
      <c r="TB45" s="240">
        <v>-4</v>
      </c>
      <c r="TC45">
        <v>-1</v>
      </c>
      <c r="TD45">
        <v>-1</v>
      </c>
      <c r="TE45" s="214">
        <v>1</v>
      </c>
      <c r="TF45">
        <v>1</v>
      </c>
      <c r="TG45">
        <v>1</v>
      </c>
      <c r="TH45">
        <v>0</v>
      </c>
      <c r="TI45">
        <v>0</v>
      </c>
      <c r="TJ45" s="248"/>
      <c r="TK45" s="202">
        <v>42548</v>
      </c>
      <c r="TL45">
        <v>60</v>
      </c>
      <c r="TM45" t="s">
        <v>1185</v>
      </c>
      <c r="TN45">
        <v>1</v>
      </c>
      <c r="TO45" s="252">
        <v>1</v>
      </c>
      <c r="TP45">
        <v>1</v>
      </c>
      <c r="TQ45" s="138">
        <v>63483</v>
      </c>
      <c r="TR45" s="138">
        <v>63483</v>
      </c>
      <c r="TS45" s="196">
        <v>0</v>
      </c>
      <c r="TT45" s="196">
        <v>0</v>
      </c>
      <c r="TU45" s="196">
        <v>0</v>
      </c>
      <c r="TV45" s="196">
        <v>0</v>
      </c>
      <c r="TW45" s="196">
        <v>0</v>
      </c>
      <c r="TX45" s="196">
        <v>0</v>
      </c>
      <c r="TY45" s="196">
        <v>0</v>
      </c>
      <c r="TZ45" s="196">
        <v>0</v>
      </c>
      <c r="UA45" s="196">
        <v>0</v>
      </c>
      <c r="UB45" s="196">
        <v>0</v>
      </c>
      <c r="UC45" s="196">
        <v>0</v>
      </c>
      <c r="UE45">
        <f t="shared" si="90"/>
        <v>1</v>
      </c>
      <c r="UF45" s="239">
        <v>1</v>
      </c>
      <c r="UG45" s="239">
        <v>1</v>
      </c>
      <c r="UH45" s="239">
        <v>1</v>
      </c>
      <c r="UI45" s="214">
        <v>1</v>
      </c>
      <c r="UJ45" s="240">
        <v>-4</v>
      </c>
      <c r="UK45">
        <f t="shared" si="91"/>
        <v>-1</v>
      </c>
      <c r="UL45">
        <f t="shared" si="92"/>
        <v>-1</v>
      </c>
      <c r="UM45" s="214">
        <v>-1</v>
      </c>
      <c r="UN45">
        <f t="shared" si="155"/>
        <v>0</v>
      </c>
      <c r="UO45">
        <f t="shared" si="152"/>
        <v>0</v>
      </c>
      <c r="UP45">
        <f t="shared" si="132"/>
        <v>1</v>
      </c>
      <c r="UQ45">
        <f t="shared" si="94"/>
        <v>1</v>
      </c>
      <c r="UR45" s="248">
        <v>-4.3599073767799999E-2</v>
      </c>
      <c r="US45" s="202">
        <v>42548</v>
      </c>
      <c r="UT45">
        <v>60</v>
      </c>
      <c r="UU45" t="str">
        <f t="shared" si="81"/>
        <v>TRUE</v>
      </c>
      <c r="UV45">
        <f>VLOOKUP($A45,'FuturesInfo (3)'!$A$2:$V$80,22)</f>
        <v>1</v>
      </c>
      <c r="UW45" s="252">
        <v>1</v>
      </c>
      <c r="UX45">
        <f t="shared" si="95"/>
        <v>1</v>
      </c>
      <c r="UY45" s="138">
        <f>VLOOKUP($A45,'FuturesInfo (3)'!$A$2:$O$80,15)*UV45</f>
        <v>60715.199999999997</v>
      </c>
      <c r="UZ45" s="138">
        <f>VLOOKUP($A45,'FuturesInfo (3)'!$A$2:$O$80,15)*UX45</f>
        <v>60715.199999999997</v>
      </c>
      <c r="VA45" s="196">
        <f t="shared" si="96"/>
        <v>-2647.1264836267305</v>
      </c>
      <c r="VB45" s="196">
        <f t="shared" si="97"/>
        <v>-2647.1264836267305</v>
      </c>
      <c r="VC45" s="196">
        <f t="shared" si="98"/>
        <v>-2647.1264836267305</v>
      </c>
      <c r="VD45" s="196">
        <f t="shared" si="99"/>
        <v>2647.1264836267305</v>
      </c>
      <c r="VE45" s="196">
        <f t="shared" si="149"/>
        <v>2647.1264836267305</v>
      </c>
      <c r="VF45" s="196">
        <f t="shared" si="101"/>
        <v>-2647.1264836267305</v>
      </c>
      <c r="VG45" s="196">
        <f t="shared" si="133"/>
        <v>-2647.1264836267305</v>
      </c>
      <c r="VH45" s="196">
        <f>IF(IF(sym!$O34=UM45,1,0)=1,ABS(UY45*UR45),-ABS(UY45*UR45))</f>
        <v>-2647.1264836267305</v>
      </c>
      <c r="VI45" s="196">
        <f>IF(IF(sym!$N34=UM45,1,0)=1,ABS(UY45*UR45),-ABS(UY45*UR45))</f>
        <v>2647.1264836267305</v>
      </c>
      <c r="VJ45" s="196">
        <f t="shared" si="142"/>
        <v>-2647.1264836267305</v>
      </c>
      <c r="VK45" s="196">
        <f t="shared" si="103"/>
        <v>2647.1264836267305</v>
      </c>
      <c r="VM45">
        <f t="shared" si="104"/>
        <v>-1</v>
      </c>
      <c r="VN45" s="239">
        <v>-1</v>
      </c>
      <c r="VO45" s="239">
        <v>1</v>
      </c>
      <c r="VP45" s="239">
        <v>-1</v>
      </c>
      <c r="VQ45" s="214">
        <v>1</v>
      </c>
      <c r="VR45" s="240">
        <v>3</v>
      </c>
      <c r="VS45">
        <f t="shared" si="105"/>
        <v>-1</v>
      </c>
      <c r="VT45">
        <f t="shared" si="106"/>
        <v>1</v>
      </c>
      <c r="VU45" s="214"/>
      <c r="VV45">
        <f t="shared" si="156"/>
        <v>0</v>
      </c>
      <c r="VW45">
        <f t="shared" si="153"/>
        <v>0</v>
      </c>
      <c r="VX45">
        <f t="shared" si="134"/>
        <v>0</v>
      </c>
      <c r="VY45">
        <f t="shared" si="108"/>
        <v>0</v>
      </c>
      <c r="VZ45" s="248"/>
      <c r="WA45" s="202">
        <v>42548</v>
      </c>
      <c r="WB45">
        <v>60</v>
      </c>
      <c r="WC45" t="str">
        <f t="shared" si="82"/>
        <v>TRUE</v>
      </c>
      <c r="WD45">
        <f>VLOOKUP($A45,'FuturesInfo (3)'!$A$2:$V$80,22)</f>
        <v>1</v>
      </c>
      <c r="WE45" s="252">
        <v>2</v>
      </c>
      <c r="WF45">
        <f t="shared" si="109"/>
        <v>1</v>
      </c>
      <c r="WG45" s="138">
        <f>VLOOKUP($A45,'FuturesInfo (3)'!$A$2:$O$80,15)*WD45</f>
        <v>60715.199999999997</v>
      </c>
      <c r="WH45" s="138">
        <f>VLOOKUP($A45,'FuturesInfo (3)'!$A$2:$O$80,15)*WF45</f>
        <v>60715.199999999997</v>
      </c>
      <c r="WI45" s="196">
        <f t="shared" si="110"/>
        <v>0</v>
      </c>
      <c r="WJ45" s="196">
        <f t="shared" si="111"/>
        <v>0</v>
      </c>
      <c r="WK45" s="196">
        <f t="shared" si="112"/>
        <v>0</v>
      </c>
      <c r="WL45" s="196">
        <f t="shared" si="113"/>
        <v>0</v>
      </c>
      <c r="WM45" s="196">
        <f t="shared" si="150"/>
        <v>0</v>
      </c>
      <c r="WN45" s="196">
        <f t="shared" si="115"/>
        <v>0</v>
      </c>
      <c r="WO45" s="196">
        <f t="shared" si="135"/>
        <v>0</v>
      </c>
      <c r="WP45" s="196">
        <f>IF(IF(sym!$O34=VU45,1,0)=1,ABS(WG45*VZ45),-ABS(WG45*VZ45))</f>
        <v>0</v>
      </c>
      <c r="WQ45" s="196">
        <f>IF(IF(sym!$N34=VU45,1,0)=1,ABS(WG45*VZ45),-ABS(WG45*VZ45))</f>
        <v>0</v>
      </c>
      <c r="WR45" s="196">
        <f t="shared" si="145"/>
        <v>0</v>
      </c>
      <c r="WS45" s="196">
        <f t="shared" si="117"/>
        <v>0</v>
      </c>
      <c r="WU45">
        <f t="shared" si="118"/>
        <v>0</v>
      </c>
      <c r="WV45" s="239"/>
      <c r="WW45" s="239"/>
      <c r="WX45" s="239"/>
      <c r="WY45" s="214"/>
      <c r="WZ45" s="240"/>
      <c r="XA45">
        <f t="shared" si="119"/>
        <v>1</v>
      </c>
      <c r="XB45">
        <f t="shared" si="120"/>
        <v>0</v>
      </c>
      <c r="XC45" s="214"/>
      <c r="XD45">
        <f t="shared" si="157"/>
        <v>1</v>
      </c>
      <c r="XE45">
        <f t="shared" si="154"/>
        <v>1</v>
      </c>
      <c r="XF45">
        <f t="shared" si="136"/>
        <v>0</v>
      </c>
      <c r="XG45">
        <f t="shared" si="122"/>
        <v>1</v>
      </c>
      <c r="XH45" s="248"/>
      <c r="XI45" s="202"/>
      <c r="XJ45">
        <v>60</v>
      </c>
      <c r="XK45" t="str">
        <f t="shared" si="83"/>
        <v>FALSE</v>
      </c>
      <c r="XL45">
        <f>VLOOKUP($A45,'FuturesInfo (3)'!$A$2:$V$80,22)</f>
        <v>1</v>
      </c>
      <c r="XM45" s="252"/>
      <c r="XN45">
        <f t="shared" si="123"/>
        <v>1</v>
      </c>
      <c r="XO45" s="138">
        <f>VLOOKUP($A45,'FuturesInfo (3)'!$A$2:$O$80,15)*XL45</f>
        <v>60715.199999999997</v>
      </c>
      <c r="XP45" s="138">
        <f>VLOOKUP($A45,'FuturesInfo (3)'!$A$2:$O$80,15)*XN45</f>
        <v>60715.199999999997</v>
      </c>
      <c r="XQ45" s="196">
        <f t="shared" si="124"/>
        <v>0</v>
      </c>
      <c r="XR45" s="196">
        <f t="shared" si="125"/>
        <v>0</v>
      </c>
      <c r="XS45" s="196">
        <f t="shared" si="126"/>
        <v>0</v>
      </c>
      <c r="XT45" s="196">
        <f t="shared" si="127"/>
        <v>0</v>
      </c>
      <c r="XU45" s="196">
        <f t="shared" si="151"/>
        <v>0</v>
      </c>
      <c r="XV45" s="196">
        <f t="shared" si="129"/>
        <v>0</v>
      </c>
      <c r="XW45" s="196">
        <f t="shared" si="137"/>
        <v>0</v>
      </c>
      <c r="XX45" s="196">
        <f>IF(IF(sym!$O34=XC45,1,0)=1,ABS(XO45*XH45),-ABS(XO45*XH45))</f>
        <v>0</v>
      </c>
      <c r="XY45" s="196">
        <f>IF(IF(sym!$N34=XC45,1,0)=1,ABS(XO45*XH45),-ABS(XO45*XH45))</f>
        <v>0</v>
      </c>
      <c r="XZ45" s="196">
        <f t="shared" si="148"/>
        <v>0</v>
      </c>
      <c r="YA45" s="196">
        <f t="shared" si="131"/>
        <v>0</v>
      </c>
    </row>
    <row r="46" spans="1:651" x14ac:dyDescent="0.25">
      <c r="A46" s="1" t="s">
        <v>358</v>
      </c>
      <c r="B46" s="150" t="str">
        <f>'FuturesInfo (3)'!M34</f>
        <v>@JY</v>
      </c>
      <c r="C46" s="200" t="str">
        <f>VLOOKUP(A46,'FuturesInfo (3)'!$A$2:$K$80,11)</f>
        <v>currency</v>
      </c>
      <c r="F46" t="e">
        <f>#REF!</f>
        <v>#REF!</v>
      </c>
      <c r="G46">
        <v>1</v>
      </c>
      <c r="H46">
        <v>1</v>
      </c>
      <c r="I46">
        <v>1</v>
      </c>
      <c r="J46">
        <f t="shared" ref="J46:J77" si="158">IF(G46=I46,1,0)</f>
        <v>1</v>
      </c>
      <c r="K46">
        <f t="shared" ref="K46:K77" si="159">IF(I46=H46,1,0)</f>
        <v>1</v>
      </c>
      <c r="L46" s="184">
        <v>2.0577027762700002E-2</v>
      </c>
      <c r="M46" s="2">
        <v>10</v>
      </c>
      <c r="N46">
        <v>60</v>
      </c>
      <c r="O46" t="str">
        <f t="shared" ref="O46:O77" si="160">IF(G46="","FALSE","TRUE")</f>
        <v>TRUE</v>
      </c>
      <c r="P46">
        <f>VLOOKUP($A46,'FuturesInfo (3)'!$A$2:$V$80,22)</f>
        <v>2</v>
      </c>
      <c r="Q46">
        <f t="shared" si="70"/>
        <v>2</v>
      </c>
      <c r="R46">
        <f t="shared" si="70"/>
        <v>2</v>
      </c>
      <c r="S46" s="138">
        <f>VLOOKUP($A46,'FuturesInfo (3)'!$A$2:$O$80,15)*Q46</f>
        <v>246762.5</v>
      </c>
      <c r="T46" s="144">
        <f t="shared" ref="T46:T77" si="161">IF(J46=1,ABS(S46*L46),-ABS(S46*L46))</f>
        <v>5077.6388132932589</v>
      </c>
      <c r="U46" s="144">
        <f t="shared" si="84"/>
        <v>5077.6388132932589</v>
      </c>
      <c r="W46">
        <f t="shared" ref="W46:W77" si="162">G46</f>
        <v>1</v>
      </c>
      <c r="X46">
        <v>1</v>
      </c>
      <c r="Y46">
        <v>1</v>
      </c>
      <c r="Z46">
        <v>-1</v>
      </c>
      <c r="AA46">
        <f t="shared" si="138"/>
        <v>0</v>
      </c>
      <c r="AB46">
        <f t="shared" ref="AB46:AB77" si="163">IF(Z46=Y46,1,0)</f>
        <v>0</v>
      </c>
      <c r="AC46" s="1">
        <v>-6.40068273949E-3</v>
      </c>
      <c r="AD46" s="2">
        <v>10</v>
      </c>
      <c r="AE46">
        <v>60</v>
      </c>
      <c r="AF46" t="str">
        <f t="shared" ref="AF46:AF77" si="164">IF(X46="","FALSE","TRUE")</f>
        <v>TRUE</v>
      </c>
      <c r="AG46">
        <f>VLOOKUP($A46,'FuturesInfo (3)'!$A$2:$V$80,22)</f>
        <v>2</v>
      </c>
      <c r="AH46">
        <f t="shared" ref="AH46:AH77" si="165">ROUND(IF(X46=Y46,AG46*(1+$AH$95),AG46*(1-$AH$95)),0)</f>
        <v>3</v>
      </c>
      <c r="AI46">
        <f t="shared" si="85"/>
        <v>2</v>
      </c>
      <c r="AJ46" s="138">
        <f>VLOOKUP($A46,'FuturesInfo (3)'!$A$2:$O$80,15)*AI46</f>
        <v>246762.5</v>
      </c>
      <c r="AK46" s="196">
        <f t="shared" ref="AK46:AK77" si="166">IF(AA46=1,ABS(AJ46*AC46),-ABS(AJ46*AC46))</f>
        <v>-1579.448474503401</v>
      </c>
      <c r="AL46" s="196">
        <f t="shared" si="87"/>
        <v>-1579.448474503401</v>
      </c>
      <c r="AN46">
        <f t="shared" si="76"/>
        <v>1</v>
      </c>
      <c r="AO46">
        <v>-1</v>
      </c>
      <c r="AP46">
        <v>1</v>
      </c>
      <c r="AQ46">
        <v>1</v>
      </c>
      <c r="AR46">
        <f t="shared" si="139"/>
        <v>0</v>
      </c>
      <c r="AS46">
        <f t="shared" si="77"/>
        <v>1</v>
      </c>
      <c r="AT46" s="1">
        <v>6.9787416791900001E-4</v>
      </c>
      <c r="AU46" s="2">
        <v>10</v>
      </c>
      <c r="AV46">
        <v>60</v>
      </c>
      <c r="AW46" t="str">
        <f t="shared" si="78"/>
        <v>TRUE</v>
      </c>
      <c r="AX46">
        <f>VLOOKUP($A46,'FuturesInfo (3)'!$A$2:$V$80,22)</f>
        <v>2</v>
      </c>
      <c r="AY46">
        <f t="shared" si="79"/>
        <v>2</v>
      </c>
      <c r="AZ46">
        <f t="shared" si="88"/>
        <v>2</v>
      </c>
      <c r="BA46" s="138">
        <f>VLOOKUP($A46,'FuturesInfo (3)'!$A$2:$O$80,15)*AZ46</f>
        <v>246762.5</v>
      </c>
      <c r="BB46" s="196">
        <f t="shared" si="80"/>
        <v>-172.20917436111225</v>
      </c>
      <c r="BC46" s="196">
        <f t="shared" si="89"/>
        <v>172.20917436111225</v>
      </c>
      <c r="BE46">
        <v>-1</v>
      </c>
      <c r="BF46">
        <v>-1</v>
      </c>
      <c r="BG46">
        <v>1</v>
      </c>
      <c r="BH46">
        <v>1</v>
      </c>
      <c r="BI46">
        <v>0</v>
      </c>
      <c r="BJ46">
        <v>1</v>
      </c>
      <c r="BK46" s="1">
        <v>3.2187114425200002E-3</v>
      </c>
      <c r="BL46" s="2">
        <v>10</v>
      </c>
      <c r="BM46">
        <v>60</v>
      </c>
      <c r="BN46" t="s">
        <v>1185</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1185</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1185</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1185</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1185</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1185</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1185</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1185</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1185</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1185</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1185</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1185</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1185</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1185</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1185</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1185</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1185</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1185</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v>1</v>
      </c>
      <c r="SX46" s="239">
        <v>1</v>
      </c>
      <c r="SY46" s="239">
        <v>1</v>
      </c>
      <c r="SZ46" s="239">
        <v>1</v>
      </c>
      <c r="TA46" s="214">
        <v>1</v>
      </c>
      <c r="TB46" s="240">
        <v>6</v>
      </c>
      <c r="TC46">
        <v>-1</v>
      </c>
      <c r="TD46">
        <v>1</v>
      </c>
      <c r="TE46" s="214">
        <v>1</v>
      </c>
      <c r="TF46">
        <v>1</v>
      </c>
      <c r="TG46">
        <v>1</v>
      </c>
      <c r="TH46">
        <v>0</v>
      </c>
      <c r="TI46">
        <v>1</v>
      </c>
      <c r="TJ46" s="248"/>
      <c r="TK46" s="202">
        <v>42544</v>
      </c>
      <c r="TL46">
        <v>60</v>
      </c>
      <c r="TM46" t="s">
        <v>1185</v>
      </c>
      <c r="TN46">
        <v>2</v>
      </c>
      <c r="TO46" s="252">
        <v>1</v>
      </c>
      <c r="TP46">
        <v>3</v>
      </c>
      <c r="TQ46" s="138">
        <v>244450</v>
      </c>
      <c r="TR46" s="138">
        <v>366675</v>
      </c>
      <c r="TS46" s="196">
        <v>0</v>
      </c>
      <c r="TT46" s="196">
        <v>0</v>
      </c>
      <c r="TU46" s="196">
        <v>0</v>
      </c>
      <c r="TV46" s="196">
        <v>0</v>
      </c>
      <c r="TW46" s="196">
        <v>0</v>
      </c>
      <c r="TX46" s="196">
        <v>0</v>
      </c>
      <c r="TY46" s="196">
        <v>0</v>
      </c>
      <c r="TZ46" s="196">
        <v>0</v>
      </c>
      <c r="UA46" s="196">
        <v>0</v>
      </c>
      <c r="UB46" s="196">
        <v>0</v>
      </c>
      <c r="UC46" s="196">
        <v>0</v>
      </c>
      <c r="UE46">
        <f t="shared" si="90"/>
        <v>1</v>
      </c>
      <c r="UF46" s="239">
        <v>1</v>
      </c>
      <c r="UG46" s="239">
        <v>1</v>
      </c>
      <c r="UH46" s="239">
        <v>1</v>
      </c>
      <c r="UI46" s="214">
        <v>1</v>
      </c>
      <c r="UJ46" s="240">
        <v>6</v>
      </c>
      <c r="UK46">
        <f t="shared" si="91"/>
        <v>-1</v>
      </c>
      <c r="UL46">
        <f t="shared" si="92"/>
        <v>1</v>
      </c>
      <c r="UM46" s="214">
        <v>1</v>
      </c>
      <c r="UN46">
        <f t="shared" si="155"/>
        <v>1</v>
      </c>
      <c r="UO46">
        <f t="shared" si="152"/>
        <v>1</v>
      </c>
      <c r="UP46">
        <f t="shared" si="132"/>
        <v>0</v>
      </c>
      <c r="UQ46">
        <f t="shared" si="94"/>
        <v>1</v>
      </c>
      <c r="UR46" s="248">
        <v>9.4600122724500003E-3</v>
      </c>
      <c r="US46" s="202">
        <v>42544</v>
      </c>
      <c r="UT46">
        <v>60</v>
      </c>
      <c r="UU46" t="str">
        <f t="shared" si="81"/>
        <v>TRUE</v>
      </c>
      <c r="UV46">
        <f>VLOOKUP($A46,'FuturesInfo (3)'!$A$2:$V$80,22)</f>
        <v>2</v>
      </c>
      <c r="UW46" s="252">
        <v>1</v>
      </c>
      <c r="UX46">
        <f t="shared" si="95"/>
        <v>3</v>
      </c>
      <c r="UY46" s="138">
        <f>VLOOKUP($A46,'FuturesInfo (3)'!$A$2:$O$80,15)*UV46</f>
        <v>246762.5</v>
      </c>
      <c r="UZ46" s="138">
        <f>VLOOKUP($A46,'FuturesInfo (3)'!$A$2:$O$80,15)*UX46</f>
        <v>370143.75</v>
      </c>
      <c r="VA46" s="196">
        <f t="shared" si="96"/>
        <v>2334.3762783804432</v>
      </c>
      <c r="VB46" s="196">
        <f t="shared" si="97"/>
        <v>3501.5644175706648</v>
      </c>
      <c r="VC46" s="196">
        <f t="shared" si="98"/>
        <v>2334.3762783804432</v>
      </c>
      <c r="VD46" s="196">
        <f t="shared" si="99"/>
        <v>-2334.3762783804432</v>
      </c>
      <c r="VE46" s="196">
        <f t="shared" si="149"/>
        <v>2334.3762783804432</v>
      </c>
      <c r="VF46" s="196">
        <f t="shared" si="101"/>
        <v>2334.3762783804432</v>
      </c>
      <c r="VG46" s="196">
        <f t="shared" si="133"/>
        <v>2334.3762783804432</v>
      </c>
      <c r="VH46" s="196">
        <f>IF(IF(sym!$O35=UM46,1,0)=1,ABS(UY46*UR46),-ABS(UY46*UR46))</f>
        <v>-2334.3762783804432</v>
      </c>
      <c r="VI46" s="196">
        <f>IF(IF(sym!$N35=UM46,1,0)=1,ABS(UY46*UR46),-ABS(UY46*UR46))</f>
        <v>2334.3762783804432</v>
      </c>
      <c r="VJ46" s="196">
        <f t="shared" si="142"/>
        <v>-2334.3762783804432</v>
      </c>
      <c r="VK46" s="196">
        <f t="shared" si="103"/>
        <v>2334.3762783804432</v>
      </c>
      <c r="VM46">
        <f t="shared" si="104"/>
        <v>1</v>
      </c>
      <c r="VN46" s="239">
        <v>1</v>
      </c>
      <c r="VO46" s="239">
        <v>1</v>
      </c>
      <c r="VP46" s="239">
        <v>1</v>
      </c>
      <c r="VQ46" s="214">
        <v>1</v>
      </c>
      <c r="VR46" s="240">
        <v>7</v>
      </c>
      <c r="VS46">
        <f t="shared" si="105"/>
        <v>-1</v>
      </c>
      <c r="VT46">
        <f t="shared" si="106"/>
        <v>1</v>
      </c>
      <c r="VU46" s="214"/>
      <c r="VV46">
        <f t="shared" si="156"/>
        <v>0</v>
      </c>
      <c r="VW46">
        <f t="shared" si="153"/>
        <v>0</v>
      </c>
      <c r="VX46">
        <f t="shared" si="134"/>
        <v>0</v>
      </c>
      <c r="VY46">
        <f t="shared" si="108"/>
        <v>0</v>
      </c>
      <c r="VZ46" s="248"/>
      <c r="WA46" s="202">
        <v>42544</v>
      </c>
      <c r="WB46">
        <v>60</v>
      </c>
      <c r="WC46" t="str">
        <f t="shared" si="82"/>
        <v>TRUE</v>
      </c>
      <c r="WD46">
        <f>VLOOKUP($A46,'FuturesInfo (3)'!$A$2:$V$80,22)</f>
        <v>2</v>
      </c>
      <c r="WE46" s="252">
        <v>2</v>
      </c>
      <c r="WF46">
        <f t="shared" si="109"/>
        <v>2</v>
      </c>
      <c r="WG46" s="138">
        <f>VLOOKUP($A46,'FuturesInfo (3)'!$A$2:$O$80,15)*WD46</f>
        <v>246762.5</v>
      </c>
      <c r="WH46" s="138">
        <f>VLOOKUP($A46,'FuturesInfo (3)'!$A$2:$O$80,15)*WF46</f>
        <v>246762.5</v>
      </c>
      <c r="WI46" s="196">
        <f t="shared" si="110"/>
        <v>0</v>
      </c>
      <c r="WJ46" s="196">
        <f t="shared" si="111"/>
        <v>0</v>
      </c>
      <c r="WK46" s="196">
        <f t="shared" si="112"/>
        <v>0</v>
      </c>
      <c r="WL46" s="196">
        <f t="shared" si="113"/>
        <v>0</v>
      </c>
      <c r="WM46" s="196">
        <f t="shared" si="150"/>
        <v>0</v>
      </c>
      <c r="WN46" s="196">
        <f t="shared" si="115"/>
        <v>0</v>
      </c>
      <c r="WO46" s="196">
        <f t="shared" si="135"/>
        <v>0</v>
      </c>
      <c r="WP46" s="196">
        <f>IF(IF(sym!$O35=VU46,1,0)=1,ABS(WG46*VZ46),-ABS(WG46*VZ46))</f>
        <v>0</v>
      </c>
      <c r="WQ46" s="196">
        <f>IF(IF(sym!$N35=VU46,1,0)=1,ABS(WG46*VZ46),-ABS(WG46*VZ46))</f>
        <v>0</v>
      </c>
      <c r="WR46" s="196">
        <f t="shared" si="145"/>
        <v>0</v>
      </c>
      <c r="WS46" s="196">
        <f t="shared" si="117"/>
        <v>0</v>
      </c>
      <c r="WU46">
        <f t="shared" si="118"/>
        <v>0</v>
      </c>
      <c r="WV46" s="239"/>
      <c r="WW46" s="239"/>
      <c r="WX46" s="239"/>
      <c r="WY46" s="214"/>
      <c r="WZ46" s="240"/>
      <c r="XA46">
        <f t="shared" si="119"/>
        <v>1</v>
      </c>
      <c r="XB46">
        <f t="shared" si="120"/>
        <v>0</v>
      </c>
      <c r="XC46" s="214"/>
      <c r="XD46">
        <f t="shared" si="157"/>
        <v>1</v>
      </c>
      <c r="XE46">
        <f t="shared" si="154"/>
        <v>1</v>
      </c>
      <c r="XF46">
        <f t="shared" si="136"/>
        <v>0</v>
      </c>
      <c r="XG46">
        <f t="shared" si="122"/>
        <v>1</v>
      </c>
      <c r="XH46" s="248"/>
      <c r="XI46" s="202"/>
      <c r="XJ46">
        <v>60</v>
      </c>
      <c r="XK46" t="str">
        <f t="shared" si="83"/>
        <v>FALSE</v>
      </c>
      <c r="XL46">
        <f>VLOOKUP($A46,'FuturesInfo (3)'!$A$2:$V$80,22)</f>
        <v>2</v>
      </c>
      <c r="XM46" s="252"/>
      <c r="XN46">
        <f t="shared" si="123"/>
        <v>2</v>
      </c>
      <c r="XO46" s="138">
        <f>VLOOKUP($A46,'FuturesInfo (3)'!$A$2:$O$80,15)*XL46</f>
        <v>246762.5</v>
      </c>
      <c r="XP46" s="138">
        <f>VLOOKUP($A46,'FuturesInfo (3)'!$A$2:$O$80,15)*XN46</f>
        <v>246762.5</v>
      </c>
      <c r="XQ46" s="196">
        <f t="shared" si="124"/>
        <v>0</v>
      </c>
      <c r="XR46" s="196">
        <f t="shared" si="125"/>
        <v>0</v>
      </c>
      <c r="XS46" s="196">
        <f t="shared" si="126"/>
        <v>0</v>
      </c>
      <c r="XT46" s="196">
        <f t="shared" si="127"/>
        <v>0</v>
      </c>
      <c r="XU46" s="196">
        <f t="shared" si="151"/>
        <v>0</v>
      </c>
      <c r="XV46" s="196">
        <f t="shared" si="129"/>
        <v>0</v>
      </c>
      <c r="XW46" s="196">
        <f t="shared" si="137"/>
        <v>0</v>
      </c>
      <c r="XX46" s="196">
        <f>IF(IF(sym!$O35=XC46,1,0)=1,ABS(XO46*XH46),-ABS(XO46*XH46))</f>
        <v>0</v>
      </c>
      <c r="XY46" s="196">
        <f>IF(IF(sym!$N35=XC46,1,0)=1,ABS(XO46*XH46),-ABS(XO46*XH46))</f>
        <v>0</v>
      </c>
      <c r="XZ46" s="196">
        <f t="shared" si="148"/>
        <v>0</v>
      </c>
      <c r="YA46" s="196">
        <f t="shared" si="131"/>
        <v>0</v>
      </c>
    </row>
    <row r="47" spans="1:651" x14ac:dyDescent="0.25">
      <c r="A47" s="1" t="s">
        <v>360</v>
      </c>
      <c r="B47" s="150" t="str">
        <f>'FuturesInfo (3)'!M35</f>
        <v>@KC</v>
      </c>
      <c r="C47" s="200" t="str">
        <f>VLOOKUP(A47,'FuturesInfo (3)'!$A$2:$K$80,11)</f>
        <v>soft</v>
      </c>
      <c r="F47" t="e">
        <f>#REF!</f>
        <v>#REF!</v>
      </c>
      <c r="G47">
        <v>-1</v>
      </c>
      <c r="H47">
        <v>-1</v>
      </c>
      <c r="I47">
        <v>1</v>
      </c>
      <c r="J47">
        <f t="shared" si="158"/>
        <v>0</v>
      </c>
      <c r="K47">
        <f t="shared" si="159"/>
        <v>0</v>
      </c>
      <c r="L47" s="184">
        <v>3.3333333333299998E-2</v>
      </c>
      <c r="M47" s="2">
        <v>10</v>
      </c>
      <c r="N47">
        <v>60</v>
      </c>
      <c r="O47" t="str">
        <f t="shared" si="160"/>
        <v>TRUE</v>
      </c>
      <c r="P47">
        <f>VLOOKUP($A47,'FuturesInfo (3)'!$A$2:$V$80,22)</f>
        <v>2</v>
      </c>
      <c r="Q47">
        <f t="shared" si="70"/>
        <v>2</v>
      </c>
      <c r="R47">
        <f t="shared" si="70"/>
        <v>2</v>
      </c>
      <c r="S47" s="138">
        <f>VLOOKUP($A47,'FuturesInfo (3)'!$A$2:$O$80,15)*Q47</f>
        <v>109162.50000000001</v>
      </c>
      <c r="T47" s="144">
        <f t="shared" si="161"/>
        <v>-3638.7499999963616</v>
      </c>
      <c r="U47" s="144">
        <f t="shared" si="84"/>
        <v>-3638.7499999963616</v>
      </c>
      <c r="W47">
        <f t="shared" si="162"/>
        <v>-1</v>
      </c>
      <c r="X47">
        <v>-1</v>
      </c>
      <c r="Y47">
        <v>-1</v>
      </c>
      <c r="Z47">
        <v>1</v>
      </c>
      <c r="AA47">
        <f t="shared" si="138"/>
        <v>0</v>
      </c>
      <c r="AB47">
        <f t="shared" si="163"/>
        <v>0</v>
      </c>
      <c r="AC47" s="1">
        <v>3.6191974823000003E-2</v>
      </c>
      <c r="AD47" s="2">
        <v>10</v>
      </c>
      <c r="AE47">
        <v>60</v>
      </c>
      <c r="AF47" t="str">
        <f t="shared" si="164"/>
        <v>TRUE</v>
      </c>
      <c r="AG47">
        <f>VLOOKUP($A47,'FuturesInfo (3)'!$A$2:$V$80,22)</f>
        <v>2</v>
      </c>
      <c r="AH47">
        <f t="shared" si="165"/>
        <v>3</v>
      </c>
      <c r="AI47">
        <f t="shared" si="85"/>
        <v>2</v>
      </c>
      <c r="AJ47" s="138">
        <f>VLOOKUP($A47,'FuturesInfo (3)'!$A$2:$O$80,15)*AI47</f>
        <v>109162.50000000001</v>
      </c>
      <c r="AK47" s="196">
        <f t="shared" si="166"/>
        <v>-3950.8064516157383</v>
      </c>
      <c r="AL47" s="196">
        <f t="shared" si="87"/>
        <v>-3950.8064516157383</v>
      </c>
      <c r="AN47">
        <f t="shared" si="76"/>
        <v>-1</v>
      </c>
      <c r="AO47">
        <v>-1</v>
      </c>
      <c r="AP47">
        <v>1</v>
      </c>
      <c r="AQ47">
        <v>1</v>
      </c>
      <c r="AR47">
        <f t="shared" si="139"/>
        <v>0</v>
      </c>
      <c r="AS47">
        <f t="shared" si="77"/>
        <v>1</v>
      </c>
      <c r="AT47" s="1">
        <v>3.79650721336E-3</v>
      </c>
      <c r="AU47" s="2">
        <v>10</v>
      </c>
      <c r="AV47">
        <v>60</v>
      </c>
      <c r="AW47" t="str">
        <f t="shared" si="78"/>
        <v>TRUE</v>
      </c>
      <c r="AX47">
        <f>VLOOKUP($A47,'FuturesInfo (3)'!$A$2:$V$80,22)</f>
        <v>2</v>
      </c>
      <c r="AY47">
        <f t="shared" si="79"/>
        <v>2</v>
      </c>
      <c r="AZ47">
        <f t="shared" si="88"/>
        <v>2</v>
      </c>
      <c r="BA47" s="138">
        <f>VLOOKUP($A47,'FuturesInfo (3)'!$A$2:$O$80,15)*AZ47</f>
        <v>109162.50000000001</v>
      </c>
      <c r="BB47" s="196">
        <f t="shared" si="80"/>
        <v>-414.43621867841108</v>
      </c>
      <c r="BC47" s="196">
        <f t="shared" si="89"/>
        <v>414.43621867841108</v>
      </c>
      <c r="BE47">
        <v>-1</v>
      </c>
      <c r="BF47">
        <v>1</v>
      </c>
      <c r="BG47">
        <v>1</v>
      </c>
      <c r="BH47">
        <v>1</v>
      </c>
      <c r="BI47">
        <v>1</v>
      </c>
      <c r="BJ47">
        <v>1</v>
      </c>
      <c r="BK47" s="1">
        <v>5.63540090772E-2</v>
      </c>
      <c r="BL47" s="2">
        <v>10</v>
      </c>
      <c r="BM47">
        <v>60</v>
      </c>
      <c r="BN47" t="s">
        <v>1185</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1185</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1185</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1185</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1185</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1185</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1185</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1185</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1185</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1185</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1185</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1185</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1185</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1185</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1185</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1185</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1185</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1185</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v>1</v>
      </c>
      <c r="SX47" s="239">
        <v>-1</v>
      </c>
      <c r="SY47" s="239">
        <v>-1</v>
      </c>
      <c r="SZ47" s="239">
        <v>1</v>
      </c>
      <c r="TA47" s="214">
        <v>1</v>
      </c>
      <c r="TB47" s="240">
        <v>-4</v>
      </c>
      <c r="TC47">
        <v>-1</v>
      </c>
      <c r="TD47">
        <v>-1</v>
      </c>
      <c r="TE47" s="214">
        <v>1</v>
      </c>
      <c r="TF47">
        <v>0</v>
      </c>
      <c r="TG47">
        <v>1</v>
      </c>
      <c r="TH47">
        <v>0</v>
      </c>
      <c r="TI47">
        <v>0</v>
      </c>
      <c r="TJ47" s="248"/>
      <c r="TK47" s="202">
        <v>42548</v>
      </c>
      <c r="TL47">
        <v>60</v>
      </c>
      <c r="TM47" t="s">
        <v>1185</v>
      </c>
      <c r="TN47">
        <v>2</v>
      </c>
      <c r="TO47" s="252">
        <v>1</v>
      </c>
      <c r="TP47">
        <v>3</v>
      </c>
      <c r="TQ47" s="138">
        <v>109800</v>
      </c>
      <c r="TR47" s="138">
        <v>164700</v>
      </c>
      <c r="TS47" s="196">
        <v>0</v>
      </c>
      <c r="TT47" s="196">
        <v>0</v>
      </c>
      <c r="TU47" s="196">
        <v>0</v>
      </c>
      <c r="TV47" s="196">
        <v>0</v>
      </c>
      <c r="TW47" s="196">
        <v>0</v>
      </c>
      <c r="TX47" s="196">
        <v>0</v>
      </c>
      <c r="TY47" s="196">
        <v>0</v>
      </c>
      <c r="TZ47" s="196">
        <v>0</v>
      </c>
      <c r="UA47" s="196">
        <v>0</v>
      </c>
      <c r="UB47" s="196">
        <v>0</v>
      </c>
      <c r="UC47" s="196">
        <v>0</v>
      </c>
      <c r="UE47">
        <f t="shared" si="90"/>
        <v>1</v>
      </c>
      <c r="UF47" s="239">
        <v>-1</v>
      </c>
      <c r="UG47" s="239">
        <v>-1</v>
      </c>
      <c r="UH47" s="239">
        <v>1</v>
      </c>
      <c r="UI47" s="214">
        <v>1</v>
      </c>
      <c r="UJ47" s="240">
        <v>-4</v>
      </c>
      <c r="UK47">
        <f t="shared" si="91"/>
        <v>-1</v>
      </c>
      <c r="UL47">
        <f t="shared" si="92"/>
        <v>-1</v>
      </c>
      <c r="UM47" s="214">
        <v>-1</v>
      </c>
      <c r="UN47">
        <f t="shared" si="155"/>
        <v>1</v>
      </c>
      <c r="UO47">
        <f t="shared" si="152"/>
        <v>0</v>
      </c>
      <c r="UP47">
        <f t="shared" si="132"/>
        <v>1</v>
      </c>
      <c r="UQ47">
        <f t="shared" si="94"/>
        <v>1</v>
      </c>
      <c r="UR47" s="248">
        <v>-5.8060109289600004E-3</v>
      </c>
      <c r="US47" s="202">
        <v>42548</v>
      </c>
      <c r="UT47">
        <v>60</v>
      </c>
      <c r="UU47" t="str">
        <f t="shared" si="81"/>
        <v>TRUE</v>
      </c>
      <c r="UV47">
        <f>VLOOKUP($A47,'FuturesInfo (3)'!$A$2:$V$80,22)</f>
        <v>2</v>
      </c>
      <c r="UW47" s="252">
        <v>1</v>
      </c>
      <c r="UX47">
        <f t="shared" si="95"/>
        <v>3</v>
      </c>
      <c r="UY47" s="138">
        <f>VLOOKUP($A47,'FuturesInfo (3)'!$A$2:$O$80,15)*UV47</f>
        <v>109162.50000000001</v>
      </c>
      <c r="UZ47" s="138">
        <f>VLOOKUP($A47,'FuturesInfo (3)'!$A$2:$O$80,15)*UX47</f>
        <v>163743.75000000003</v>
      </c>
      <c r="VA47" s="196">
        <f t="shared" si="96"/>
        <v>633.79866803259608</v>
      </c>
      <c r="VB47" s="196">
        <f t="shared" si="97"/>
        <v>950.69800204889418</v>
      </c>
      <c r="VC47" s="196">
        <f t="shared" si="98"/>
        <v>-633.79866803259608</v>
      </c>
      <c r="VD47" s="196">
        <f t="shared" si="99"/>
        <v>633.79866803259608</v>
      </c>
      <c r="VE47" s="196">
        <f t="shared" si="149"/>
        <v>633.79866803259608</v>
      </c>
      <c r="VF47" s="196">
        <f t="shared" si="101"/>
        <v>633.79866803259608</v>
      </c>
      <c r="VG47" s="196">
        <f t="shared" si="133"/>
        <v>-633.79866803259608</v>
      </c>
      <c r="VH47" s="196">
        <f>IF(IF(sym!$O36=UM47,1,0)=1,ABS(UY47*UR47),-ABS(UY47*UR47))</f>
        <v>-633.79866803259608</v>
      </c>
      <c r="VI47" s="196">
        <f>IF(IF(sym!$N36=UM47,1,0)=1,ABS(UY47*UR47),-ABS(UY47*UR47))</f>
        <v>633.79866803259608</v>
      </c>
      <c r="VJ47" s="196">
        <f t="shared" si="142"/>
        <v>-633.79866803259608</v>
      </c>
      <c r="VK47" s="196">
        <f t="shared" si="103"/>
        <v>633.79866803259608</v>
      </c>
      <c r="VM47">
        <f t="shared" si="104"/>
        <v>-1</v>
      </c>
      <c r="VN47" s="239">
        <v>1</v>
      </c>
      <c r="VO47" s="239">
        <v>-1</v>
      </c>
      <c r="VP47" s="239">
        <v>1</v>
      </c>
      <c r="VQ47" s="214">
        <v>1</v>
      </c>
      <c r="VR47" s="240">
        <v>-5</v>
      </c>
      <c r="VS47">
        <f t="shared" si="105"/>
        <v>-1</v>
      </c>
      <c r="VT47">
        <f t="shared" si="106"/>
        <v>-1</v>
      </c>
      <c r="VU47" s="214"/>
      <c r="VV47">
        <f t="shared" si="156"/>
        <v>0</v>
      </c>
      <c r="VW47">
        <f t="shared" si="153"/>
        <v>0</v>
      </c>
      <c r="VX47">
        <f t="shared" si="134"/>
        <v>0</v>
      </c>
      <c r="VY47">
        <f t="shared" si="108"/>
        <v>0</v>
      </c>
      <c r="VZ47" s="248"/>
      <c r="WA47" s="202">
        <v>42548</v>
      </c>
      <c r="WB47">
        <v>60</v>
      </c>
      <c r="WC47" t="str">
        <f t="shared" si="82"/>
        <v>TRUE</v>
      </c>
      <c r="WD47">
        <f>VLOOKUP($A47,'FuturesInfo (3)'!$A$2:$V$80,22)</f>
        <v>2</v>
      </c>
      <c r="WE47" s="252">
        <v>1</v>
      </c>
      <c r="WF47">
        <f t="shared" si="109"/>
        <v>2</v>
      </c>
      <c r="WG47" s="138">
        <f>VLOOKUP($A47,'FuturesInfo (3)'!$A$2:$O$80,15)*WD47</f>
        <v>109162.50000000001</v>
      </c>
      <c r="WH47" s="138">
        <f>VLOOKUP($A47,'FuturesInfo (3)'!$A$2:$O$80,15)*WF47</f>
        <v>109162.50000000001</v>
      </c>
      <c r="WI47" s="196">
        <f t="shared" si="110"/>
        <v>0</v>
      </c>
      <c r="WJ47" s="196">
        <f t="shared" si="111"/>
        <v>0</v>
      </c>
      <c r="WK47" s="196">
        <f t="shared" si="112"/>
        <v>0</v>
      </c>
      <c r="WL47" s="196">
        <f t="shared" si="113"/>
        <v>0</v>
      </c>
      <c r="WM47" s="196">
        <f t="shared" si="150"/>
        <v>0</v>
      </c>
      <c r="WN47" s="196">
        <f t="shared" si="115"/>
        <v>0</v>
      </c>
      <c r="WO47" s="196">
        <f t="shared" si="135"/>
        <v>0</v>
      </c>
      <c r="WP47" s="196">
        <f>IF(IF(sym!$O36=VU47,1,0)=1,ABS(WG47*VZ47),-ABS(WG47*VZ47))</f>
        <v>0</v>
      </c>
      <c r="WQ47" s="196">
        <f>IF(IF(sym!$N36=VU47,1,0)=1,ABS(WG47*VZ47),-ABS(WG47*VZ47))</f>
        <v>0</v>
      </c>
      <c r="WR47" s="196">
        <f t="shared" si="145"/>
        <v>0</v>
      </c>
      <c r="WS47" s="196">
        <f t="shared" si="117"/>
        <v>0</v>
      </c>
      <c r="WU47">
        <f t="shared" si="118"/>
        <v>0</v>
      </c>
      <c r="WV47" s="239"/>
      <c r="WW47" s="239"/>
      <c r="WX47" s="239"/>
      <c r="WY47" s="214"/>
      <c r="WZ47" s="240"/>
      <c r="XA47">
        <f t="shared" si="119"/>
        <v>1</v>
      </c>
      <c r="XB47">
        <f t="shared" si="120"/>
        <v>0</v>
      </c>
      <c r="XC47" s="214"/>
      <c r="XD47">
        <f t="shared" si="157"/>
        <v>1</v>
      </c>
      <c r="XE47">
        <f t="shared" si="154"/>
        <v>1</v>
      </c>
      <c r="XF47">
        <f t="shared" si="136"/>
        <v>0</v>
      </c>
      <c r="XG47">
        <f t="shared" si="122"/>
        <v>1</v>
      </c>
      <c r="XH47" s="248"/>
      <c r="XI47" s="202"/>
      <c r="XJ47">
        <v>60</v>
      </c>
      <c r="XK47" t="str">
        <f t="shared" si="83"/>
        <v>FALSE</v>
      </c>
      <c r="XL47">
        <f>VLOOKUP($A47,'FuturesInfo (3)'!$A$2:$V$80,22)</f>
        <v>2</v>
      </c>
      <c r="XM47" s="252"/>
      <c r="XN47">
        <f t="shared" si="123"/>
        <v>2</v>
      </c>
      <c r="XO47" s="138">
        <f>VLOOKUP($A47,'FuturesInfo (3)'!$A$2:$O$80,15)*XL47</f>
        <v>109162.50000000001</v>
      </c>
      <c r="XP47" s="138">
        <f>VLOOKUP($A47,'FuturesInfo (3)'!$A$2:$O$80,15)*XN47</f>
        <v>109162.50000000001</v>
      </c>
      <c r="XQ47" s="196">
        <f t="shared" si="124"/>
        <v>0</v>
      </c>
      <c r="XR47" s="196">
        <f t="shared" si="125"/>
        <v>0</v>
      </c>
      <c r="XS47" s="196">
        <f t="shared" si="126"/>
        <v>0</v>
      </c>
      <c r="XT47" s="196">
        <f t="shared" si="127"/>
        <v>0</v>
      </c>
      <c r="XU47" s="196">
        <f t="shared" si="151"/>
        <v>0</v>
      </c>
      <c r="XV47" s="196">
        <f t="shared" si="129"/>
        <v>0</v>
      </c>
      <c r="XW47" s="196">
        <f t="shared" si="137"/>
        <v>0</v>
      </c>
      <c r="XX47" s="196">
        <f>IF(IF(sym!$O36=XC47,1,0)=1,ABS(XO47*XH47),-ABS(XO47*XH47))</f>
        <v>0</v>
      </c>
      <c r="XY47" s="196">
        <f>IF(IF(sym!$N36=XC47,1,0)=1,ABS(XO47*XH47),-ABS(XO47*XH47))</f>
        <v>0</v>
      </c>
      <c r="XZ47" s="196">
        <f t="shared" si="148"/>
        <v>0</v>
      </c>
      <c r="YA47" s="196">
        <f t="shared" si="131"/>
        <v>0</v>
      </c>
    </row>
    <row r="48" spans="1:651" x14ac:dyDescent="0.25">
      <c r="A48" s="1" t="s">
        <v>1060</v>
      </c>
      <c r="B48" s="150" t="str">
        <f>'FuturesInfo (3)'!M36</f>
        <v>@KW</v>
      </c>
      <c r="C48" s="200" t="str">
        <f>VLOOKUP(A48,'FuturesInfo (3)'!$A$2:$K$80,11)</f>
        <v>grain</v>
      </c>
      <c r="F48" t="e">
        <f>#REF!</f>
        <v>#REF!</v>
      </c>
      <c r="G48">
        <v>1</v>
      </c>
      <c r="H48">
        <v>-1</v>
      </c>
      <c r="I48">
        <v>1</v>
      </c>
      <c r="J48">
        <f t="shared" si="158"/>
        <v>1</v>
      </c>
      <c r="K48">
        <f t="shared" si="159"/>
        <v>0</v>
      </c>
      <c r="L48" s="184">
        <v>2.0452099031199999E-2</v>
      </c>
      <c r="M48" s="2">
        <v>10</v>
      </c>
      <c r="N48">
        <v>60</v>
      </c>
      <c r="O48" t="str">
        <f t="shared" si="160"/>
        <v>TRUE</v>
      </c>
      <c r="P48">
        <f>VLOOKUP($A48,'FuturesInfo (3)'!$A$2:$V$80,22)</f>
        <v>4</v>
      </c>
      <c r="Q48">
        <f t="shared" si="70"/>
        <v>4</v>
      </c>
      <c r="R48">
        <f t="shared" si="70"/>
        <v>4</v>
      </c>
      <c r="S48" s="138">
        <f>VLOOKUP($A48,'FuturesInfo (3)'!$A$2:$O$80,15)*Q48</f>
        <v>83300</v>
      </c>
      <c r="T48" s="144">
        <f t="shared" si="161"/>
        <v>1703.6598492989599</v>
      </c>
      <c r="U48" s="144">
        <f t="shared" si="84"/>
        <v>-1703.6598492989599</v>
      </c>
      <c r="W48">
        <f t="shared" si="162"/>
        <v>1</v>
      </c>
      <c r="X48">
        <v>1</v>
      </c>
      <c r="Y48">
        <v>-1</v>
      </c>
      <c r="Z48">
        <v>1</v>
      </c>
      <c r="AA48">
        <f t="shared" si="138"/>
        <v>1</v>
      </c>
      <c r="AB48">
        <f t="shared" si="163"/>
        <v>0</v>
      </c>
      <c r="AC48" s="1">
        <v>1.52953586498E-2</v>
      </c>
      <c r="AD48" s="2">
        <v>10</v>
      </c>
      <c r="AE48">
        <v>60</v>
      </c>
      <c r="AF48" t="str">
        <f t="shared" si="164"/>
        <v>TRUE</v>
      </c>
      <c r="AG48">
        <f>VLOOKUP($A48,'FuturesInfo (3)'!$A$2:$V$80,22)</f>
        <v>4</v>
      </c>
      <c r="AH48">
        <f t="shared" si="165"/>
        <v>3</v>
      </c>
      <c r="AI48">
        <f t="shared" si="85"/>
        <v>4</v>
      </c>
      <c r="AJ48" s="138">
        <f>VLOOKUP($A48,'FuturesInfo (3)'!$A$2:$O$80,15)*AI48</f>
        <v>83300</v>
      </c>
      <c r="AK48" s="196">
        <f t="shared" si="166"/>
        <v>1274.1033755283399</v>
      </c>
      <c r="AL48" s="196">
        <f t="shared" si="87"/>
        <v>-1274.1033755283399</v>
      </c>
      <c r="AN48">
        <f t="shared" si="76"/>
        <v>1</v>
      </c>
      <c r="AO48">
        <v>-1</v>
      </c>
      <c r="AP48">
        <v>-1</v>
      </c>
      <c r="AQ48">
        <v>1</v>
      </c>
      <c r="AR48">
        <f t="shared" si="139"/>
        <v>0</v>
      </c>
      <c r="AS48">
        <f t="shared" si="77"/>
        <v>0</v>
      </c>
      <c r="AT48" s="1">
        <v>7.7922077922099996E-3</v>
      </c>
      <c r="AU48" s="2">
        <v>10</v>
      </c>
      <c r="AV48">
        <v>60</v>
      </c>
      <c r="AW48" t="str">
        <f t="shared" si="78"/>
        <v>TRUE</v>
      </c>
      <c r="AX48">
        <f>VLOOKUP($A48,'FuturesInfo (3)'!$A$2:$V$80,22)</f>
        <v>4</v>
      </c>
      <c r="AY48">
        <f t="shared" si="79"/>
        <v>5</v>
      </c>
      <c r="AZ48">
        <f t="shared" si="88"/>
        <v>4</v>
      </c>
      <c r="BA48" s="138">
        <f>VLOOKUP($A48,'FuturesInfo (3)'!$A$2:$O$80,15)*AZ48</f>
        <v>83300</v>
      </c>
      <c r="BB48" s="196">
        <f t="shared" si="80"/>
        <v>-649.09090909109295</v>
      </c>
      <c r="BC48" s="196">
        <f t="shared" si="89"/>
        <v>-649.09090909109295</v>
      </c>
      <c r="BE48">
        <v>-1</v>
      </c>
      <c r="BF48">
        <v>1</v>
      </c>
      <c r="BG48">
        <v>-1</v>
      </c>
      <c r="BH48">
        <v>1</v>
      </c>
      <c r="BI48">
        <v>1</v>
      </c>
      <c r="BJ48">
        <v>0</v>
      </c>
      <c r="BK48" s="1">
        <v>1.5979381443300002E-2</v>
      </c>
      <c r="BL48" s="2">
        <v>10</v>
      </c>
      <c r="BM48">
        <v>60</v>
      </c>
      <c r="BN48" t="s">
        <v>1185</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1185</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1185</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1185</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1185</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1185</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1185</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1185</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1185</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1185</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1185</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1185</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1185</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1185</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1185</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1185</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1185</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1185</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v>-1</v>
      </c>
      <c r="SX48" s="239">
        <v>1</v>
      </c>
      <c r="SY48" s="239">
        <v>1</v>
      </c>
      <c r="SZ48" s="239">
        <v>-1</v>
      </c>
      <c r="TA48" s="214">
        <v>1</v>
      </c>
      <c r="TB48" s="240">
        <v>17</v>
      </c>
      <c r="TC48">
        <v>-1</v>
      </c>
      <c r="TD48">
        <v>1</v>
      </c>
      <c r="TE48" s="214">
        <v>-1</v>
      </c>
      <c r="TF48">
        <v>0</v>
      </c>
      <c r="TG48">
        <v>0</v>
      </c>
      <c r="TH48">
        <v>1</v>
      </c>
      <c r="TI48">
        <v>0</v>
      </c>
      <c r="TJ48" s="248"/>
      <c r="TK48" s="202">
        <v>42529</v>
      </c>
      <c r="TL48">
        <v>60</v>
      </c>
      <c r="TM48" t="s">
        <v>1185</v>
      </c>
      <c r="TN48">
        <v>4</v>
      </c>
      <c r="TO48" s="252">
        <v>1</v>
      </c>
      <c r="TP48">
        <v>5</v>
      </c>
      <c r="TQ48" s="138">
        <v>82300</v>
      </c>
      <c r="TR48" s="138">
        <v>102875</v>
      </c>
      <c r="TS48" s="196">
        <v>0</v>
      </c>
      <c r="TT48" s="196">
        <v>0</v>
      </c>
      <c r="TU48" s="196">
        <v>0</v>
      </c>
      <c r="TV48" s="196">
        <v>0</v>
      </c>
      <c r="TW48" s="196">
        <v>0</v>
      </c>
      <c r="TX48" s="196">
        <v>0</v>
      </c>
      <c r="TY48" s="196">
        <v>0</v>
      </c>
      <c r="TZ48" s="196">
        <v>0</v>
      </c>
      <c r="UA48" s="196">
        <v>0</v>
      </c>
      <c r="UB48" s="196">
        <v>0</v>
      </c>
      <c r="UC48" s="196">
        <v>0</v>
      </c>
      <c r="UE48">
        <f t="shared" si="90"/>
        <v>-1</v>
      </c>
      <c r="UF48" s="239">
        <v>1</v>
      </c>
      <c r="UG48" s="239">
        <v>1</v>
      </c>
      <c r="UH48" s="239">
        <v>-1</v>
      </c>
      <c r="UI48" s="214">
        <v>1</v>
      </c>
      <c r="UJ48" s="240">
        <v>17</v>
      </c>
      <c r="UK48">
        <f t="shared" si="91"/>
        <v>-1</v>
      </c>
      <c r="UL48">
        <f t="shared" si="92"/>
        <v>1</v>
      </c>
      <c r="UM48" s="214">
        <v>1</v>
      </c>
      <c r="UN48">
        <f t="shared" si="155"/>
        <v>1</v>
      </c>
      <c r="UO48">
        <f t="shared" si="152"/>
        <v>1</v>
      </c>
      <c r="UP48">
        <f t="shared" si="132"/>
        <v>0</v>
      </c>
      <c r="UQ48">
        <f t="shared" si="94"/>
        <v>1</v>
      </c>
      <c r="UR48" s="248">
        <v>1.21506682868E-2</v>
      </c>
      <c r="US48" s="202">
        <v>42529</v>
      </c>
      <c r="UT48">
        <v>60</v>
      </c>
      <c r="UU48" t="str">
        <f t="shared" si="81"/>
        <v>TRUE</v>
      </c>
      <c r="UV48">
        <f>VLOOKUP($A48,'FuturesInfo (3)'!$A$2:$V$80,22)</f>
        <v>4</v>
      </c>
      <c r="UW48" s="252">
        <v>1</v>
      </c>
      <c r="UX48">
        <f t="shared" si="95"/>
        <v>5</v>
      </c>
      <c r="UY48" s="138">
        <f>VLOOKUP($A48,'FuturesInfo (3)'!$A$2:$O$80,15)*UV48</f>
        <v>83300</v>
      </c>
      <c r="UZ48" s="138">
        <f>VLOOKUP($A48,'FuturesInfo (3)'!$A$2:$O$80,15)*UX48</f>
        <v>104125</v>
      </c>
      <c r="VA48" s="196">
        <f t="shared" si="96"/>
        <v>1012.1506682904401</v>
      </c>
      <c r="VB48" s="196">
        <f t="shared" si="97"/>
        <v>1265.1883353630501</v>
      </c>
      <c r="VC48" s="196">
        <f t="shared" si="98"/>
        <v>1012.1506682904401</v>
      </c>
      <c r="VD48" s="196">
        <f t="shared" si="99"/>
        <v>-1012.1506682904401</v>
      </c>
      <c r="VE48" s="196">
        <f t="shared" si="149"/>
        <v>1012.1506682904401</v>
      </c>
      <c r="VF48" s="196">
        <f t="shared" si="101"/>
        <v>1012.1506682904401</v>
      </c>
      <c r="VG48" s="196">
        <f t="shared" si="133"/>
        <v>-1012.1506682904401</v>
      </c>
      <c r="VH48" s="196">
        <f>IF(IF(sym!$O37=UM48,1,0)=1,ABS(UY48*UR48),-ABS(UY48*UR48))</f>
        <v>1012.1506682904401</v>
      </c>
      <c r="VI48" s="196">
        <f>IF(IF(sym!$N37=UM48,1,0)=1,ABS(UY48*UR48),-ABS(UY48*UR48))</f>
        <v>-1012.1506682904401</v>
      </c>
      <c r="VJ48" s="196">
        <f t="shared" si="142"/>
        <v>-1012.1506682904401</v>
      </c>
      <c r="VK48" s="196">
        <f t="shared" si="103"/>
        <v>1012.1506682904401</v>
      </c>
      <c r="VM48">
        <f t="shared" si="104"/>
        <v>1</v>
      </c>
      <c r="VN48" s="239">
        <v>1</v>
      </c>
      <c r="VO48" s="239">
        <v>1</v>
      </c>
      <c r="VP48" s="239">
        <v>-1</v>
      </c>
      <c r="VQ48" s="214">
        <v>-1</v>
      </c>
      <c r="VR48" s="240">
        <v>18</v>
      </c>
      <c r="VS48">
        <f t="shared" si="105"/>
        <v>1</v>
      </c>
      <c r="VT48">
        <f t="shared" si="106"/>
        <v>-1</v>
      </c>
      <c r="VU48" s="214"/>
      <c r="VV48">
        <f t="shared" si="156"/>
        <v>0</v>
      </c>
      <c r="VW48">
        <f t="shared" si="153"/>
        <v>0</v>
      </c>
      <c r="VX48">
        <f t="shared" si="134"/>
        <v>0</v>
      </c>
      <c r="VY48">
        <f t="shared" si="108"/>
        <v>0</v>
      </c>
      <c r="VZ48" s="248"/>
      <c r="WA48" s="202">
        <v>42529</v>
      </c>
      <c r="WB48">
        <v>60</v>
      </c>
      <c r="WC48" t="str">
        <f t="shared" si="82"/>
        <v>TRUE</v>
      </c>
      <c r="WD48">
        <f>VLOOKUP($A48,'FuturesInfo (3)'!$A$2:$V$80,22)</f>
        <v>4</v>
      </c>
      <c r="WE48" s="252">
        <v>1</v>
      </c>
      <c r="WF48">
        <f t="shared" si="109"/>
        <v>4</v>
      </c>
      <c r="WG48" s="138">
        <f>VLOOKUP($A48,'FuturesInfo (3)'!$A$2:$O$80,15)*WD48</f>
        <v>83300</v>
      </c>
      <c r="WH48" s="138">
        <f>VLOOKUP($A48,'FuturesInfo (3)'!$A$2:$O$80,15)*WF48</f>
        <v>83300</v>
      </c>
      <c r="WI48" s="196">
        <f t="shared" si="110"/>
        <v>0</v>
      </c>
      <c r="WJ48" s="196">
        <f t="shared" si="111"/>
        <v>0</v>
      </c>
      <c r="WK48" s="196">
        <f t="shared" si="112"/>
        <v>0</v>
      </c>
      <c r="WL48" s="196">
        <f t="shared" si="113"/>
        <v>0</v>
      </c>
      <c r="WM48" s="196">
        <f t="shared" si="150"/>
        <v>0</v>
      </c>
      <c r="WN48" s="196">
        <f t="shared" si="115"/>
        <v>0</v>
      </c>
      <c r="WO48" s="196">
        <f t="shared" si="135"/>
        <v>0</v>
      </c>
      <c r="WP48" s="196">
        <f>IF(IF(sym!$O37=VU48,1,0)=1,ABS(WG48*VZ48),-ABS(WG48*VZ48))</f>
        <v>0</v>
      </c>
      <c r="WQ48" s="196">
        <f>IF(IF(sym!$N37=VU48,1,0)=1,ABS(WG48*VZ48),-ABS(WG48*VZ48))</f>
        <v>0</v>
      </c>
      <c r="WR48" s="196">
        <f t="shared" si="145"/>
        <v>0</v>
      </c>
      <c r="WS48" s="196">
        <f t="shared" si="117"/>
        <v>0</v>
      </c>
      <c r="WU48">
        <f t="shared" si="118"/>
        <v>0</v>
      </c>
      <c r="WV48" s="239"/>
      <c r="WW48" s="239"/>
      <c r="WX48" s="239"/>
      <c r="WY48" s="214"/>
      <c r="WZ48" s="240"/>
      <c r="XA48">
        <f t="shared" si="119"/>
        <v>1</v>
      </c>
      <c r="XB48">
        <f t="shared" si="120"/>
        <v>0</v>
      </c>
      <c r="XC48" s="214"/>
      <c r="XD48">
        <f t="shared" si="157"/>
        <v>1</v>
      </c>
      <c r="XE48">
        <f t="shared" si="154"/>
        <v>1</v>
      </c>
      <c r="XF48">
        <f t="shared" si="136"/>
        <v>0</v>
      </c>
      <c r="XG48">
        <f t="shared" si="122"/>
        <v>1</v>
      </c>
      <c r="XH48" s="248"/>
      <c r="XI48" s="202"/>
      <c r="XJ48">
        <v>60</v>
      </c>
      <c r="XK48" t="str">
        <f t="shared" si="83"/>
        <v>FALSE</v>
      </c>
      <c r="XL48">
        <f>VLOOKUP($A48,'FuturesInfo (3)'!$A$2:$V$80,22)</f>
        <v>4</v>
      </c>
      <c r="XM48" s="252"/>
      <c r="XN48">
        <f t="shared" si="123"/>
        <v>3</v>
      </c>
      <c r="XO48" s="138">
        <f>VLOOKUP($A48,'FuturesInfo (3)'!$A$2:$O$80,15)*XL48</f>
        <v>83300</v>
      </c>
      <c r="XP48" s="138">
        <f>VLOOKUP($A48,'FuturesInfo (3)'!$A$2:$O$80,15)*XN48</f>
        <v>62475</v>
      </c>
      <c r="XQ48" s="196">
        <f t="shared" si="124"/>
        <v>0</v>
      </c>
      <c r="XR48" s="196">
        <f t="shared" si="125"/>
        <v>0</v>
      </c>
      <c r="XS48" s="196">
        <f t="shared" si="126"/>
        <v>0</v>
      </c>
      <c r="XT48" s="196">
        <f t="shared" si="127"/>
        <v>0</v>
      </c>
      <c r="XU48" s="196">
        <f t="shared" si="151"/>
        <v>0</v>
      </c>
      <c r="XV48" s="196">
        <f t="shared" si="129"/>
        <v>0</v>
      </c>
      <c r="XW48" s="196">
        <f t="shared" si="137"/>
        <v>0</v>
      </c>
      <c r="XX48" s="196">
        <f>IF(IF(sym!$O37=XC48,1,0)=1,ABS(XO48*XH48),-ABS(XO48*XH48))</f>
        <v>0</v>
      </c>
      <c r="XY48" s="196">
        <f>IF(IF(sym!$N37=XC48,1,0)=1,ABS(XO48*XH48),-ABS(XO48*XH48))</f>
        <v>0</v>
      </c>
      <c r="XZ48" s="196">
        <f t="shared" si="148"/>
        <v>0</v>
      </c>
      <c r="YA48" s="196">
        <f t="shared" si="131"/>
        <v>0</v>
      </c>
    </row>
    <row r="49" spans="1:651" x14ac:dyDescent="0.25">
      <c r="A49" s="5" t="s">
        <v>362</v>
      </c>
      <c r="B49" s="150" t="str">
        <f>'FuturesInfo (3)'!M37</f>
        <v>@LB</v>
      </c>
      <c r="C49" s="200" t="str">
        <f>VLOOKUP(A49,'FuturesInfo (3)'!$A$2:$K$80,11)</f>
        <v>soft</v>
      </c>
      <c r="F49" s="5" t="e">
        <f>#REF!</f>
        <v>#REF!</v>
      </c>
      <c r="G49" s="5">
        <v>1</v>
      </c>
      <c r="H49">
        <v>1</v>
      </c>
      <c r="I49" s="5">
        <v>1</v>
      </c>
      <c r="J49">
        <f t="shared" si="158"/>
        <v>1</v>
      </c>
      <c r="K49">
        <f t="shared" si="159"/>
        <v>1</v>
      </c>
      <c r="L49" s="185">
        <v>1.6846361186000001E-2</v>
      </c>
      <c r="M49" s="167">
        <v>10</v>
      </c>
      <c r="N49" s="5">
        <v>60</v>
      </c>
      <c r="O49" t="str">
        <f t="shared" si="160"/>
        <v>TRUE</v>
      </c>
      <c r="P49">
        <f>VLOOKUP($A49,'FuturesInfo (3)'!$A$2:$V$80,22)</f>
        <v>3</v>
      </c>
      <c r="Q49">
        <f t="shared" si="70"/>
        <v>3</v>
      </c>
      <c r="R49">
        <f t="shared" si="70"/>
        <v>3</v>
      </c>
      <c r="S49" s="138">
        <f>VLOOKUP($A49,'FuturesInfo (3)'!$A$2:$O$80,15)*Q49</f>
        <v>106524</v>
      </c>
      <c r="T49" s="144">
        <f t="shared" si="161"/>
        <v>1794.541778977464</v>
      </c>
      <c r="U49" s="144">
        <f t="shared" si="84"/>
        <v>1794.541778977464</v>
      </c>
      <c r="W49" s="5">
        <f t="shared" si="162"/>
        <v>1</v>
      </c>
      <c r="X49" s="5">
        <v>1</v>
      </c>
      <c r="Y49">
        <v>1</v>
      </c>
      <c r="Z49" s="5">
        <v>1</v>
      </c>
      <c r="AA49">
        <f t="shared" si="138"/>
        <v>1</v>
      </c>
      <c r="AB49">
        <f t="shared" si="163"/>
        <v>1</v>
      </c>
      <c r="AC49" s="5">
        <v>1.4247846255800001E-2</v>
      </c>
      <c r="AD49" s="167">
        <v>10</v>
      </c>
      <c r="AE49" s="5">
        <v>60</v>
      </c>
      <c r="AF49" t="str">
        <f t="shared" si="164"/>
        <v>TRUE</v>
      </c>
      <c r="AG49">
        <f>VLOOKUP($A49,'FuturesInfo (3)'!$A$2:$V$80,22)</f>
        <v>3</v>
      </c>
      <c r="AH49">
        <f t="shared" si="165"/>
        <v>4</v>
      </c>
      <c r="AI49">
        <f t="shared" si="85"/>
        <v>3</v>
      </c>
      <c r="AJ49" s="138">
        <f>VLOOKUP($A49,'FuturesInfo (3)'!$A$2:$O$80,15)*AI49</f>
        <v>106524</v>
      </c>
      <c r="AK49" s="196">
        <f t="shared" si="166"/>
        <v>1517.7375745528393</v>
      </c>
      <c r="AL49" s="196">
        <f t="shared" si="87"/>
        <v>1517.7375745528393</v>
      </c>
      <c r="AN49" s="5">
        <f t="shared" si="76"/>
        <v>1</v>
      </c>
      <c r="AO49" s="5">
        <v>-1</v>
      </c>
      <c r="AP49">
        <v>1</v>
      </c>
      <c r="AQ49" s="5">
        <v>-1</v>
      </c>
      <c r="AR49">
        <f t="shared" si="139"/>
        <v>1</v>
      </c>
      <c r="AS49">
        <f t="shared" si="77"/>
        <v>0</v>
      </c>
      <c r="AT49" s="5">
        <v>-2.3521724926499999E-2</v>
      </c>
      <c r="AU49" s="167">
        <v>10</v>
      </c>
      <c r="AV49" s="5">
        <v>60</v>
      </c>
      <c r="AW49" t="str">
        <f t="shared" si="78"/>
        <v>TRUE</v>
      </c>
      <c r="AX49">
        <f>VLOOKUP($A49,'FuturesInfo (3)'!$A$2:$V$80,22)</f>
        <v>3</v>
      </c>
      <c r="AY49">
        <f t="shared" si="79"/>
        <v>2</v>
      </c>
      <c r="AZ49">
        <f t="shared" si="88"/>
        <v>3</v>
      </c>
      <c r="BA49" s="138">
        <f>VLOOKUP($A49,'FuturesInfo (3)'!$A$2:$O$80,15)*AZ49</f>
        <v>106524</v>
      </c>
      <c r="BB49" s="196">
        <f t="shared" si="80"/>
        <v>2505.6282260704861</v>
      </c>
      <c r="BC49" s="196">
        <f t="shared" si="89"/>
        <v>-2505.6282260704861</v>
      </c>
      <c r="BE49" s="5">
        <v>-1</v>
      </c>
      <c r="BF49" s="5">
        <v>-1</v>
      </c>
      <c r="BG49">
        <v>1</v>
      </c>
      <c r="BH49" s="5">
        <v>-1</v>
      </c>
      <c r="BI49">
        <v>1</v>
      </c>
      <c r="BJ49">
        <v>0</v>
      </c>
      <c r="BK49" s="5">
        <v>-2.0742723318800001E-2</v>
      </c>
      <c r="BL49" s="167">
        <v>10</v>
      </c>
      <c r="BM49" s="5">
        <v>60</v>
      </c>
      <c r="BN49" t="s">
        <v>1185</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1185</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1185</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1185</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1185</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1185</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1185</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1185</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1185</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1185</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1185</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1185</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1185</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1185</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1185</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1185</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1185</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1185</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v>1</v>
      </c>
      <c r="SX49" s="242">
        <v>1</v>
      </c>
      <c r="SY49" s="242">
        <v>1</v>
      </c>
      <c r="SZ49" s="242">
        <v>1</v>
      </c>
      <c r="TA49" s="214">
        <v>-1</v>
      </c>
      <c r="TB49" s="240">
        <v>-4</v>
      </c>
      <c r="TC49">
        <v>1</v>
      </c>
      <c r="TD49">
        <v>1</v>
      </c>
      <c r="TE49" s="246">
        <v>1</v>
      </c>
      <c r="TF49">
        <v>1</v>
      </c>
      <c r="TG49">
        <v>0</v>
      </c>
      <c r="TH49">
        <v>1</v>
      </c>
      <c r="TI49">
        <v>1</v>
      </c>
      <c r="TJ49" s="246"/>
      <c r="TK49" s="202">
        <v>42548</v>
      </c>
      <c r="TL49" s="5">
        <v>60</v>
      </c>
      <c r="TM49" t="s">
        <v>1185</v>
      </c>
      <c r="TN49">
        <v>3</v>
      </c>
      <c r="TO49" s="252">
        <v>2</v>
      </c>
      <c r="TP49">
        <v>2</v>
      </c>
      <c r="TQ49" s="138">
        <v>103950</v>
      </c>
      <c r="TR49" s="138">
        <v>69300</v>
      </c>
      <c r="TS49" s="196">
        <v>0</v>
      </c>
      <c r="TT49" s="196">
        <v>0</v>
      </c>
      <c r="TU49" s="196">
        <v>0</v>
      </c>
      <c r="TV49" s="196">
        <v>0</v>
      </c>
      <c r="TW49" s="196">
        <v>0</v>
      </c>
      <c r="TX49" s="196">
        <v>0</v>
      </c>
      <c r="TY49" s="196">
        <v>0</v>
      </c>
      <c r="TZ49" s="196">
        <v>0</v>
      </c>
      <c r="UA49" s="196">
        <v>0</v>
      </c>
      <c r="UB49" s="196">
        <v>0</v>
      </c>
      <c r="UC49" s="196">
        <v>0</v>
      </c>
      <c r="UE49">
        <f t="shared" si="90"/>
        <v>1</v>
      </c>
      <c r="UF49" s="242">
        <v>1</v>
      </c>
      <c r="UG49" s="242">
        <v>1</v>
      </c>
      <c r="UH49" s="242">
        <v>1</v>
      </c>
      <c r="UI49" s="214">
        <v>-1</v>
      </c>
      <c r="UJ49" s="240">
        <v>-4</v>
      </c>
      <c r="UK49">
        <f t="shared" si="91"/>
        <v>1</v>
      </c>
      <c r="UL49">
        <f t="shared" si="92"/>
        <v>1</v>
      </c>
      <c r="UM49" s="246">
        <v>1</v>
      </c>
      <c r="UN49">
        <f t="shared" si="155"/>
        <v>1</v>
      </c>
      <c r="UO49">
        <f t="shared" si="152"/>
        <v>0</v>
      </c>
      <c r="UP49">
        <f t="shared" si="132"/>
        <v>1</v>
      </c>
      <c r="UQ49">
        <f t="shared" si="94"/>
        <v>1</v>
      </c>
      <c r="UR49" s="246">
        <v>2.4761904761899999E-2</v>
      </c>
      <c r="US49" s="202">
        <v>42548</v>
      </c>
      <c r="UT49" s="5">
        <v>60</v>
      </c>
      <c r="UU49" t="str">
        <f t="shared" si="81"/>
        <v>TRUE</v>
      </c>
      <c r="UV49">
        <f>VLOOKUP($A49,'FuturesInfo (3)'!$A$2:$V$80,22)</f>
        <v>3</v>
      </c>
      <c r="UW49" s="252">
        <v>2</v>
      </c>
      <c r="UX49">
        <f t="shared" si="95"/>
        <v>2</v>
      </c>
      <c r="UY49" s="138">
        <f>VLOOKUP($A49,'FuturesInfo (3)'!$A$2:$O$80,15)*UV49</f>
        <v>106524</v>
      </c>
      <c r="UZ49" s="138">
        <f>VLOOKUP($A49,'FuturesInfo (3)'!$A$2:$O$80,15)*UX49</f>
        <v>71016</v>
      </c>
      <c r="VA49" s="196">
        <f t="shared" si="96"/>
        <v>2637.7371428566357</v>
      </c>
      <c r="VB49" s="196">
        <f t="shared" si="97"/>
        <v>1758.4914285710904</v>
      </c>
      <c r="VC49" s="196">
        <f t="shared" si="98"/>
        <v>-2637.7371428566357</v>
      </c>
      <c r="VD49" s="196">
        <f t="shared" si="99"/>
        <v>2637.7371428566357</v>
      </c>
      <c r="VE49" s="196">
        <f t="shared" si="149"/>
        <v>2637.7371428566357</v>
      </c>
      <c r="VF49" s="196">
        <f t="shared" si="101"/>
        <v>2637.7371428566357</v>
      </c>
      <c r="VG49" s="196">
        <f t="shared" si="133"/>
        <v>2637.7371428566357</v>
      </c>
      <c r="VH49" s="196">
        <f>IF(IF(sym!$O38=UM49,1,0)=1,ABS(UY49*UR49),-ABS(UY49*UR49))</f>
        <v>2637.7371428566357</v>
      </c>
      <c r="VI49" s="196">
        <f>IF(IF(sym!$N38=UM49,1,0)=1,ABS(UY49*UR49),-ABS(UY49*UR49))</f>
        <v>-2637.7371428566357</v>
      </c>
      <c r="VJ49" s="196">
        <f t="shared" si="142"/>
        <v>-2637.7371428566357</v>
      </c>
      <c r="VK49" s="196">
        <f t="shared" si="103"/>
        <v>2637.7371428566357</v>
      </c>
      <c r="VM49">
        <f t="shared" si="104"/>
        <v>1</v>
      </c>
      <c r="VN49" s="242">
        <v>1</v>
      </c>
      <c r="VO49" s="242">
        <v>-1</v>
      </c>
      <c r="VP49" s="242">
        <v>1</v>
      </c>
      <c r="VQ49" s="214">
        <v>-1</v>
      </c>
      <c r="VR49" s="240">
        <v>4</v>
      </c>
      <c r="VS49">
        <f t="shared" si="105"/>
        <v>1</v>
      </c>
      <c r="VT49">
        <f t="shared" si="106"/>
        <v>-1</v>
      </c>
      <c r="VU49" s="246"/>
      <c r="VV49">
        <f t="shared" si="156"/>
        <v>0</v>
      </c>
      <c r="VW49">
        <f t="shared" si="153"/>
        <v>0</v>
      </c>
      <c r="VX49">
        <f t="shared" si="134"/>
        <v>0</v>
      </c>
      <c r="VY49">
        <f t="shared" si="108"/>
        <v>0</v>
      </c>
      <c r="VZ49" s="246"/>
      <c r="WA49" s="202">
        <v>42549</v>
      </c>
      <c r="WB49" s="5">
        <v>60</v>
      </c>
      <c r="WC49" t="str">
        <f t="shared" si="82"/>
        <v>TRUE</v>
      </c>
      <c r="WD49">
        <f>VLOOKUP($A49,'FuturesInfo (3)'!$A$2:$V$80,22)</f>
        <v>3</v>
      </c>
      <c r="WE49" s="252">
        <v>2</v>
      </c>
      <c r="WF49">
        <f t="shared" si="109"/>
        <v>3</v>
      </c>
      <c r="WG49" s="138">
        <f>VLOOKUP($A49,'FuturesInfo (3)'!$A$2:$O$80,15)*WD49</f>
        <v>106524</v>
      </c>
      <c r="WH49" s="138">
        <f>VLOOKUP($A49,'FuturesInfo (3)'!$A$2:$O$80,15)*WF49</f>
        <v>106524</v>
      </c>
      <c r="WI49" s="196">
        <f t="shared" si="110"/>
        <v>0</v>
      </c>
      <c r="WJ49" s="196">
        <f t="shared" si="111"/>
        <v>0</v>
      </c>
      <c r="WK49" s="196">
        <f t="shared" si="112"/>
        <v>0</v>
      </c>
      <c r="WL49" s="196">
        <f t="shared" si="113"/>
        <v>0</v>
      </c>
      <c r="WM49" s="196">
        <f t="shared" si="150"/>
        <v>0</v>
      </c>
      <c r="WN49" s="196">
        <f t="shared" si="115"/>
        <v>0</v>
      </c>
      <c r="WO49" s="196">
        <f t="shared" si="135"/>
        <v>0</v>
      </c>
      <c r="WP49" s="196">
        <f>IF(IF(sym!$O38=VU49,1,0)=1,ABS(WG49*VZ49),-ABS(WG49*VZ49))</f>
        <v>0</v>
      </c>
      <c r="WQ49" s="196">
        <f>IF(IF(sym!$N38=VU49,1,0)=1,ABS(WG49*VZ49),-ABS(WG49*VZ49))</f>
        <v>0</v>
      </c>
      <c r="WR49" s="196">
        <f t="shared" si="145"/>
        <v>0</v>
      </c>
      <c r="WS49" s="196">
        <f t="shared" si="117"/>
        <v>0</v>
      </c>
      <c r="WU49">
        <f t="shared" si="118"/>
        <v>0</v>
      </c>
      <c r="WV49" s="242"/>
      <c r="WW49" s="242"/>
      <c r="WX49" s="242"/>
      <c r="WY49" s="214"/>
      <c r="WZ49" s="240"/>
      <c r="XA49">
        <f t="shared" si="119"/>
        <v>1</v>
      </c>
      <c r="XB49">
        <f t="shared" si="120"/>
        <v>0</v>
      </c>
      <c r="XC49" s="246"/>
      <c r="XD49">
        <f t="shared" si="157"/>
        <v>1</v>
      </c>
      <c r="XE49">
        <f t="shared" si="154"/>
        <v>1</v>
      </c>
      <c r="XF49">
        <f t="shared" si="136"/>
        <v>0</v>
      </c>
      <c r="XG49">
        <f t="shared" si="122"/>
        <v>1</v>
      </c>
      <c r="XH49" s="246"/>
      <c r="XI49" s="202"/>
      <c r="XJ49" s="5">
        <v>60</v>
      </c>
      <c r="XK49" t="str">
        <f t="shared" si="83"/>
        <v>FALSE</v>
      </c>
      <c r="XL49">
        <f>VLOOKUP($A49,'FuturesInfo (3)'!$A$2:$V$80,22)</f>
        <v>3</v>
      </c>
      <c r="XM49" s="252"/>
      <c r="XN49">
        <f t="shared" si="123"/>
        <v>2</v>
      </c>
      <c r="XO49" s="138">
        <f>VLOOKUP($A49,'FuturesInfo (3)'!$A$2:$O$80,15)*XL49</f>
        <v>106524</v>
      </c>
      <c r="XP49" s="138">
        <f>VLOOKUP($A49,'FuturesInfo (3)'!$A$2:$O$80,15)*XN49</f>
        <v>71016</v>
      </c>
      <c r="XQ49" s="196">
        <f t="shared" si="124"/>
        <v>0</v>
      </c>
      <c r="XR49" s="196">
        <f t="shared" si="125"/>
        <v>0</v>
      </c>
      <c r="XS49" s="196">
        <f t="shared" si="126"/>
        <v>0</v>
      </c>
      <c r="XT49" s="196">
        <f t="shared" si="127"/>
        <v>0</v>
      </c>
      <c r="XU49" s="196">
        <f t="shared" si="151"/>
        <v>0</v>
      </c>
      <c r="XV49" s="196">
        <f t="shared" si="129"/>
        <v>0</v>
      </c>
      <c r="XW49" s="196">
        <f t="shared" si="137"/>
        <v>0</v>
      </c>
      <c r="XX49" s="196">
        <f>IF(IF(sym!$O38=XC49,1,0)=1,ABS(XO49*XH49),-ABS(XO49*XH49))</f>
        <v>0</v>
      </c>
      <c r="XY49" s="196">
        <f>IF(IF(sym!$N38=XC49,1,0)=1,ABS(XO49*XH49),-ABS(XO49*XH49))</f>
        <v>0</v>
      </c>
      <c r="XZ49" s="196">
        <f t="shared" si="148"/>
        <v>0</v>
      </c>
      <c r="YA49" s="196">
        <f t="shared" si="131"/>
        <v>0</v>
      </c>
    </row>
    <row r="50" spans="1:651" x14ac:dyDescent="0.25">
      <c r="A50" s="1" t="s">
        <v>364</v>
      </c>
      <c r="B50" s="150" t="str">
        <f>'FuturesInfo (3)'!M38</f>
        <v>@LE</v>
      </c>
      <c r="C50" s="200" t="str">
        <f>VLOOKUP(A50,'FuturesInfo (3)'!$A$2:$K$80,11)</f>
        <v>meat</v>
      </c>
      <c r="F50" t="e">
        <f>#REF!</f>
        <v>#REF!</v>
      </c>
      <c r="G50">
        <v>-1</v>
      </c>
      <c r="H50">
        <v>1</v>
      </c>
      <c r="I50">
        <v>1</v>
      </c>
      <c r="J50">
        <f t="shared" si="158"/>
        <v>0</v>
      </c>
      <c r="K50">
        <f t="shared" si="159"/>
        <v>1</v>
      </c>
      <c r="L50" s="184">
        <v>1.2749681258E-3</v>
      </c>
      <c r="M50" s="2">
        <v>10</v>
      </c>
      <c r="N50">
        <v>60</v>
      </c>
      <c r="O50" t="str">
        <f t="shared" si="160"/>
        <v>TRUE</v>
      </c>
      <c r="P50">
        <f>VLOOKUP($A50,'FuturesInfo (3)'!$A$2:$V$80,22)</f>
        <v>3</v>
      </c>
      <c r="Q50">
        <f t="shared" si="70"/>
        <v>3</v>
      </c>
      <c r="R50">
        <f t="shared" si="70"/>
        <v>3</v>
      </c>
      <c r="S50" s="138">
        <f>VLOOKUP($A50,'FuturesInfo (3)'!$A$2:$O$80,15)*Q50</f>
        <v>136380</v>
      </c>
      <c r="T50" s="144">
        <f t="shared" si="161"/>
        <v>-173.88015299660401</v>
      </c>
      <c r="U50" s="144">
        <f t="shared" si="84"/>
        <v>173.88015299660401</v>
      </c>
      <c r="W50">
        <f t="shared" si="162"/>
        <v>-1</v>
      </c>
      <c r="X50">
        <v>-1</v>
      </c>
      <c r="Y50">
        <v>1</v>
      </c>
      <c r="Z50">
        <v>-1</v>
      </c>
      <c r="AA50">
        <f t="shared" si="138"/>
        <v>1</v>
      </c>
      <c r="AB50">
        <f t="shared" si="163"/>
        <v>0</v>
      </c>
      <c r="AC50" s="1">
        <v>-1.0611205432900001E-2</v>
      </c>
      <c r="AD50" s="2">
        <v>10</v>
      </c>
      <c r="AE50">
        <v>60</v>
      </c>
      <c r="AF50" t="str">
        <f t="shared" si="164"/>
        <v>TRUE</v>
      </c>
      <c r="AG50">
        <f>VLOOKUP($A50,'FuturesInfo (3)'!$A$2:$V$80,22)</f>
        <v>3</v>
      </c>
      <c r="AH50">
        <f t="shared" si="165"/>
        <v>2</v>
      </c>
      <c r="AI50">
        <f t="shared" si="85"/>
        <v>3</v>
      </c>
      <c r="AJ50" s="138">
        <f>VLOOKUP($A50,'FuturesInfo (3)'!$A$2:$O$80,15)*AI50</f>
        <v>136380</v>
      </c>
      <c r="AK50" s="196">
        <f t="shared" si="166"/>
        <v>1447.1561969389022</v>
      </c>
      <c r="AL50" s="196">
        <f t="shared" si="87"/>
        <v>-1447.1561969389022</v>
      </c>
      <c r="AN50">
        <f t="shared" si="76"/>
        <v>-1</v>
      </c>
      <c r="AO50">
        <v>-1</v>
      </c>
      <c r="AP50">
        <v>1</v>
      </c>
      <c r="AQ50">
        <v>-1</v>
      </c>
      <c r="AR50">
        <f t="shared" si="139"/>
        <v>1</v>
      </c>
      <c r="AS50">
        <f t="shared" si="77"/>
        <v>0</v>
      </c>
      <c r="AT50" s="1">
        <v>-4.7190047189999999E-3</v>
      </c>
      <c r="AU50" s="2">
        <v>10</v>
      </c>
      <c r="AV50">
        <v>60</v>
      </c>
      <c r="AW50" t="str">
        <f t="shared" si="78"/>
        <v>TRUE</v>
      </c>
      <c r="AX50">
        <f>VLOOKUP($A50,'FuturesInfo (3)'!$A$2:$V$80,22)</f>
        <v>3</v>
      </c>
      <c r="AY50">
        <f t="shared" si="79"/>
        <v>2</v>
      </c>
      <c r="AZ50">
        <f t="shared" si="88"/>
        <v>3</v>
      </c>
      <c r="BA50" s="138">
        <f>VLOOKUP($A50,'FuturesInfo (3)'!$A$2:$O$80,15)*AZ50</f>
        <v>136380</v>
      </c>
      <c r="BB50" s="196">
        <f t="shared" si="80"/>
        <v>643.57786357722</v>
      </c>
      <c r="BC50" s="196">
        <f t="shared" si="89"/>
        <v>-643.57786357722</v>
      </c>
      <c r="BE50">
        <v>-1</v>
      </c>
      <c r="BF50">
        <v>-1</v>
      </c>
      <c r="BG50">
        <v>1</v>
      </c>
      <c r="BH50">
        <v>1</v>
      </c>
      <c r="BI50">
        <v>0</v>
      </c>
      <c r="BJ50">
        <v>1</v>
      </c>
      <c r="BK50" s="1">
        <v>2.3491379310300001E-2</v>
      </c>
      <c r="BL50" s="2">
        <v>10</v>
      </c>
      <c r="BM50">
        <v>60</v>
      </c>
      <c r="BN50" t="s">
        <v>1185</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1185</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1185</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1185</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1185</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1185</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1185</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1185</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1185</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1185</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1185</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1185</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1185</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1185</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1185</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1185</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1185</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1185</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v>-1</v>
      </c>
      <c r="SX50" s="239">
        <v>1</v>
      </c>
      <c r="SY50" s="239">
        <v>1</v>
      </c>
      <c r="SZ50" s="239">
        <v>1</v>
      </c>
      <c r="TA50" s="214">
        <v>1</v>
      </c>
      <c r="TB50" s="240">
        <v>5</v>
      </c>
      <c r="TC50">
        <v>-1</v>
      </c>
      <c r="TD50">
        <v>1</v>
      </c>
      <c r="TE50" s="214">
        <v>-1</v>
      </c>
      <c r="TF50">
        <v>0</v>
      </c>
      <c r="TG50">
        <v>0</v>
      </c>
      <c r="TH50">
        <v>1</v>
      </c>
      <c r="TI50">
        <v>0</v>
      </c>
      <c r="TJ50" s="248"/>
      <c r="TK50" s="202">
        <v>42545</v>
      </c>
      <c r="TL50">
        <v>60</v>
      </c>
      <c r="TM50" t="s">
        <v>1185</v>
      </c>
      <c r="TN50">
        <v>3</v>
      </c>
      <c r="TO50" s="252">
        <v>2</v>
      </c>
      <c r="TP50">
        <v>2</v>
      </c>
      <c r="TQ50" s="138">
        <v>135570</v>
      </c>
      <c r="TR50" s="138">
        <v>90380</v>
      </c>
      <c r="TS50" s="196">
        <v>0</v>
      </c>
      <c r="TT50" s="196">
        <v>0</v>
      </c>
      <c r="TU50" s="196">
        <v>0</v>
      </c>
      <c r="TV50" s="196">
        <v>0</v>
      </c>
      <c r="TW50" s="196">
        <v>0</v>
      </c>
      <c r="TX50" s="196">
        <v>0</v>
      </c>
      <c r="TY50" s="196">
        <v>0</v>
      </c>
      <c r="TZ50" s="196">
        <v>0</v>
      </c>
      <c r="UA50" s="196">
        <v>0</v>
      </c>
      <c r="UB50" s="196">
        <v>0</v>
      </c>
      <c r="UC50" s="196">
        <v>0</v>
      </c>
      <c r="UE50">
        <f t="shared" si="90"/>
        <v>-1</v>
      </c>
      <c r="UF50" s="239">
        <v>1</v>
      </c>
      <c r="UG50" s="239">
        <v>1</v>
      </c>
      <c r="UH50" s="239">
        <v>1</v>
      </c>
      <c r="UI50" s="214">
        <v>1</v>
      </c>
      <c r="UJ50" s="240">
        <v>5</v>
      </c>
      <c r="UK50">
        <f t="shared" si="91"/>
        <v>-1</v>
      </c>
      <c r="UL50">
        <f t="shared" si="92"/>
        <v>1</v>
      </c>
      <c r="UM50" s="214">
        <v>1</v>
      </c>
      <c r="UN50">
        <f t="shared" si="155"/>
        <v>1</v>
      </c>
      <c r="UO50">
        <f t="shared" si="152"/>
        <v>1</v>
      </c>
      <c r="UP50">
        <f t="shared" si="132"/>
        <v>0</v>
      </c>
      <c r="UQ50">
        <f t="shared" si="94"/>
        <v>1</v>
      </c>
      <c r="UR50" s="248">
        <v>5.9747731799100002E-3</v>
      </c>
      <c r="US50" s="202">
        <v>42545</v>
      </c>
      <c r="UT50">
        <v>60</v>
      </c>
      <c r="UU50" t="str">
        <f t="shared" si="81"/>
        <v>TRUE</v>
      </c>
      <c r="UV50">
        <f>VLOOKUP($A50,'FuturesInfo (3)'!$A$2:$V$80,22)</f>
        <v>3</v>
      </c>
      <c r="UW50" s="252">
        <v>2</v>
      </c>
      <c r="UX50">
        <f t="shared" si="95"/>
        <v>2</v>
      </c>
      <c r="UY50" s="138">
        <f>VLOOKUP($A50,'FuturesInfo (3)'!$A$2:$O$80,15)*UV50</f>
        <v>136380</v>
      </c>
      <c r="UZ50" s="138">
        <f>VLOOKUP($A50,'FuturesInfo (3)'!$A$2:$O$80,15)*UX50</f>
        <v>90920</v>
      </c>
      <c r="VA50" s="196">
        <f t="shared" si="96"/>
        <v>814.83956627612577</v>
      </c>
      <c r="VB50" s="196">
        <f t="shared" si="97"/>
        <v>543.22637751741718</v>
      </c>
      <c r="VC50" s="196">
        <f t="shared" si="98"/>
        <v>814.83956627612577</v>
      </c>
      <c r="VD50" s="196">
        <f t="shared" si="99"/>
        <v>-814.83956627612577</v>
      </c>
      <c r="VE50" s="196">
        <f t="shared" si="149"/>
        <v>814.83956627612577</v>
      </c>
      <c r="VF50" s="196">
        <f t="shared" si="101"/>
        <v>814.83956627612577</v>
      </c>
      <c r="VG50" s="196">
        <f t="shared" si="133"/>
        <v>814.83956627612577</v>
      </c>
      <c r="VH50" s="196">
        <f>IF(IF(sym!$O39=UM50,1,0)=1,ABS(UY50*UR50),-ABS(UY50*UR50))</f>
        <v>814.83956627612577</v>
      </c>
      <c r="VI50" s="196">
        <f>IF(IF(sym!$N39=UM50,1,0)=1,ABS(UY50*UR50),-ABS(UY50*UR50))</f>
        <v>-814.83956627612577</v>
      </c>
      <c r="VJ50" s="196">
        <f t="shared" si="142"/>
        <v>-814.83956627612577</v>
      </c>
      <c r="VK50" s="196">
        <f t="shared" si="103"/>
        <v>814.83956627612577</v>
      </c>
      <c r="VM50">
        <f t="shared" si="104"/>
        <v>1</v>
      </c>
      <c r="VN50" s="239">
        <v>1</v>
      </c>
      <c r="VO50" s="239">
        <v>-1</v>
      </c>
      <c r="VP50" s="239">
        <v>1</v>
      </c>
      <c r="VQ50" s="214">
        <v>1</v>
      </c>
      <c r="VR50" s="240">
        <v>6</v>
      </c>
      <c r="VS50">
        <f t="shared" si="105"/>
        <v>-1</v>
      </c>
      <c r="VT50">
        <f t="shared" si="106"/>
        <v>1</v>
      </c>
      <c r="VU50" s="214"/>
      <c r="VV50">
        <f t="shared" si="156"/>
        <v>0</v>
      </c>
      <c r="VW50">
        <f t="shared" si="153"/>
        <v>0</v>
      </c>
      <c r="VX50">
        <f t="shared" si="134"/>
        <v>0</v>
      </c>
      <c r="VY50">
        <f t="shared" si="108"/>
        <v>0</v>
      </c>
      <c r="VZ50" s="248"/>
      <c r="WA50" s="202">
        <v>42545</v>
      </c>
      <c r="WB50">
        <v>60</v>
      </c>
      <c r="WC50" t="str">
        <f t="shared" si="82"/>
        <v>TRUE</v>
      </c>
      <c r="WD50">
        <f>VLOOKUP($A50,'FuturesInfo (3)'!$A$2:$V$80,22)</f>
        <v>3</v>
      </c>
      <c r="WE50" s="252">
        <v>2</v>
      </c>
      <c r="WF50">
        <f t="shared" si="109"/>
        <v>3</v>
      </c>
      <c r="WG50" s="138">
        <f>VLOOKUP($A50,'FuturesInfo (3)'!$A$2:$O$80,15)*WD50</f>
        <v>136380</v>
      </c>
      <c r="WH50" s="138">
        <f>VLOOKUP($A50,'FuturesInfo (3)'!$A$2:$O$80,15)*WF50</f>
        <v>136380</v>
      </c>
      <c r="WI50" s="196">
        <f t="shared" si="110"/>
        <v>0</v>
      </c>
      <c r="WJ50" s="196">
        <f t="shared" si="111"/>
        <v>0</v>
      </c>
      <c r="WK50" s="196">
        <f t="shared" si="112"/>
        <v>0</v>
      </c>
      <c r="WL50" s="196">
        <f t="shared" si="113"/>
        <v>0</v>
      </c>
      <c r="WM50" s="196">
        <f t="shared" si="150"/>
        <v>0</v>
      </c>
      <c r="WN50" s="196">
        <f t="shared" si="115"/>
        <v>0</v>
      </c>
      <c r="WO50" s="196">
        <f t="shared" si="135"/>
        <v>0</v>
      </c>
      <c r="WP50" s="196">
        <f>IF(IF(sym!$O39=VU50,1,0)=1,ABS(WG50*VZ50),-ABS(WG50*VZ50))</f>
        <v>0</v>
      </c>
      <c r="WQ50" s="196">
        <f>IF(IF(sym!$N39=VU50,1,0)=1,ABS(WG50*VZ50),-ABS(WG50*VZ50))</f>
        <v>0</v>
      </c>
      <c r="WR50" s="196">
        <f t="shared" si="145"/>
        <v>0</v>
      </c>
      <c r="WS50" s="196">
        <f t="shared" si="117"/>
        <v>0</v>
      </c>
      <c r="WU50">
        <f t="shared" si="118"/>
        <v>0</v>
      </c>
      <c r="WV50" s="239"/>
      <c r="WW50" s="239"/>
      <c r="WX50" s="239"/>
      <c r="WY50" s="214"/>
      <c r="WZ50" s="240"/>
      <c r="XA50">
        <f t="shared" si="119"/>
        <v>1</v>
      </c>
      <c r="XB50">
        <f t="shared" si="120"/>
        <v>0</v>
      </c>
      <c r="XC50" s="214"/>
      <c r="XD50">
        <f t="shared" si="157"/>
        <v>1</v>
      </c>
      <c r="XE50">
        <f t="shared" si="154"/>
        <v>1</v>
      </c>
      <c r="XF50">
        <f t="shared" si="136"/>
        <v>0</v>
      </c>
      <c r="XG50">
        <f t="shared" si="122"/>
        <v>1</v>
      </c>
      <c r="XH50" s="248"/>
      <c r="XI50" s="202"/>
      <c r="XJ50">
        <v>60</v>
      </c>
      <c r="XK50" t="str">
        <f t="shared" si="83"/>
        <v>FALSE</v>
      </c>
      <c r="XL50">
        <f>VLOOKUP($A50,'FuturesInfo (3)'!$A$2:$V$80,22)</f>
        <v>3</v>
      </c>
      <c r="XM50" s="252"/>
      <c r="XN50">
        <f t="shared" si="123"/>
        <v>2</v>
      </c>
      <c r="XO50" s="138">
        <f>VLOOKUP($A50,'FuturesInfo (3)'!$A$2:$O$80,15)*XL50</f>
        <v>136380</v>
      </c>
      <c r="XP50" s="138">
        <f>VLOOKUP($A50,'FuturesInfo (3)'!$A$2:$O$80,15)*XN50</f>
        <v>90920</v>
      </c>
      <c r="XQ50" s="196">
        <f t="shared" si="124"/>
        <v>0</v>
      </c>
      <c r="XR50" s="196">
        <f t="shared" si="125"/>
        <v>0</v>
      </c>
      <c r="XS50" s="196">
        <f t="shared" si="126"/>
        <v>0</v>
      </c>
      <c r="XT50" s="196">
        <f t="shared" si="127"/>
        <v>0</v>
      </c>
      <c r="XU50" s="196">
        <f t="shared" si="151"/>
        <v>0</v>
      </c>
      <c r="XV50" s="196">
        <f t="shared" si="129"/>
        <v>0</v>
      </c>
      <c r="XW50" s="196">
        <f t="shared" si="137"/>
        <v>0</v>
      </c>
      <c r="XX50" s="196">
        <f>IF(IF(sym!$O39=XC50,1,0)=1,ABS(XO50*XH50),-ABS(XO50*XH50))</f>
        <v>0</v>
      </c>
      <c r="XY50" s="196">
        <f>IF(IF(sym!$N39=XC50,1,0)=1,ABS(XO50*XH50),-ABS(XO50*XH50))</f>
        <v>0</v>
      </c>
      <c r="XZ50" s="196">
        <f t="shared" si="148"/>
        <v>0</v>
      </c>
      <c r="YA50" s="196">
        <f t="shared" si="131"/>
        <v>0</v>
      </c>
    </row>
    <row r="51" spans="1:651" x14ac:dyDescent="0.25">
      <c r="A51" s="1" t="s">
        <v>366</v>
      </c>
      <c r="B51" s="150" t="str">
        <f>'FuturesInfo (3)'!M39</f>
        <v>EB</v>
      </c>
      <c r="C51" s="200" t="str">
        <f>VLOOKUP(A51,'FuturesInfo (3)'!$A$2:$K$80,11)</f>
        <v>energy</v>
      </c>
      <c r="F51" t="e">
        <f>#REF!</f>
        <v>#REF!</v>
      </c>
      <c r="G51">
        <v>-1</v>
      </c>
      <c r="H51">
        <v>-1</v>
      </c>
      <c r="I51">
        <v>-1</v>
      </c>
      <c r="J51">
        <f t="shared" si="158"/>
        <v>1</v>
      </c>
      <c r="K51">
        <f t="shared" si="159"/>
        <v>1</v>
      </c>
      <c r="L51" s="184">
        <v>-7.9936051159099995E-3</v>
      </c>
      <c r="M51" s="2">
        <v>10</v>
      </c>
      <c r="N51">
        <v>60</v>
      </c>
      <c r="O51" t="str">
        <f t="shared" si="160"/>
        <v>TRUE</v>
      </c>
      <c r="P51">
        <f>VLOOKUP($A51,'FuturesInfo (3)'!$A$2:$V$80,22)</f>
        <v>2</v>
      </c>
      <c r="Q51">
        <f t="shared" si="70"/>
        <v>2</v>
      </c>
      <c r="R51">
        <f t="shared" si="70"/>
        <v>2</v>
      </c>
      <c r="S51" s="138">
        <f>VLOOKUP($A51,'FuturesInfo (3)'!$A$2:$O$80,15)*Q51</f>
        <v>99160</v>
      </c>
      <c r="T51" s="144">
        <f t="shared" si="161"/>
        <v>792.64588329363551</v>
      </c>
      <c r="U51" s="144">
        <f t="shared" si="84"/>
        <v>792.64588329363551</v>
      </c>
      <c r="W51">
        <f t="shared" si="162"/>
        <v>-1</v>
      </c>
      <c r="X51">
        <v>-1</v>
      </c>
      <c r="Y51">
        <v>-1</v>
      </c>
      <c r="Z51">
        <v>1</v>
      </c>
      <c r="AA51">
        <f t="shared" si="138"/>
        <v>0</v>
      </c>
      <c r="AB51">
        <f t="shared" si="163"/>
        <v>0</v>
      </c>
      <c r="AC51" s="1">
        <v>1.8331990330399998E-2</v>
      </c>
      <c r="AD51" s="2">
        <v>10</v>
      </c>
      <c r="AE51">
        <v>60</v>
      </c>
      <c r="AF51" t="str">
        <f t="shared" si="164"/>
        <v>TRUE</v>
      </c>
      <c r="AG51">
        <f>VLOOKUP($A51,'FuturesInfo (3)'!$A$2:$V$80,22)</f>
        <v>2</v>
      </c>
      <c r="AH51">
        <f t="shared" si="165"/>
        <v>3</v>
      </c>
      <c r="AI51">
        <f t="shared" si="85"/>
        <v>2</v>
      </c>
      <c r="AJ51" s="138">
        <f>VLOOKUP($A51,'FuturesInfo (3)'!$A$2:$O$80,15)*AI51</f>
        <v>99160</v>
      </c>
      <c r="AK51" s="196">
        <f t="shared" si="166"/>
        <v>-1817.8001611624638</v>
      </c>
      <c r="AL51" s="196">
        <f t="shared" si="87"/>
        <v>-1817.8001611624638</v>
      </c>
      <c r="AN51">
        <f t="shared" si="76"/>
        <v>-1</v>
      </c>
      <c r="AO51">
        <v>1</v>
      </c>
      <c r="AP51">
        <v>-1</v>
      </c>
      <c r="AQ51">
        <v>1</v>
      </c>
      <c r="AR51">
        <f t="shared" si="139"/>
        <v>1</v>
      </c>
      <c r="AS51">
        <f t="shared" si="77"/>
        <v>0</v>
      </c>
      <c r="AT51" s="1">
        <v>1.7606330366000001E-2</v>
      </c>
      <c r="AU51" s="2">
        <v>10</v>
      </c>
      <c r="AV51">
        <v>60</v>
      </c>
      <c r="AW51" t="str">
        <f t="shared" si="78"/>
        <v>TRUE</v>
      </c>
      <c r="AX51">
        <f>VLOOKUP($A51,'FuturesInfo (3)'!$A$2:$V$80,22)</f>
        <v>2</v>
      </c>
      <c r="AY51">
        <f t="shared" si="79"/>
        <v>2</v>
      </c>
      <c r="AZ51">
        <f t="shared" si="88"/>
        <v>2</v>
      </c>
      <c r="BA51" s="138">
        <f>VLOOKUP($A51,'FuturesInfo (3)'!$A$2:$O$80,15)*AZ51</f>
        <v>99160</v>
      </c>
      <c r="BB51" s="196">
        <f t="shared" si="80"/>
        <v>1745.8437190925601</v>
      </c>
      <c r="BC51" s="196">
        <f t="shared" si="89"/>
        <v>-1745.8437190925601</v>
      </c>
      <c r="BE51">
        <v>1</v>
      </c>
      <c r="BF51">
        <v>1</v>
      </c>
      <c r="BG51">
        <v>-1</v>
      </c>
      <c r="BH51">
        <v>1</v>
      </c>
      <c r="BI51">
        <v>1</v>
      </c>
      <c r="BJ51">
        <v>0</v>
      </c>
      <c r="BK51" s="1">
        <v>2.0800933125999999E-2</v>
      </c>
      <c r="BL51" s="2">
        <v>10</v>
      </c>
      <c r="BM51">
        <v>60</v>
      </c>
      <c r="BN51" t="s">
        <v>1185</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1185</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1185</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1185</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1185</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1185</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1185</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1185</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1185</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1185</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1185</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1185</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1185</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1185</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1185</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1185</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1185</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1185</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v>1</v>
      </c>
      <c r="SX51" s="239">
        <v>-1</v>
      </c>
      <c r="SY51" s="239">
        <v>-1</v>
      </c>
      <c r="SZ51" s="239">
        <v>-1</v>
      </c>
      <c r="TA51" s="214">
        <v>1</v>
      </c>
      <c r="TB51" s="240">
        <v>-4</v>
      </c>
      <c r="TC51">
        <v>-1</v>
      </c>
      <c r="TD51">
        <v>-1</v>
      </c>
      <c r="TE51" s="214">
        <v>-1</v>
      </c>
      <c r="TF51">
        <v>1</v>
      </c>
      <c r="TG51">
        <v>0</v>
      </c>
      <c r="TH51">
        <v>1</v>
      </c>
      <c r="TI51">
        <v>1</v>
      </c>
      <c r="TJ51" s="248">
        <v>-4.0470225476999999E-3</v>
      </c>
      <c r="TK51" s="202">
        <v>42548</v>
      </c>
      <c r="TL51">
        <v>60</v>
      </c>
      <c r="TM51" t="s">
        <v>1185</v>
      </c>
      <c r="TN51">
        <v>2</v>
      </c>
      <c r="TO51" s="252">
        <v>2</v>
      </c>
      <c r="TP51">
        <v>2</v>
      </c>
      <c r="TQ51" s="138">
        <v>103360</v>
      </c>
      <c r="TR51" s="138">
        <v>103360</v>
      </c>
      <c r="TS51" s="196">
        <v>418.30025053027197</v>
      </c>
      <c r="TT51" s="196">
        <v>418.30025053027197</v>
      </c>
      <c r="TU51" s="196">
        <v>-418.30025053027197</v>
      </c>
      <c r="TV51" s="196">
        <v>418.30025053027197</v>
      </c>
      <c r="TW51" s="196">
        <v>418.30025053027197</v>
      </c>
      <c r="TX51" s="196">
        <v>418.30025053027197</v>
      </c>
      <c r="TY51" s="196">
        <v>418.30025053027197</v>
      </c>
      <c r="TZ51" s="196">
        <v>-418.30025053027197</v>
      </c>
      <c r="UA51" s="196">
        <v>418.30025053027197</v>
      </c>
      <c r="UB51" s="196">
        <v>-418.30025053027197</v>
      </c>
      <c r="UC51" s="196">
        <v>418.30025053027197</v>
      </c>
      <c r="UE51">
        <f t="shared" si="90"/>
        <v>-1</v>
      </c>
      <c r="UF51" s="239">
        <v>-1</v>
      </c>
      <c r="UG51" s="239">
        <v>-1</v>
      </c>
      <c r="UH51" s="239">
        <v>-1</v>
      </c>
      <c r="UI51" s="214">
        <v>-1</v>
      </c>
      <c r="UJ51" s="240">
        <v>5</v>
      </c>
      <c r="UK51">
        <f t="shared" si="91"/>
        <v>1</v>
      </c>
      <c r="UL51">
        <f t="shared" si="92"/>
        <v>-1</v>
      </c>
      <c r="UM51" s="214">
        <v>-1</v>
      </c>
      <c r="UN51">
        <f t="shared" si="155"/>
        <v>1</v>
      </c>
      <c r="UO51">
        <f t="shared" si="152"/>
        <v>1</v>
      </c>
      <c r="UP51">
        <f t="shared" si="132"/>
        <v>0</v>
      </c>
      <c r="UQ51">
        <f t="shared" si="94"/>
        <v>1</v>
      </c>
      <c r="UR51" s="248">
        <v>-4.0634674922599999E-2</v>
      </c>
      <c r="US51" s="202">
        <v>42548</v>
      </c>
      <c r="UT51">
        <v>60</v>
      </c>
      <c r="UU51" t="str">
        <f t="shared" si="81"/>
        <v>TRUE</v>
      </c>
      <c r="UV51">
        <f>VLOOKUP($A51,'FuturesInfo (3)'!$A$2:$V$80,22)</f>
        <v>2</v>
      </c>
      <c r="UW51" s="252">
        <v>2</v>
      </c>
      <c r="UX51">
        <f t="shared" si="95"/>
        <v>2</v>
      </c>
      <c r="UY51" s="138">
        <f>VLOOKUP($A51,'FuturesInfo (3)'!$A$2:$O$80,15)*UV51</f>
        <v>99160</v>
      </c>
      <c r="UZ51" s="138">
        <f>VLOOKUP($A51,'FuturesInfo (3)'!$A$2:$O$80,15)*UX51</f>
        <v>99160</v>
      </c>
      <c r="VA51" s="196">
        <f t="shared" si="96"/>
        <v>4029.3343653250158</v>
      </c>
      <c r="VB51" s="196">
        <f t="shared" si="97"/>
        <v>4029.3343653250158</v>
      </c>
      <c r="VC51" s="196">
        <f t="shared" si="98"/>
        <v>4029.3343653250158</v>
      </c>
      <c r="VD51" s="196">
        <f t="shared" si="99"/>
        <v>-4029.3343653250158</v>
      </c>
      <c r="VE51" s="196">
        <f t="shared" si="149"/>
        <v>4029.3343653250158</v>
      </c>
      <c r="VF51" s="196">
        <f t="shared" si="101"/>
        <v>4029.3343653250158</v>
      </c>
      <c r="VG51" s="196">
        <f t="shared" si="133"/>
        <v>4029.3343653250158</v>
      </c>
      <c r="VH51" s="196">
        <f>IF(IF(sym!$O40=UM51,1,0)=1,ABS(UY51*UR51),-ABS(UY51*UR51))</f>
        <v>-4029.3343653250158</v>
      </c>
      <c r="VI51" s="196">
        <f>IF(IF(sym!$N40=UM51,1,0)=1,ABS(UY51*UR51),-ABS(UY51*UR51))</f>
        <v>4029.3343653250158</v>
      </c>
      <c r="VJ51" s="196">
        <f t="shared" si="142"/>
        <v>-4029.3343653250158</v>
      </c>
      <c r="VK51" s="196">
        <f t="shared" si="103"/>
        <v>4029.3343653250158</v>
      </c>
      <c r="VM51">
        <f t="shared" si="104"/>
        <v>-1</v>
      </c>
      <c r="VN51" s="239">
        <v>1</v>
      </c>
      <c r="VO51" s="239">
        <v>1</v>
      </c>
      <c r="VP51" s="239">
        <v>1</v>
      </c>
      <c r="VQ51" s="214">
        <v>1</v>
      </c>
      <c r="VR51" s="240">
        <v>4</v>
      </c>
      <c r="VS51">
        <f t="shared" si="105"/>
        <v>-1</v>
      </c>
      <c r="VT51">
        <f t="shared" si="106"/>
        <v>1</v>
      </c>
      <c r="VU51" s="214"/>
      <c r="VV51">
        <f t="shared" si="156"/>
        <v>0</v>
      </c>
      <c r="VW51">
        <f t="shared" si="153"/>
        <v>0</v>
      </c>
      <c r="VX51">
        <f t="shared" si="134"/>
        <v>0</v>
      </c>
      <c r="VY51">
        <f t="shared" si="108"/>
        <v>0</v>
      </c>
      <c r="VZ51" s="248"/>
      <c r="WA51" s="202">
        <v>42550</v>
      </c>
      <c r="WB51">
        <v>60</v>
      </c>
      <c r="WC51" t="str">
        <f t="shared" si="82"/>
        <v>TRUE</v>
      </c>
      <c r="WD51">
        <f>VLOOKUP($A51,'FuturesInfo (3)'!$A$2:$V$80,22)</f>
        <v>2</v>
      </c>
      <c r="WE51" s="252">
        <v>2</v>
      </c>
      <c r="WF51">
        <f t="shared" si="109"/>
        <v>2</v>
      </c>
      <c r="WG51" s="138">
        <f>VLOOKUP($A51,'FuturesInfo (3)'!$A$2:$O$80,15)*WD51</f>
        <v>99160</v>
      </c>
      <c r="WH51" s="138">
        <f>VLOOKUP($A51,'FuturesInfo (3)'!$A$2:$O$80,15)*WF51</f>
        <v>99160</v>
      </c>
      <c r="WI51" s="196">
        <f t="shared" si="110"/>
        <v>0</v>
      </c>
      <c r="WJ51" s="196">
        <f t="shared" si="111"/>
        <v>0</v>
      </c>
      <c r="WK51" s="196">
        <f t="shared" si="112"/>
        <v>0</v>
      </c>
      <c r="WL51" s="196">
        <f t="shared" si="113"/>
        <v>0</v>
      </c>
      <c r="WM51" s="196">
        <f t="shared" si="150"/>
        <v>0</v>
      </c>
      <c r="WN51" s="196">
        <f t="shared" si="115"/>
        <v>0</v>
      </c>
      <c r="WO51" s="196">
        <f t="shared" si="135"/>
        <v>0</v>
      </c>
      <c r="WP51" s="196">
        <f>IF(IF(sym!$O40=VU51,1,0)=1,ABS(WG51*VZ51),-ABS(WG51*VZ51))</f>
        <v>0</v>
      </c>
      <c r="WQ51" s="196">
        <f>IF(IF(sym!$N40=VU51,1,0)=1,ABS(WG51*VZ51),-ABS(WG51*VZ51))</f>
        <v>0</v>
      </c>
      <c r="WR51" s="196">
        <f t="shared" si="145"/>
        <v>0</v>
      </c>
      <c r="WS51" s="196">
        <f t="shared" si="117"/>
        <v>0</v>
      </c>
      <c r="WU51">
        <f t="shared" si="118"/>
        <v>0</v>
      </c>
      <c r="WV51" s="239"/>
      <c r="WW51" s="239"/>
      <c r="WX51" s="239"/>
      <c r="WY51" s="214"/>
      <c r="WZ51" s="240"/>
      <c r="XA51">
        <f t="shared" si="119"/>
        <v>1</v>
      </c>
      <c r="XB51">
        <f t="shared" si="120"/>
        <v>0</v>
      </c>
      <c r="XC51" s="214"/>
      <c r="XD51">
        <f t="shared" si="157"/>
        <v>1</v>
      </c>
      <c r="XE51">
        <f t="shared" si="154"/>
        <v>1</v>
      </c>
      <c r="XF51">
        <f t="shared" si="136"/>
        <v>0</v>
      </c>
      <c r="XG51">
        <f t="shared" si="122"/>
        <v>1</v>
      </c>
      <c r="XH51" s="248"/>
      <c r="XI51" s="202"/>
      <c r="XJ51">
        <v>60</v>
      </c>
      <c r="XK51" t="str">
        <f t="shared" si="83"/>
        <v>FALSE</v>
      </c>
      <c r="XL51">
        <f>VLOOKUP($A51,'FuturesInfo (3)'!$A$2:$V$80,22)</f>
        <v>2</v>
      </c>
      <c r="XM51" s="252"/>
      <c r="XN51">
        <f t="shared" si="123"/>
        <v>2</v>
      </c>
      <c r="XO51" s="138">
        <f>VLOOKUP($A51,'FuturesInfo (3)'!$A$2:$O$80,15)*XL51</f>
        <v>99160</v>
      </c>
      <c r="XP51" s="138">
        <f>VLOOKUP($A51,'FuturesInfo (3)'!$A$2:$O$80,15)*XN51</f>
        <v>99160</v>
      </c>
      <c r="XQ51" s="196">
        <f t="shared" si="124"/>
        <v>0</v>
      </c>
      <c r="XR51" s="196">
        <f t="shared" si="125"/>
        <v>0</v>
      </c>
      <c r="XS51" s="196">
        <f t="shared" si="126"/>
        <v>0</v>
      </c>
      <c r="XT51" s="196">
        <f t="shared" si="127"/>
        <v>0</v>
      </c>
      <c r="XU51" s="196">
        <f t="shared" si="151"/>
        <v>0</v>
      </c>
      <c r="XV51" s="196">
        <f t="shared" si="129"/>
        <v>0</v>
      </c>
      <c r="XW51" s="196">
        <f t="shared" si="137"/>
        <v>0</v>
      </c>
      <c r="XX51" s="196">
        <f>IF(IF(sym!$O40=XC51,1,0)=1,ABS(XO51*XH51),-ABS(XO51*XH51))</f>
        <v>0</v>
      </c>
      <c r="XY51" s="196">
        <f>IF(IF(sym!$N40=XC51,1,0)=1,ABS(XO51*XH51),-ABS(XO51*XH51))</f>
        <v>0</v>
      </c>
      <c r="XZ51" s="196">
        <f t="shared" si="148"/>
        <v>0</v>
      </c>
      <c r="YA51" s="196">
        <f t="shared" si="131"/>
        <v>0</v>
      </c>
    </row>
    <row r="52" spans="1:651" x14ac:dyDescent="0.25">
      <c r="A52" s="1" t="s">
        <v>368</v>
      </c>
      <c r="B52" s="150" t="s">
        <v>1114</v>
      </c>
      <c r="C52" s="200" t="str">
        <f>VLOOKUP(A52,'FuturesInfo (3)'!$A$2:$K$80,11)</f>
        <v>energy</v>
      </c>
      <c r="F52" t="e">
        <f>#REF!</f>
        <v>#REF!</v>
      </c>
      <c r="G52">
        <v>1</v>
      </c>
      <c r="H52">
        <v>-1</v>
      </c>
      <c r="I52">
        <v>-1</v>
      </c>
      <c r="J52">
        <f t="shared" si="158"/>
        <v>0</v>
      </c>
      <c r="K52">
        <f t="shared" si="159"/>
        <v>1</v>
      </c>
      <c r="L52" s="184">
        <v>-1.4452473596399999E-2</v>
      </c>
      <c r="M52" s="2">
        <v>10</v>
      </c>
      <c r="N52">
        <v>60</v>
      </c>
      <c r="O52" t="str">
        <f t="shared" si="160"/>
        <v>TRUE</v>
      </c>
      <c r="P52">
        <f>VLOOKUP($A52,'FuturesInfo (3)'!$A$2:$V$80,22)</f>
        <v>2</v>
      </c>
      <c r="Q52">
        <f t="shared" si="70"/>
        <v>2</v>
      </c>
      <c r="R52">
        <f t="shared" si="70"/>
        <v>2</v>
      </c>
      <c r="S52" s="138">
        <f>VLOOKUP($A52,'FuturesInfo (3)'!$A$2:$O$80,15)*Q52</f>
        <v>84800</v>
      </c>
      <c r="T52" s="144">
        <f t="shared" si="161"/>
        <v>-1225.5697609747199</v>
      </c>
      <c r="U52" s="144">
        <f t="shared" si="84"/>
        <v>1225.5697609747199</v>
      </c>
      <c r="W52">
        <f t="shared" si="162"/>
        <v>1</v>
      </c>
      <c r="X52">
        <v>-1</v>
      </c>
      <c r="Y52">
        <v>-1</v>
      </c>
      <c r="Z52">
        <v>1</v>
      </c>
      <c r="AA52">
        <f t="shared" si="138"/>
        <v>0</v>
      </c>
      <c r="AB52">
        <f t="shared" si="163"/>
        <v>0</v>
      </c>
      <c r="AC52" s="1">
        <v>5.6401579244200004E-3</v>
      </c>
      <c r="AD52" s="2">
        <v>10</v>
      </c>
      <c r="AE52">
        <v>60</v>
      </c>
      <c r="AF52" t="str">
        <f t="shared" si="164"/>
        <v>TRUE</v>
      </c>
      <c r="AG52">
        <f>VLOOKUP($A52,'FuturesInfo (3)'!$A$2:$V$80,22)</f>
        <v>2</v>
      </c>
      <c r="AH52">
        <f t="shared" si="165"/>
        <v>3</v>
      </c>
      <c r="AI52">
        <f t="shared" si="85"/>
        <v>2</v>
      </c>
      <c r="AJ52" s="138">
        <f>VLOOKUP($A52,'FuturesInfo (3)'!$A$2:$O$80,15)*AI52</f>
        <v>84800</v>
      </c>
      <c r="AK52" s="196">
        <f t="shared" si="166"/>
        <v>-478.28539199081604</v>
      </c>
      <c r="AL52" s="196">
        <f t="shared" si="87"/>
        <v>-478.28539199081604</v>
      </c>
      <c r="AN52">
        <f t="shared" si="76"/>
        <v>-1</v>
      </c>
      <c r="AO52">
        <v>-1</v>
      </c>
      <c r="AP52">
        <v>1</v>
      </c>
      <c r="AQ52">
        <v>1</v>
      </c>
      <c r="AR52">
        <f t="shared" si="139"/>
        <v>0</v>
      </c>
      <c r="AS52">
        <f t="shared" si="77"/>
        <v>1</v>
      </c>
      <c r="AT52" s="1">
        <v>2.41166573191E-2</v>
      </c>
      <c r="AU52" s="2">
        <v>10</v>
      </c>
      <c r="AV52">
        <v>60</v>
      </c>
      <c r="AW52" t="str">
        <f t="shared" si="78"/>
        <v>TRUE</v>
      </c>
      <c r="AX52">
        <f>VLOOKUP($A52,'FuturesInfo (3)'!$A$2:$V$80,22)</f>
        <v>2</v>
      </c>
      <c r="AY52">
        <f t="shared" si="79"/>
        <v>2</v>
      </c>
      <c r="AZ52">
        <f t="shared" si="88"/>
        <v>2</v>
      </c>
      <c r="BA52" s="138">
        <f>VLOOKUP($A52,'FuturesInfo (3)'!$A$2:$O$80,15)*AZ52</f>
        <v>84800</v>
      </c>
      <c r="BB52" s="196">
        <f t="shared" si="80"/>
        <v>-2045.09254065968</v>
      </c>
      <c r="BC52" s="196">
        <f t="shared" si="89"/>
        <v>2045.09254065968</v>
      </c>
      <c r="BE52">
        <v>-1</v>
      </c>
      <c r="BF52">
        <v>1</v>
      </c>
      <c r="BG52">
        <v>1</v>
      </c>
      <c r="BH52">
        <v>1</v>
      </c>
      <c r="BI52">
        <v>1</v>
      </c>
      <c r="BJ52">
        <v>1</v>
      </c>
      <c r="BK52" s="1">
        <v>1.7524644030700001E-2</v>
      </c>
      <c r="BL52" s="2">
        <v>10</v>
      </c>
      <c r="BM52">
        <v>60</v>
      </c>
      <c r="BN52" t="s">
        <v>1185</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1185</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1185</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1185</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1185</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1185</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1185</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1185</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1185</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1185</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1185</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1185</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1185</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1185</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1185</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1185</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1185</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1185</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v>-1</v>
      </c>
      <c r="SX52" s="239">
        <v>1</v>
      </c>
      <c r="SY52" s="239">
        <v>1</v>
      </c>
      <c r="SZ52" s="239">
        <v>1</v>
      </c>
      <c r="TA52" s="214">
        <v>1</v>
      </c>
      <c r="TB52" s="240">
        <v>4</v>
      </c>
      <c r="TC52">
        <v>-1</v>
      </c>
      <c r="TD52">
        <v>1</v>
      </c>
      <c r="TE52" s="214">
        <v>1</v>
      </c>
      <c r="TF52">
        <v>1</v>
      </c>
      <c r="TG52">
        <v>1</v>
      </c>
      <c r="TH52">
        <v>0</v>
      </c>
      <c r="TI52">
        <v>1</v>
      </c>
      <c r="TJ52" s="248">
        <v>5.6947608200500002E-3</v>
      </c>
      <c r="TK52" s="202">
        <v>42548</v>
      </c>
      <c r="TL52">
        <v>60</v>
      </c>
      <c r="TM52" t="s">
        <v>1185</v>
      </c>
      <c r="TN52">
        <v>2</v>
      </c>
      <c r="TO52" s="252">
        <v>1</v>
      </c>
      <c r="TP52">
        <v>3</v>
      </c>
      <c r="TQ52" s="138">
        <v>88300</v>
      </c>
      <c r="TR52" s="138">
        <v>132450</v>
      </c>
      <c r="TS52" s="196">
        <v>502.84738041041504</v>
      </c>
      <c r="TT52" s="196">
        <v>754.27107061562253</v>
      </c>
      <c r="TU52" s="196">
        <v>502.84738041041504</v>
      </c>
      <c r="TV52" s="196">
        <v>-502.84738041041504</v>
      </c>
      <c r="TW52" s="196">
        <v>502.84738041041504</v>
      </c>
      <c r="TX52" s="196">
        <v>502.84738041041504</v>
      </c>
      <c r="TY52" s="196">
        <v>502.84738041041504</v>
      </c>
      <c r="TZ52" s="196">
        <v>502.84738041041504</v>
      </c>
      <c r="UA52" s="196">
        <v>-502.84738041041504</v>
      </c>
      <c r="UB52" s="196">
        <v>-502.84738041041504</v>
      </c>
      <c r="UC52" s="196">
        <v>502.84738041041504</v>
      </c>
      <c r="UE52">
        <f t="shared" si="90"/>
        <v>1</v>
      </c>
      <c r="UF52" s="239">
        <v>1</v>
      </c>
      <c r="UG52" s="239">
        <v>-1</v>
      </c>
      <c r="UH52" s="239">
        <v>1</v>
      </c>
      <c r="UI52" s="214">
        <v>1</v>
      </c>
      <c r="UJ52" s="240">
        <v>5</v>
      </c>
      <c r="UK52">
        <f t="shared" si="91"/>
        <v>-1</v>
      </c>
      <c r="UL52">
        <f t="shared" si="92"/>
        <v>1</v>
      </c>
      <c r="UM52" s="214">
        <v>-1</v>
      </c>
      <c r="UN52">
        <f t="shared" si="155"/>
        <v>0</v>
      </c>
      <c r="UO52">
        <f t="shared" si="152"/>
        <v>0</v>
      </c>
      <c r="UP52">
        <f t="shared" si="132"/>
        <v>1</v>
      </c>
      <c r="UQ52">
        <f t="shared" si="94"/>
        <v>0</v>
      </c>
      <c r="UR52" s="248">
        <v>-3.9637599093999998E-2</v>
      </c>
      <c r="US52" s="202">
        <v>42548</v>
      </c>
      <c r="UT52">
        <v>60</v>
      </c>
      <c r="UU52" t="str">
        <f t="shared" si="81"/>
        <v>TRUE</v>
      </c>
      <c r="UV52">
        <f>VLOOKUP($A52,'FuturesInfo (3)'!$A$2:$V$80,22)</f>
        <v>2</v>
      </c>
      <c r="UW52" s="252">
        <v>2</v>
      </c>
      <c r="UX52">
        <f t="shared" si="95"/>
        <v>2</v>
      </c>
      <c r="UY52" s="138">
        <f>VLOOKUP($A52,'FuturesInfo (3)'!$A$2:$O$80,15)*UV52</f>
        <v>84800</v>
      </c>
      <c r="UZ52" s="138">
        <f>VLOOKUP($A52,'FuturesInfo (3)'!$A$2:$O$80,15)*UX52</f>
        <v>84800</v>
      </c>
      <c r="VA52" s="196">
        <f t="shared" si="96"/>
        <v>-3361.2684031711997</v>
      </c>
      <c r="VB52" s="196">
        <f t="shared" si="97"/>
        <v>-3361.2684031711997</v>
      </c>
      <c r="VC52" s="196">
        <f t="shared" si="98"/>
        <v>-3361.2684031711997</v>
      </c>
      <c r="VD52" s="196">
        <f t="shared" si="99"/>
        <v>3361.2684031711997</v>
      </c>
      <c r="VE52" s="196">
        <f t="shared" si="149"/>
        <v>-3361.2684031711997</v>
      </c>
      <c r="VF52" s="196">
        <f t="shared" si="101"/>
        <v>3361.2684031711997</v>
      </c>
      <c r="VG52" s="196">
        <f t="shared" si="133"/>
        <v>-3361.2684031711997</v>
      </c>
      <c r="VH52" s="196">
        <f>IF(IF(sym!$O41=UM52,1,0)=1,ABS(UY52*UR52),-ABS(UY52*UR52))</f>
        <v>-3361.2684031711997</v>
      </c>
      <c r="VI52" s="196">
        <f>IF(IF(sym!$N41=UM52,1,0)=1,ABS(UY52*UR52),-ABS(UY52*UR52))</f>
        <v>3361.2684031711997</v>
      </c>
      <c r="VJ52" s="196">
        <f t="shared" si="142"/>
        <v>-3361.2684031711997</v>
      </c>
      <c r="VK52" s="196">
        <f t="shared" si="103"/>
        <v>3361.2684031711997</v>
      </c>
      <c r="VM52">
        <f t="shared" si="104"/>
        <v>-1</v>
      </c>
      <c r="VN52" s="239">
        <v>-1</v>
      </c>
      <c r="VO52" s="239">
        <v>1</v>
      </c>
      <c r="VP52" s="239">
        <v>-1</v>
      </c>
      <c r="VQ52" s="214">
        <v>1</v>
      </c>
      <c r="VR52" s="240">
        <v>-4</v>
      </c>
      <c r="VS52">
        <f t="shared" si="105"/>
        <v>-1</v>
      </c>
      <c r="VT52">
        <f t="shared" si="106"/>
        <v>-1</v>
      </c>
      <c r="VU52" s="214"/>
      <c r="VV52">
        <f t="shared" si="156"/>
        <v>0</v>
      </c>
      <c r="VW52">
        <f t="shared" si="153"/>
        <v>0</v>
      </c>
      <c r="VX52">
        <f t="shared" si="134"/>
        <v>0</v>
      </c>
      <c r="VY52">
        <f t="shared" si="108"/>
        <v>0</v>
      </c>
      <c r="VZ52" s="248"/>
      <c r="WA52" s="202">
        <v>42550</v>
      </c>
      <c r="WB52">
        <v>60</v>
      </c>
      <c r="WC52" t="str">
        <f t="shared" si="82"/>
        <v>TRUE</v>
      </c>
      <c r="WD52">
        <f>VLOOKUP($A52,'FuturesInfo (3)'!$A$2:$V$80,22)</f>
        <v>2</v>
      </c>
      <c r="WE52" s="252">
        <v>2</v>
      </c>
      <c r="WF52">
        <f t="shared" si="109"/>
        <v>2</v>
      </c>
      <c r="WG52" s="138">
        <f>VLOOKUP($A52,'FuturesInfo (3)'!$A$2:$O$80,15)*WD52</f>
        <v>84800</v>
      </c>
      <c r="WH52" s="138">
        <f>VLOOKUP($A52,'FuturesInfo (3)'!$A$2:$O$80,15)*WF52</f>
        <v>84800</v>
      </c>
      <c r="WI52" s="196">
        <f t="shared" si="110"/>
        <v>0</v>
      </c>
      <c r="WJ52" s="196">
        <f t="shared" si="111"/>
        <v>0</v>
      </c>
      <c r="WK52" s="196">
        <f t="shared" si="112"/>
        <v>0</v>
      </c>
      <c r="WL52" s="196">
        <f t="shared" si="113"/>
        <v>0</v>
      </c>
      <c r="WM52" s="196">
        <f t="shared" si="150"/>
        <v>0</v>
      </c>
      <c r="WN52" s="196">
        <f t="shared" si="115"/>
        <v>0</v>
      </c>
      <c r="WO52" s="196">
        <f t="shared" si="135"/>
        <v>0</v>
      </c>
      <c r="WP52" s="196">
        <f>IF(IF(sym!$O41=VU52,1,0)=1,ABS(WG52*VZ52),-ABS(WG52*VZ52))</f>
        <v>0</v>
      </c>
      <c r="WQ52" s="196">
        <f>IF(IF(sym!$N41=VU52,1,0)=1,ABS(WG52*VZ52),-ABS(WG52*VZ52))</f>
        <v>0</v>
      </c>
      <c r="WR52" s="196">
        <f t="shared" si="145"/>
        <v>0</v>
      </c>
      <c r="WS52" s="196">
        <f t="shared" si="117"/>
        <v>0</v>
      </c>
      <c r="WU52">
        <f t="shared" si="118"/>
        <v>0</v>
      </c>
      <c r="WV52" s="239"/>
      <c r="WW52" s="239"/>
      <c r="WX52" s="239"/>
      <c r="WY52" s="214"/>
      <c r="WZ52" s="240"/>
      <c r="XA52">
        <f t="shared" si="119"/>
        <v>1</v>
      </c>
      <c r="XB52">
        <f t="shared" si="120"/>
        <v>0</v>
      </c>
      <c r="XC52" s="214"/>
      <c r="XD52">
        <f t="shared" si="157"/>
        <v>1</v>
      </c>
      <c r="XE52">
        <f t="shared" si="154"/>
        <v>1</v>
      </c>
      <c r="XF52">
        <f t="shared" si="136"/>
        <v>0</v>
      </c>
      <c r="XG52">
        <f t="shared" si="122"/>
        <v>1</v>
      </c>
      <c r="XH52" s="248"/>
      <c r="XI52" s="202"/>
      <c r="XJ52">
        <v>60</v>
      </c>
      <c r="XK52" t="str">
        <f t="shared" si="83"/>
        <v>FALSE</v>
      </c>
      <c r="XL52">
        <f>VLOOKUP($A52,'FuturesInfo (3)'!$A$2:$V$80,22)</f>
        <v>2</v>
      </c>
      <c r="XM52" s="252"/>
      <c r="XN52">
        <f t="shared" si="123"/>
        <v>2</v>
      </c>
      <c r="XO52" s="138">
        <f>VLOOKUP($A52,'FuturesInfo (3)'!$A$2:$O$80,15)*XL52</f>
        <v>84800</v>
      </c>
      <c r="XP52" s="138">
        <f>VLOOKUP($A52,'FuturesInfo (3)'!$A$2:$O$80,15)*XN52</f>
        <v>84800</v>
      </c>
      <c r="XQ52" s="196">
        <f t="shared" si="124"/>
        <v>0</v>
      </c>
      <c r="XR52" s="196">
        <f t="shared" si="125"/>
        <v>0</v>
      </c>
      <c r="XS52" s="196">
        <f t="shared" si="126"/>
        <v>0</v>
      </c>
      <c r="XT52" s="196">
        <f t="shared" si="127"/>
        <v>0</v>
      </c>
      <c r="XU52" s="196">
        <f t="shared" si="151"/>
        <v>0</v>
      </c>
      <c r="XV52" s="196">
        <f t="shared" si="129"/>
        <v>0</v>
      </c>
      <c r="XW52" s="196">
        <f t="shared" si="137"/>
        <v>0</v>
      </c>
      <c r="XX52" s="196">
        <f>IF(IF(sym!$O41=XC52,1,0)=1,ABS(XO52*XH52),-ABS(XO52*XH52))</f>
        <v>0</v>
      </c>
      <c r="XY52" s="196">
        <f>IF(IF(sym!$N41=XC52,1,0)=1,ABS(XO52*XH52),-ABS(XO52*XH52))</f>
        <v>0</v>
      </c>
      <c r="XZ52" s="196">
        <f t="shared" si="148"/>
        <v>0</v>
      </c>
      <c r="YA52" s="196">
        <f t="shared" si="131"/>
        <v>0</v>
      </c>
    </row>
    <row r="53" spans="1:651" x14ac:dyDescent="0.25">
      <c r="A53" s="1" t="s">
        <v>370</v>
      </c>
      <c r="B53" s="150" t="str">
        <f>'FuturesInfo (3)'!M41</f>
        <v>@HE</v>
      </c>
      <c r="C53" s="200" t="str">
        <f>VLOOKUP(A53,'FuturesInfo (3)'!$A$2:$K$80,11)</f>
        <v>meat</v>
      </c>
      <c r="F53" t="e">
        <f>#REF!</f>
        <v>#REF!</v>
      </c>
      <c r="G53">
        <v>1</v>
      </c>
      <c r="H53">
        <v>-1</v>
      </c>
      <c r="I53">
        <v>1</v>
      </c>
      <c r="J53">
        <f t="shared" si="158"/>
        <v>1</v>
      </c>
      <c r="K53">
        <f t="shared" si="159"/>
        <v>0</v>
      </c>
      <c r="L53" s="184">
        <v>1.8058022498500002E-2</v>
      </c>
      <c r="M53" s="2">
        <v>10</v>
      </c>
      <c r="N53">
        <v>60</v>
      </c>
      <c r="O53" t="str">
        <f t="shared" si="160"/>
        <v>TRUE</v>
      </c>
      <c r="P53">
        <f>VLOOKUP($A53,'FuturesInfo (3)'!$A$2:$V$80,22)</f>
        <v>4</v>
      </c>
      <c r="Q53">
        <f t="shared" si="70"/>
        <v>4</v>
      </c>
      <c r="R53">
        <f t="shared" si="70"/>
        <v>4</v>
      </c>
      <c r="S53" s="138">
        <f>VLOOKUP($A53,'FuturesInfo (3)'!$A$2:$O$80,15)*Q53</f>
        <v>133200</v>
      </c>
      <c r="T53" s="144">
        <f t="shared" si="161"/>
        <v>2405.3285968002001</v>
      </c>
      <c r="U53" s="144">
        <f t="shared" si="84"/>
        <v>-2405.3285968002001</v>
      </c>
      <c r="W53">
        <f t="shared" si="162"/>
        <v>1</v>
      </c>
      <c r="X53">
        <v>1</v>
      </c>
      <c r="Y53">
        <v>-1</v>
      </c>
      <c r="Z53">
        <v>1</v>
      </c>
      <c r="AA53">
        <f t="shared" si="138"/>
        <v>1</v>
      </c>
      <c r="AB53">
        <f t="shared" si="163"/>
        <v>0</v>
      </c>
      <c r="AC53" s="1">
        <v>9.5958127362599996E-3</v>
      </c>
      <c r="AD53" s="2">
        <v>10</v>
      </c>
      <c r="AE53">
        <v>60</v>
      </c>
      <c r="AF53" t="str">
        <f t="shared" si="164"/>
        <v>TRUE</v>
      </c>
      <c r="AG53">
        <f>VLOOKUP($A53,'FuturesInfo (3)'!$A$2:$V$80,22)</f>
        <v>4</v>
      </c>
      <c r="AH53">
        <f t="shared" si="165"/>
        <v>3</v>
      </c>
      <c r="AI53">
        <f t="shared" si="85"/>
        <v>4</v>
      </c>
      <c r="AJ53" s="138">
        <f>VLOOKUP($A53,'FuturesInfo (3)'!$A$2:$O$80,15)*AI53</f>
        <v>133200</v>
      </c>
      <c r="AK53" s="196">
        <f t="shared" si="166"/>
        <v>1278.1622564698318</v>
      </c>
      <c r="AL53" s="196">
        <f t="shared" si="87"/>
        <v>-1278.1622564698318</v>
      </c>
      <c r="AN53">
        <f t="shared" si="76"/>
        <v>1</v>
      </c>
      <c r="AO53">
        <v>1</v>
      </c>
      <c r="AP53">
        <v>-1</v>
      </c>
      <c r="AQ53">
        <v>-1</v>
      </c>
      <c r="AR53">
        <f t="shared" si="139"/>
        <v>0</v>
      </c>
      <c r="AS53">
        <f t="shared" si="77"/>
        <v>1</v>
      </c>
      <c r="AT53" s="1">
        <v>-6.0483870967699997E-3</v>
      </c>
      <c r="AU53" s="2">
        <v>10</v>
      </c>
      <c r="AV53">
        <v>60</v>
      </c>
      <c r="AW53" t="str">
        <f t="shared" si="78"/>
        <v>TRUE</v>
      </c>
      <c r="AX53">
        <f>VLOOKUP($A53,'FuturesInfo (3)'!$A$2:$V$80,22)</f>
        <v>4</v>
      </c>
      <c r="AY53">
        <f t="shared" si="79"/>
        <v>3</v>
      </c>
      <c r="AZ53">
        <f t="shared" si="88"/>
        <v>4</v>
      </c>
      <c r="BA53" s="138">
        <f>VLOOKUP($A53,'FuturesInfo (3)'!$A$2:$O$80,15)*AZ53</f>
        <v>133200</v>
      </c>
      <c r="BB53" s="196">
        <f t="shared" si="80"/>
        <v>-805.64516128976391</v>
      </c>
      <c r="BC53" s="196">
        <f t="shared" si="89"/>
        <v>805.64516128976391</v>
      </c>
      <c r="BE53">
        <v>1</v>
      </c>
      <c r="BF53">
        <v>1</v>
      </c>
      <c r="BG53">
        <v>-1</v>
      </c>
      <c r="BH53">
        <v>1</v>
      </c>
      <c r="BI53">
        <v>1</v>
      </c>
      <c r="BJ53">
        <v>0</v>
      </c>
      <c r="BK53" s="1">
        <v>8.6931323793899996E-3</v>
      </c>
      <c r="BL53" s="2">
        <v>10</v>
      </c>
      <c r="BM53">
        <v>60</v>
      </c>
      <c r="BN53" t="s">
        <v>1185</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1185</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1185</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1185</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1185</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1185</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1185</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1185</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1185</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1185</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1185</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1185</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1185</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1185</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1185</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1185</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1185</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1185</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v>1</v>
      </c>
      <c r="SX53" s="239">
        <v>-1</v>
      </c>
      <c r="SY53" s="239">
        <v>1</v>
      </c>
      <c r="SZ53" s="239">
        <v>-1</v>
      </c>
      <c r="TA53" s="214">
        <v>-1</v>
      </c>
      <c r="TB53" s="240">
        <v>9</v>
      </c>
      <c r="TC53">
        <v>1</v>
      </c>
      <c r="TD53">
        <v>-1</v>
      </c>
      <c r="TE53" s="214">
        <v>1</v>
      </c>
      <c r="TF53">
        <v>0</v>
      </c>
      <c r="TG53">
        <v>0</v>
      </c>
      <c r="TH53">
        <v>1</v>
      </c>
      <c r="TI53">
        <v>0</v>
      </c>
      <c r="TJ53" s="248"/>
      <c r="TK53" s="202">
        <v>42541</v>
      </c>
      <c r="TL53">
        <v>60</v>
      </c>
      <c r="TM53" t="s">
        <v>1185</v>
      </c>
      <c r="TN53">
        <v>4</v>
      </c>
      <c r="TO53" s="252">
        <v>2</v>
      </c>
      <c r="TP53">
        <v>3</v>
      </c>
      <c r="TQ53" s="138">
        <v>134320</v>
      </c>
      <c r="TR53" s="138">
        <v>100740</v>
      </c>
      <c r="TS53" s="196">
        <v>0</v>
      </c>
      <c r="TT53" s="196">
        <v>0</v>
      </c>
      <c r="TU53" s="196">
        <v>0</v>
      </c>
      <c r="TV53" s="196">
        <v>0</v>
      </c>
      <c r="TW53" s="196">
        <v>0</v>
      </c>
      <c r="TX53" s="196">
        <v>0</v>
      </c>
      <c r="TY53" s="196">
        <v>0</v>
      </c>
      <c r="TZ53" s="196">
        <v>0</v>
      </c>
      <c r="UA53" s="196">
        <v>0</v>
      </c>
      <c r="UB53" s="196">
        <v>0</v>
      </c>
      <c r="UC53" s="196">
        <v>0</v>
      </c>
      <c r="UE53">
        <f t="shared" si="90"/>
        <v>1</v>
      </c>
      <c r="UF53" s="239">
        <v>-1</v>
      </c>
      <c r="UG53" s="239">
        <v>1</v>
      </c>
      <c r="UH53" s="239">
        <v>-1</v>
      </c>
      <c r="UI53" s="214">
        <v>-1</v>
      </c>
      <c r="UJ53" s="240">
        <v>9</v>
      </c>
      <c r="UK53">
        <f t="shared" si="91"/>
        <v>1</v>
      </c>
      <c r="UL53">
        <f t="shared" si="92"/>
        <v>-1</v>
      </c>
      <c r="UM53" s="214">
        <v>-1</v>
      </c>
      <c r="UN53">
        <f t="shared" si="155"/>
        <v>1</v>
      </c>
      <c r="UO53">
        <f t="shared" si="152"/>
        <v>1</v>
      </c>
      <c r="UP53">
        <f t="shared" si="132"/>
        <v>0</v>
      </c>
      <c r="UQ53">
        <f t="shared" si="94"/>
        <v>1</v>
      </c>
      <c r="UR53" s="248">
        <v>-8.3382966051199995E-3</v>
      </c>
      <c r="US53" s="202">
        <v>42541</v>
      </c>
      <c r="UT53">
        <v>60</v>
      </c>
      <c r="UU53" t="str">
        <f t="shared" si="81"/>
        <v>TRUE</v>
      </c>
      <c r="UV53">
        <f>VLOOKUP($A53,'FuturesInfo (3)'!$A$2:$V$80,22)</f>
        <v>4</v>
      </c>
      <c r="UW53" s="252">
        <v>2</v>
      </c>
      <c r="UX53">
        <f t="shared" si="95"/>
        <v>3</v>
      </c>
      <c r="UY53" s="138">
        <f>VLOOKUP($A53,'FuturesInfo (3)'!$A$2:$O$80,15)*UV53</f>
        <v>133200</v>
      </c>
      <c r="UZ53" s="138">
        <f>VLOOKUP($A53,'FuturesInfo (3)'!$A$2:$O$80,15)*UX53</f>
        <v>99900</v>
      </c>
      <c r="VA53" s="196">
        <f t="shared" si="96"/>
        <v>1110.6611078019839</v>
      </c>
      <c r="VB53" s="196">
        <f t="shared" si="97"/>
        <v>832.99583085148799</v>
      </c>
      <c r="VC53" s="196">
        <f t="shared" si="98"/>
        <v>1110.6611078019839</v>
      </c>
      <c r="VD53" s="196">
        <f t="shared" si="99"/>
        <v>-1110.6611078019839</v>
      </c>
      <c r="VE53" s="196">
        <f t="shared" si="149"/>
        <v>1110.6611078019839</v>
      </c>
      <c r="VF53" s="196">
        <f t="shared" si="101"/>
        <v>-1110.6611078019839</v>
      </c>
      <c r="VG53" s="196">
        <f t="shared" si="133"/>
        <v>1110.6611078019839</v>
      </c>
      <c r="VH53" s="196">
        <f>IF(IF(sym!$O42=UM53,1,0)=1,ABS(UY53*UR53),-ABS(UY53*UR53))</f>
        <v>-1110.6611078019839</v>
      </c>
      <c r="VI53" s="196">
        <f>IF(IF(sym!$N42=UM53,1,0)=1,ABS(UY53*UR53),-ABS(UY53*UR53))</f>
        <v>1110.6611078019839</v>
      </c>
      <c r="VJ53" s="196">
        <f t="shared" si="142"/>
        <v>-1110.6611078019839</v>
      </c>
      <c r="VK53" s="196">
        <f t="shared" si="103"/>
        <v>1110.6611078019839</v>
      </c>
      <c r="VM53">
        <f t="shared" si="104"/>
        <v>-1</v>
      </c>
      <c r="VN53" s="239">
        <v>-1</v>
      </c>
      <c r="VO53" s="239">
        <v>1</v>
      </c>
      <c r="VP53" s="239">
        <v>-1</v>
      </c>
      <c r="VQ53" s="214">
        <v>-1</v>
      </c>
      <c r="VR53" s="240">
        <v>10</v>
      </c>
      <c r="VS53">
        <f t="shared" si="105"/>
        <v>1</v>
      </c>
      <c r="VT53">
        <f t="shared" si="106"/>
        <v>-1</v>
      </c>
      <c r="VU53" s="214"/>
      <c r="VV53">
        <f t="shared" si="156"/>
        <v>0</v>
      </c>
      <c r="VW53">
        <f t="shared" si="153"/>
        <v>0</v>
      </c>
      <c r="VX53">
        <f t="shared" si="134"/>
        <v>0</v>
      </c>
      <c r="VY53">
        <f t="shared" si="108"/>
        <v>0</v>
      </c>
      <c r="VZ53" s="248"/>
      <c r="WA53" s="202">
        <v>42541</v>
      </c>
      <c r="WB53">
        <v>60</v>
      </c>
      <c r="WC53" t="str">
        <f t="shared" si="82"/>
        <v>TRUE</v>
      </c>
      <c r="WD53">
        <f>VLOOKUP($A53,'FuturesInfo (3)'!$A$2:$V$80,22)</f>
        <v>4</v>
      </c>
      <c r="WE53" s="252">
        <v>2</v>
      </c>
      <c r="WF53">
        <f t="shared" si="109"/>
        <v>4</v>
      </c>
      <c r="WG53" s="138">
        <f>VLOOKUP($A53,'FuturesInfo (3)'!$A$2:$O$80,15)*WD53</f>
        <v>133200</v>
      </c>
      <c r="WH53" s="138">
        <f>VLOOKUP($A53,'FuturesInfo (3)'!$A$2:$O$80,15)*WF53</f>
        <v>133200</v>
      </c>
      <c r="WI53" s="196">
        <f t="shared" si="110"/>
        <v>0</v>
      </c>
      <c r="WJ53" s="196">
        <f t="shared" si="111"/>
        <v>0</v>
      </c>
      <c r="WK53" s="196">
        <f t="shared" si="112"/>
        <v>0</v>
      </c>
      <c r="WL53" s="196">
        <f t="shared" si="113"/>
        <v>0</v>
      </c>
      <c r="WM53" s="196">
        <f t="shared" si="150"/>
        <v>0</v>
      </c>
      <c r="WN53" s="196">
        <f t="shared" si="115"/>
        <v>0</v>
      </c>
      <c r="WO53" s="196">
        <f t="shared" si="135"/>
        <v>0</v>
      </c>
      <c r="WP53" s="196">
        <f>IF(IF(sym!$O42=VU53,1,0)=1,ABS(WG53*VZ53),-ABS(WG53*VZ53))</f>
        <v>0</v>
      </c>
      <c r="WQ53" s="196">
        <f>IF(IF(sym!$N42=VU53,1,0)=1,ABS(WG53*VZ53),-ABS(WG53*VZ53))</f>
        <v>0</v>
      </c>
      <c r="WR53" s="196">
        <f t="shared" si="145"/>
        <v>0</v>
      </c>
      <c r="WS53" s="196">
        <f t="shared" si="117"/>
        <v>0</v>
      </c>
      <c r="WU53">
        <f t="shared" si="118"/>
        <v>0</v>
      </c>
      <c r="WV53" s="239"/>
      <c r="WW53" s="239"/>
      <c r="WX53" s="239"/>
      <c r="WY53" s="214"/>
      <c r="WZ53" s="240"/>
      <c r="XA53">
        <f t="shared" si="119"/>
        <v>1</v>
      </c>
      <c r="XB53">
        <f t="shared" si="120"/>
        <v>0</v>
      </c>
      <c r="XC53" s="214"/>
      <c r="XD53">
        <f t="shared" si="157"/>
        <v>1</v>
      </c>
      <c r="XE53">
        <f t="shared" si="154"/>
        <v>1</v>
      </c>
      <c r="XF53">
        <f t="shared" si="136"/>
        <v>0</v>
      </c>
      <c r="XG53">
        <f t="shared" si="122"/>
        <v>1</v>
      </c>
      <c r="XH53" s="248"/>
      <c r="XI53" s="202"/>
      <c r="XJ53">
        <v>60</v>
      </c>
      <c r="XK53" t="str">
        <f t="shared" si="83"/>
        <v>FALSE</v>
      </c>
      <c r="XL53">
        <f>VLOOKUP($A53,'FuturesInfo (3)'!$A$2:$V$80,22)</f>
        <v>4</v>
      </c>
      <c r="XM53" s="252"/>
      <c r="XN53">
        <f t="shared" si="123"/>
        <v>3</v>
      </c>
      <c r="XO53" s="138">
        <f>VLOOKUP($A53,'FuturesInfo (3)'!$A$2:$O$80,15)*XL53</f>
        <v>133200</v>
      </c>
      <c r="XP53" s="138">
        <f>VLOOKUP($A53,'FuturesInfo (3)'!$A$2:$O$80,15)*XN53</f>
        <v>99900</v>
      </c>
      <c r="XQ53" s="196">
        <f t="shared" si="124"/>
        <v>0</v>
      </c>
      <c r="XR53" s="196">
        <f t="shared" si="125"/>
        <v>0</v>
      </c>
      <c r="XS53" s="196">
        <f t="shared" si="126"/>
        <v>0</v>
      </c>
      <c r="XT53" s="196">
        <f t="shared" si="127"/>
        <v>0</v>
      </c>
      <c r="XU53" s="196">
        <f t="shared" si="151"/>
        <v>0</v>
      </c>
      <c r="XV53" s="196">
        <f t="shared" si="129"/>
        <v>0</v>
      </c>
      <c r="XW53" s="196">
        <f t="shared" si="137"/>
        <v>0</v>
      </c>
      <c r="XX53" s="196">
        <f>IF(IF(sym!$O42=XC53,1,0)=1,ABS(XO53*XH53),-ABS(XO53*XH53))</f>
        <v>0</v>
      </c>
      <c r="XY53" s="196">
        <f>IF(IF(sym!$N42=XC53,1,0)=1,ABS(XO53*XH53),-ABS(XO53*XH53))</f>
        <v>0</v>
      </c>
      <c r="XZ53" s="196">
        <f t="shared" si="148"/>
        <v>0</v>
      </c>
      <c r="YA53" s="196">
        <f t="shared" si="131"/>
        <v>0</v>
      </c>
    </row>
    <row r="54" spans="1:651" x14ac:dyDescent="0.25">
      <c r="A54" s="1" t="s">
        <v>515</v>
      </c>
      <c r="B54" s="150" t="str">
        <f>'FuturesInfo (3)'!M42</f>
        <v>LRC</v>
      </c>
      <c r="C54" s="200" t="str">
        <f>VLOOKUP(A54,'FuturesInfo (3)'!$A$2:$K$80,11)</f>
        <v>soft</v>
      </c>
      <c r="F54" t="e">
        <f>#REF!</f>
        <v>#REF!</v>
      </c>
      <c r="G54">
        <v>1</v>
      </c>
      <c r="H54">
        <v>-1</v>
      </c>
      <c r="I54">
        <v>1</v>
      </c>
      <c r="J54">
        <f t="shared" si="158"/>
        <v>1</v>
      </c>
      <c r="K54">
        <f t="shared" si="159"/>
        <v>0</v>
      </c>
      <c r="L54" s="184">
        <v>5.5147058823500003E-3</v>
      </c>
      <c r="M54" s="2">
        <v>10</v>
      </c>
      <c r="N54">
        <v>60</v>
      </c>
      <c r="O54" t="str">
        <f t="shared" si="160"/>
        <v>TRUE</v>
      </c>
      <c r="P54">
        <f>VLOOKUP($A54,'FuturesInfo (3)'!$A$2:$V$80,22)</f>
        <v>6</v>
      </c>
      <c r="Q54">
        <f t="shared" si="70"/>
        <v>6</v>
      </c>
      <c r="R54">
        <f t="shared" si="70"/>
        <v>6</v>
      </c>
      <c r="S54" s="138">
        <f>VLOOKUP($A54,'FuturesInfo (3)'!$A$2:$O$80,15)*Q54</f>
        <v>105540</v>
      </c>
      <c r="T54" s="144">
        <f t="shared" si="161"/>
        <v>582.02205882321903</v>
      </c>
      <c r="U54" s="144">
        <f t="shared" si="84"/>
        <v>-582.02205882321903</v>
      </c>
      <c r="W54">
        <f t="shared" si="162"/>
        <v>1</v>
      </c>
      <c r="X54">
        <v>-1</v>
      </c>
      <c r="Y54">
        <v>-1</v>
      </c>
      <c r="Z54">
        <v>1</v>
      </c>
      <c r="AA54">
        <f t="shared" si="138"/>
        <v>0</v>
      </c>
      <c r="AB54">
        <f t="shared" si="163"/>
        <v>0</v>
      </c>
      <c r="AC54" s="1">
        <v>1.4625228519199999E-2</v>
      </c>
      <c r="AD54" s="2">
        <v>10</v>
      </c>
      <c r="AE54">
        <v>60</v>
      </c>
      <c r="AF54" t="str">
        <f t="shared" si="164"/>
        <v>TRUE</v>
      </c>
      <c r="AG54">
        <f>VLOOKUP($A54,'FuturesInfo (3)'!$A$2:$V$80,22)</f>
        <v>6</v>
      </c>
      <c r="AH54">
        <f t="shared" si="165"/>
        <v>8</v>
      </c>
      <c r="AI54">
        <f t="shared" si="85"/>
        <v>6</v>
      </c>
      <c r="AJ54" s="138">
        <f>VLOOKUP($A54,'FuturesInfo (3)'!$A$2:$O$80,15)*AI54</f>
        <v>105540</v>
      </c>
      <c r="AK54" s="196">
        <f t="shared" si="166"/>
        <v>-1543.5466179163679</v>
      </c>
      <c r="AL54" s="196">
        <f t="shared" si="87"/>
        <v>-1543.5466179163679</v>
      </c>
      <c r="AN54">
        <f t="shared" si="76"/>
        <v>-1</v>
      </c>
      <c r="AO54">
        <v>1</v>
      </c>
      <c r="AP54">
        <v>-1</v>
      </c>
      <c r="AQ54">
        <v>1</v>
      </c>
      <c r="AR54">
        <f t="shared" si="139"/>
        <v>1</v>
      </c>
      <c r="AS54">
        <f t="shared" si="77"/>
        <v>0</v>
      </c>
      <c r="AT54" s="1">
        <v>1.4414414414400001E-2</v>
      </c>
      <c r="AU54" s="2">
        <v>10</v>
      </c>
      <c r="AV54">
        <v>60</v>
      </c>
      <c r="AW54" t="str">
        <f t="shared" si="78"/>
        <v>TRUE</v>
      </c>
      <c r="AX54">
        <f>VLOOKUP($A54,'FuturesInfo (3)'!$A$2:$V$80,22)</f>
        <v>6</v>
      </c>
      <c r="AY54">
        <f t="shared" si="79"/>
        <v>5</v>
      </c>
      <c r="AZ54">
        <f t="shared" si="88"/>
        <v>6</v>
      </c>
      <c r="BA54" s="138">
        <f>VLOOKUP($A54,'FuturesInfo (3)'!$A$2:$O$80,15)*AZ54</f>
        <v>105540</v>
      </c>
      <c r="BB54" s="196">
        <f t="shared" si="80"/>
        <v>1521.2972972957762</v>
      </c>
      <c r="BC54" s="196">
        <f t="shared" si="89"/>
        <v>-1521.2972972957762</v>
      </c>
      <c r="BE54">
        <v>1</v>
      </c>
      <c r="BF54">
        <v>1</v>
      </c>
      <c r="BG54">
        <v>-1</v>
      </c>
      <c r="BH54">
        <v>1</v>
      </c>
      <c r="BI54">
        <v>1</v>
      </c>
      <c r="BJ54">
        <v>0</v>
      </c>
      <c r="BK54" s="1">
        <v>4.7365304914200003E-3</v>
      </c>
      <c r="BL54" s="2">
        <v>10</v>
      </c>
      <c r="BM54">
        <v>60</v>
      </c>
      <c r="BN54" t="s">
        <v>1185</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1185</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1185</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1185</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1185</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1185</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1185</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1185</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1185</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1185</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1185</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1185</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1185</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1185</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1185</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1185</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1185</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1185</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v>1</v>
      </c>
      <c r="SX54" s="239">
        <v>-1</v>
      </c>
      <c r="SY54" s="239">
        <v>-1</v>
      </c>
      <c r="SZ54" s="239">
        <v>1</v>
      </c>
      <c r="TA54" s="214">
        <v>-1</v>
      </c>
      <c r="TB54" s="240">
        <v>-4</v>
      </c>
      <c r="TC54">
        <v>1</v>
      </c>
      <c r="TD54">
        <v>1</v>
      </c>
      <c r="TE54" s="214">
        <v>1</v>
      </c>
      <c r="TF54">
        <v>0</v>
      </c>
      <c r="TG54">
        <v>0</v>
      </c>
      <c r="TH54">
        <v>1</v>
      </c>
      <c r="TI54">
        <v>1</v>
      </c>
      <c r="TJ54" s="248">
        <v>1.31805157593E-2</v>
      </c>
      <c r="TK54" s="202">
        <v>42548</v>
      </c>
      <c r="TL54">
        <v>60</v>
      </c>
      <c r="TM54" t="s">
        <v>1185</v>
      </c>
      <c r="TN54">
        <v>6</v>
      </c>
      <c r="TO54" s="252">
        <v>1</v>
      </c>
      <c r="TP54">
        <v>8</v>
      </c>
      <c r="TQ54" s="138">
        <v>106080</v>
      </c>
      <c r="TR54" s="138">
        <v>141440</v>
      </c>
      <c r="TS54" s="196">
        <v>-1398.1891117465441</v>
      </c>
      <c r="TT54" s="196">
        <v>-1864.252148995392</v>
      </c>
      <c r="TU54" s="196">
        <v>-1398.1891117465441</v>
      </c>
      <c r="TV54" s="196">
        <v>1398.1891117465441</v>
      </c>
      <c r="TW54" s="196">
        <v>1398.1891117465441</v>
      </c>
      <c r="TX54" s="196">
        <v>-1398.1891117465441</v>
      </c>
      <c r="TY54" s="196">
        <v>1398.1891117465441</v>
      </c>
      <c r="TZ54" s="196">
        <v>1398.1891117465441</v>
      </c>
      <c r="UA54" s="196">
        <v>-1398.1891117465441</v>
      </c>
      <c r="UB54" s="196">
        <v>-1398.1891117465441</v>
      </c>
      <c r="UC54" s="196">
        <v>1398.1891117465441</v>
      </c>
      <c r="UE54">
        <f t="shared" si="90"/>
        <v>1</v>
      </c>
      <c r="UF54" s="239">
        <v>1</v>
      </c>
      <c r="UG54" s="239">
        <v>1</v>
      </c>
      <c r="UH54" s="239">
        <v>1</v>
      </c>
      <c r="UI54" s="214">
        <v>-1</v>
      </c>
      <c r="UJ54" s="240">
        <v>-5</v>
      </c>
      <c r="UK54">
        <f t="shared" si="91"/>
        <v>1</v>
      </c>
      <c r="UL54">
        <f t="shared" si="92"/>
        <v>1</v>
      </c>
      <c r="UM54" s="214">
        <v>-1</v>
      </c>
      <c r="UN54">
        <f t="shared" si="155"/>
        <v>0</v>
      </c>
      <c r="UO54">
        <f t="shared" si="152"/>
        <v>1</v>
      </c>
      <c r="UP54">
        <f t="shared" si="132"/>
        <v>0</v>
      </c>
      <c r="UQ54">
        <f t="shared" si="94"/>
        <v>0</v>
      </c>
      <c r="UR54" s="248">
        <v>-5.0904977375600003E-3</v>
      </c>
      <c r="US54" s="202">
        <v>42548</v>
      </c>
      <c r="UT54">
        <v>60</v>
      </c>
      <c r="UU54" t="str">
        <f t="shared" si="81"/>
        <v>TRUE</v>
      </c>
      <c r="UV54">
        <f>VLOOKUP($A54,'FuturesInfo (3)'!$A$2:$V$80,22)</f>
        <v>6</v>
      </c>
      <c r="UW54" s="252">
        <v>1</v>
      </c>
      <c r="UX54">
        <f t="shared" si="95"/>
        <v>8</v>
      </c>
      <c r="UY54" s="138">
        <f>VLOOKUP($A54,'FuturesInfo (3)'!$A$2:$O$80,15)*UV54</f>
        <v>105540</v>
      </c>
      <c r="UZ54" s="138">
        <f>VLOOKUP($A54,'FuturesInfo (3)'!$A$2:$O$80,15)*UX54</f>
        <v>140720</v>
      </c>
      <c r="VA54" s="196">
        <f t="shared" si="96"/>
        <v>-537.25113122208245</v>
      </c>
      <c r="VB54" s="196">
        <f t="shared" si="97"/>
        <v>-716.33484162944319</v>
      </c>
      <c r="VC54" s="196">
        <f t="shared" si="98"/>
        <v>537.25113122208245</v>
      </c>
      <c r="VD54" s="196">
        <f t="shared" si="99"/>
        <v>-537.25113122208245</v>
      </c>
      <c r="VE54" s="196">
        <f t="shared" si="149"/>
        <v>-537.25113122208245</v>
      </c>
      <c r="VF54" s="196">
        <f t="shared" si="101"/>
        <v>-537.25113122208245</v>
      </c>
      <c r="VG54" s="196">
        <f t="shared" si="133"/>
        <v>-537.25113122208245</v>
      </c>
      <c r="VH54" s="196">
        <f>IF(IF(sym!$O43=UM54,1,0)=1,ABS(UY54*UR54),-ABS(UY54*UR54))</f>
        <v>-537.25113122208245</v>
      </c>
      <c r="VI54" s="196">
        <f>IF(IF(sym!$N43=UM54,1,0)=1,ABS(UY54*UR54),-ABS(UY54*UR54))</f>
        <v>537.25113122208245</v>
      </c>
      <c r="VJ54" s="196">
        <f t="shared" si="142"/>
        <v>-537.25113122208245</v>
      </c>
      <c r="VK54" s="196">
        <f t="shared" si="103"/>
        <v>537.25113122208245</v>
      </c>
      <c r="VM54">
        <f t="shared" si="104"/>
        <v>-1</v>
      </c>
      <c r="VN54" s="239">
        <v>1</v>
      </c>
      <c r="VO54" s="239">
        <v>-1</v>
      </c>
      <c r="VP54" s="239">
        <v>1</v>
      </c>
      <c r="VQ54" s="214">
        <v>1</v>
      </c>
      <c r="VR54" s="240">
        <v>-6</v>
      </c>
      <c r="VS54">
        <f t="shared" si="105"/>
        <v>-1</v>
      </c>
      <c r="VT54">
        <f t="shared" si="106"/>
        <v>-1</v>
      </c>
      <c r="VU54" s="214"/>
      <c r="VV54">
        <f t="shared" si="156"/>
        <v>0</v>
      </c>
      <c r="VW54">
        <f t="shared" si="153"/>
        <v>0</v>
      </c>
      <c r="VX54">
        <f t="shared" si="134"/>
        <v>0</v>
      </c>
      <c r="VY54">
        <f t="shared" si="108"/>
        <v>0</v>
      </c>
      <c r="VZ54" s="248"/>
      <c r="WA54" s="202">
        <v>42548</v>
      </c>
      <c r="WB54">
        <v>60</v>
      </c>
      <c r="WC54" t="str">
        <f t="shared" si="82"/>
        <v>TRUE</v>
      </c>
      <c r="WD54">
        <f>VLOOKUP($A54,'FuturesInfo (3)'!$A$2:$V$80,22)</f>
        <v>6</v>
      </c>
      <c r="WE54" s="252">
        <v>2</v>
      </c>
      <c r="WF54">
        <f t="shared" si="109"/>
        <v>6</v>
      </c>
      <c r="WG54" s="138">
        <f>VLOOKUP($A54,'FuturesInfo (3)'!$A$2:$O$80,15)*WD54</f>
        <v>105540</v>
      </c>
      <c r="WH54" s="138">
        <f>VLOOKUP($A54,'FuturesInfo (3)'!$A$2:$O$80,15)*WF54</f>
        <v>105540</v>
      </c>
      <c r="WI54" s="196">
        <f t="shared" si="110"/>
        <v>0</v>
      </c>
      <c r="WJ54" s="196">
        <f t="shared" si="111"/>
        <v>0</v>
      </c>
      <c r="WK54" s="196">
        <f t="shared" si="112"/>
        <v>0</v>
      </c>
      <c r="WL54" s="196">
        <f t="shared" si="113"/>
        <v>0</v>
      </c>
      <c r="WM54" s="196">
        <f t="shared" si="150"/>
        <v>0</v>
      </c>
      <c r="WN54" s="196">
        <f t="shared" si="115"/>
        <v>0</v>
      </c>
      <c r="WO54" s="196">
        <f t="shared" si="135"/>
        <v>0</v>
      </c>
      <c r="WP54" s="196">
        <f>IF(IF(sym!$O43=VU54,1,0)=1,ABS(WG54*VZ54),-ABS(WG54*VZ54))</f>
        <v>0</v>
      </c>
      <c r="WQ54" s="196">
        <f>IF(IF(sym!$N43=VU54,1,0)=1,ABS(WG54*VZ54),-ABS(WG54*VZ54))</f>
        <v>0</v>
      </c>
      <c r="WR54" s="196">
        <f t="shared" si="145"/>
        <v>0</v>
      </c>
      <c r="WS54" s="196">
        <f t="shared" si="117"/>
        <v>0</v>
      </c>
      <c r="WU54">
        <f t="shared" si="118"/>
        <v>0</v>
      </c>
      <c r="WV54" s="239"/>
      <c r="WW54" s="239"/>
      <c r="WX54" s="239"/>
      <c r="WY54" s="214"/>
      <c r="WZ54" s="240"/>
      <c r="XA54">
        <f t="shared" si="119"/>
        <v>1</v>
      </c>
      <c r="XB54">
        <f t="shared" si="120"/>
        <v>0</v>
      </c>
      <c r="XC54" s="214"/>
      <c r="XD54">
        <f t="shared" si="157"/>
        <v>1</v>
      </c>
      <c r="XE54">
        <f t="shared" si="154"/>
        <v>1</v>
      </c>
      <c r="XF54">
        <f t="shared" si="136"/>
        <v>0</v>
      </c>
      <c r="XG54">
        <f t="shared" si="122"/>
        <v>1</v>
      </c>
      <c r="XH54" s="248"/>
      <c r="XI54" s="202"/>
      <c r="XJ54">
        <v>60</v>
      </c>
      <c r="XK54" t="str">
        <f t="shared" si="83"/>
        <v>FALSE</v>
      </c>
      <c r="XL54">
        <f>VLOOKUP($A54,'FuturesInfo (3)'!$A$2:$V$80,22)</f>
        <v>6</v>
      </c>
      <c r="XM54" s="252"/>
      <c r="XN54">
        <f t="shared" si="123"/>
        <v>5</v>
      </c>
      <c r="XO54" s="138">
        <f>VLOOKUP($A54,'FuturesInfo (3)'!$A$2:$O$80,15)*XL54</f>
        <v>105540</v>
      </c>
      <c r="XP54" s="138">
        <f>VLOOKUP($A54,'FuturesInfo (3)'!$A$2:$O$80,15)*XN54</f>
        <v>87950</v>
      </c>
      <c r="XQ54" s="196">
        <f t="shared" si="124"/>
        <v>0</v>
      </c>
      <c r="XR54" s="196">
        <f t="shared" si="125"/>
        <v>0</v>
      </c>
      <c r="XS54" s="196">
        <f t="shared" si="126"/>
        <v>0</v>
      </c>
      <c r="XT54" s="196">
        <f t="shared" si="127"/>
        <v>0</v>
      </c>
      <c r="XU54" s="196">
        <f t="shared" si="151"/>
        <v>0</v>
      </c>
      <c r="XV54" s="196">
        <f t="shared" si="129"/>
        <v>0</v>
      </c>
      <c r="XW54" s="196">
        <f t="shared" si="137"/>
        <v>0</v>
      </c>
      <c r="XX54" s="196">
        <f>IF(IF(sym!$O43=XC54,1,0)=1,ABS(XO54*XH54),-ABS(XO54*XH54))</f>
        <v>0</v>
      </c>
      <c r="XY54" s="196">
        <f>IF(IF(sym!$N43=XC54,1,0)=1,ABS(XO54*XH54),-ABS(XO54*XH54))</f>
        <v>0</v>
      </c>
      <c r="XZ54" s="196">
        <f t="shared" si="148"/>
        <v>0</v>
      </c>
      <c r="YA54" s="196">
        <f t="shared" si="131"/>
        <v>0</v>
      </c>
    </row>
    <row r="55" spans="1:651" x14ac:dyDescent="0.25">
      <c r="A55" s="1" t="s">
        <v>997</v>
      </c>
      <c r="B55" s="150" t="str">
        <f>'FuturesInfo (3)'!M43</f>
        <v>QW</v>
      </c>
      <c r="C55" s="200" t="str">
        <f>VLOOKUP(A55,'FuturesInfo (3)'!$A$2:$K$80,11)</f>
        <v>soft</v>
      </c>
      <c r="F55" t="e">
        <f>#REF!</f>
        <v>#REF!</v>
      </c>
      <c r="G55">
        <v>-1</v>
      </c>
      <c r="H55">
        <v>1</v>
      </c>
      <c r="I55">
        <v>1</v>
      </c>
      <c r="J55">
        <f t="shared" si="158"/>
        <v>0</v>
      </c>
      <c r="K55">
        <f t="shared" si="159"/>
        <v>1</v>
      </c>
      <c r="L55" s="184">
        <v>2.52627324171E-2</v>
      </c>
      <c r="M55" s="2">
        <v>10</v>
      </c>
      <c r="N55">
        <v>60</v>
      </c>
      <c r="O55" t="str">
        <f t="shared" si="160"/>
        <v>TRUE</v>
      </c>
      <c r="P55">
        <f>VLOOKUP($A55,'FuturesInfo (3)'!$A$2:$V$80,22)</f>
        <v>4</v>
      </c>
      <c r="Q55">
        <f t="shared" si="70"/>
        <v>4</v>
      </c>
      <c r="R55">
        <f t="shared" si="70"/>
        <v>4</v>
      </c>
      <c r="S55" s="138">
        <f>VLOOKUP($A55,'FuturesInfo (3)'!$A$2:$O$80,15)*Q55</f>
        <v>113440.00000000001</v>
      </c>
      <c r="T55" s="144">
        <f t="shared" si="161"/>
        <v>-2865.8043653958243</v>
      </c>
      <c r="U55" s="144">
        <f t="shared" si="84"/>
        <v>2865.8043653958243</v>
      </c>
      <c r="W55">
        <f t="shared" si="162"/>
        <v>-1</v>
      </c>
      <c r="X55">
        <v>1</v>
      </c>
      <c r="Y55">
        <v>1</v>
      </c>
      <c r="Z55">
        <v>1</v>
      </c>
      <c r="AA55">
        <f t="shared" si="138"/>
        <v>1</v>
      </c>
      <c r="AB55">
        <f t="shared" si="163"/>
        <v>1</v>
      </c>
      <c r="AC55" s="1">
        <v>7.8848807411799999E-4</v>
      </c>
      <c r="AD55" s="2">
        <v>10</v>
      </c>
      <c r="AE55">
        <v>60</v>
      </c>
      <c r="AF55" t="str">
        <f t="shared" si="164"/>
        <v>TRUE</v>
      </c>
      <c r="AG55">
        <f>VLOOKUP($A55,'FuturesInfo (3)'!$A$2:$V$80,22)</f>
        <v>4</v>
      </c>
      <c r="AH55">
        <f t="shared" si="165"/>
        <v>5</v>
      </c>
      <c r="AI55">
        <f t="shared" si="85"/>
        <v>4</v>
      </c>
      <c r="AJ55" s="138">
        <f>VLOOKUP($A55,'FuturesInfo (3)'!$A$2:$O$80,15)*AI55</f>
        <v>113440.00000000001</v>
      </c>
      <c r="AK55" s="196">
        <f t="shared" si="166"/>
        <v>89.44608712794593</v>
      </c>
      <c r="AL55" s="196">
        <f t="shared" si="87"/>
        <v>89.44608712794593</v>
      </c>
      <c r="AN55">
        <f t="shared" si="76"/>
        <v>1</v>
      </c>
      <c r="AO55">
        <v>1</v>
      </c>
      <c r="AP55">
        <v>1</v>
      </c>
      <c r="AQ55">
        <v>1</v>
      </c>
      <c r="AR55">
        <f t="shared" si="139"/>
        <v>1</v>
      </c>
      <c r="AS55">
        <f t="shared" si="77"/>
        <v>1</v>
      </c>
      <c r="AT55" s="1">
        <v>1.22119361828E-2</v>
      </c>
      <c r="AU55" s="2">
        <v>10</v>
      </c>
      <c r="AV55">
        <v>60</v>
      </c>
      <c r="AW55" t="str">
        <f t="shared" si="78"/>
        <v>TRUE</v>
      </c>
      <c r="AX55">
        <f>VLOOKUP($A55,'FuturesInfo (3)'!$A$2:$V$80,22)</f>
        <v>4</v>
      </c>
      <c r="AY55">
        <f t="shared" si="79"/>
        <v>5</v>
      </c>
      <c r="AZ55">
        <f t="shared" si="88"/>
        <v>4</v>
      </c>
      <c r="BA55" s="138">
        <f>VLOOKUP($A55,'FuturesInfo (3)'!$A$2:$O$80,15)*AZ55</f>
        <v>113440.00000000001</v>
      </c>
      <c r="BB55" s="196">
        <f t="shared" si="80"/>
        <v>1385.3220405768323</v>
      </c>
      <c r="BC55" s="196">
        <f t="shared" si="89"/>
        <v>1385.3220405768323</v>
      </c>
      <c r="BE55">
        <v>1</v>
      </c>
      <c r="BF55">
        <v>1</v>
      </c>
      <c r="BG55">
        <v>1</v>
      </c>
      <c r="BH55">
        <v>1</v>
      </c>
      <c r="BI55">
        <v>1</v>
      </c>
      <c r="BJ55">
        <v>1</v>
      </c>
      <c r="BK55" s="1">
        <v>2.68534734384E-2</v>
      </c>
      <c r="BL55" s="2">
        <v>10</v>
      </c>
      <c r="BM55">
        <v>60</v>
      </c>
      <c r="BN55" t="s">
        <v>1185</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1185</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1185</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1185</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1185</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1185</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1185</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1185</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1185</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1185</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1185</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1185</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1185</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1185</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1185</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1185</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1185</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1185</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v>1</v>
      </c>
      <c r="SX55" s="239">
        <v>1</v>
      </c>
      <c r="SY55" s="239">
        <v>-1</v>
      </c>
      <c r="SZ55" s="239">
        <v>1</v>
      </c>
      <c r="TA55" s="214">
        <v>-1</v>
      </c>
      <c r="TB55" s="240">
        <v>25</v>
      </c>
      <c r="TC55">
        <v>1</v>
      </c>
      <c r="TD55">
        <v>-1</v>
      </c>
      <c r="TE55" s="214">
        <v>1</v>
      </c>
      <c r="TF55">
        <v>1</v>
      </c>
      <c r="TG55">
        <v>0</v>
      </c>
      <c r="TH55">
        <v>1</v>
      </c>
      <c r="TI55">
        <v>0</v>
      </c>
      <c r="TJ55" s="248">
        <v>0</v>
      </c>
      <c r="TK55" s="202">
        <v>42516</v>
      </c>
      <c r="TL55">
        <v>60</v>
      </c>
      <c r="TM55" t="s">
        <v>1185</v>
      </c>
      <c r="TN55">
        <v>4</v>
      </c>
      <c r="TO55" s="252">
        <v>2</v>
      </c>
      <c r="TP55">
        <v>3</v>
      </c>
      <c r="TQ55" s="138">
        <v>112800</v>
      </c>
      <c r="TR55" s="138">
        <v>84600</v>
      </c>
      <c r="TS55" s="196">
        <v>0</v>
      </c>
      <c r="TT55" s="196">
        <v>0</v>
      </c>
      <c r="TU55" s="196">
        <v>0</v>
      </c>
      <c r="TV55" s="196">
        <v>0</v>
      </c>
      <c r="TW55" s="196">
        <v>0</v>
      </c>
      <c r="TX55" s="196">
        <v>0</v>
      </c>
      <c r="TY55" s="196">
        <v>0</v>
      </c>
      <c r="TZ55" s="196">
        <v>0</v>
      </c>
      <c r="UA55" s="196">
        <v>0</v>
      </c>
      <c r="UB55" s="196">
        <v>0</v>
      </c>
      <c r="UC55" s="196">
        <v>0</v>
      </c>
      <c r="UE55">
        <f t="shared" si="90"/>
        <v>1</v>
      </c>
      <c r="UF55" s="239">
        <v>1</v>
      </c>
      <c r="UG55" s="239">
        <v>1</v>
      </c>
      <c r="UH55" s="239">
        <v>1</v>
      </c>
      <c r="UI55" s="214">
        <v>-1</v>
      </c>
      <c r="UJ55" s="240">
        <v>26</v>
      </c>
      <c r="UK55">
        <f t="shared" si="91"/>
        <v>1</v>
      </c>
      <c r="UL55">
        <f t="shared" si="92"/>
        <v>-1</v>
      </c>
      <c r="UM55" s="214">
        <v>1</v>
      </c>
      <c r="UN55">
        <f t="shared" si="155"/>
        <v>1</v>
      </c>
      <c r="UO55">
        <f t="shared" si="152"/>
        <v>0</v>
      </c>
      <c r="UP55">
        <f t="shared" si="132"/>
        <v>1</v>
      </c>
      <c r="UQ55">
        <f t="shared" si="94"/>
        <v>0</v>
      </c>
      <c r="UR55" s="248">
        <v>5.6737588652500002E-3</v>
      </c>
      <c r="US55" s="202">
        <v>42516</v>
      </c>
      <c r="UT55">
        <v>60</v>
      </c>
      <c r="UU55" t="str">
        <f t="shared" si="81"/>
        <v>TRUE</v>
      </c>
      <c r="UV55">
        <f>VLOOKUP($A55,'FuturesInfo (3)'!$A$2:$V$80,22)</f>
        <v>4</v>
      </c>
      <c r="UW55" s="252">
        <v>1</v>
      </c>
      <c r="UX55">
        <f t="shared" si="95"/>
        <v>5</v>
      </c>
      <c r="UY55" s="138">
        <f>VLOOKUP($A55,'FuturesInfo (3)'!$A$2:$O$80,15)*UV55</f>
        <v>113440.00000000001</v>
      </c>
      <c r="UZ55" s="138">
        <f>VLOOKUP($A55,'FuturesInfo (3)'!$A$2:$O$80,15)*UX55</f>
        <v>141800.00000000003</v>
      </c>
      <c r="VA55" s="196">
        <f t="shared" si="96"/>
        <v>643.63120567396015</v>
      </c>
      <c r="VB55" s="196">
        <f t="shared" si="97"/>
        <v>804.53900709245022</v>
      </c>
      <c r="VC55" s="196">
        <f t="shared" si="98"/>
        <v>-643.63120567396015</v>
      </c>
      <c r="VD55" s="196">
        <f t="shared" si="99"/>
        <v>643.63120567396015</v>
      </c>
      <c r="VE55" s="196">
        <f t="shared" si="149"/>
        <v>-643.63120567396015</v>
      </c>
      <c r="VF55" s="196">
        <f t="shared" si="101"/>
        <v>643.63120567396015</v>
      </c>
      <c r="VG55" s="196">
        <f t="shared" si="133"/>
        <v>643.63120567396015</v>
      </c>
      <c r="VH55" s="196">
        <f>IF(IF(sym!$O44=UM55,1,0)=1,ABS(UY55*UR55),-ABS(UY55*UR55))</f>
        <v>643.63120567396015</v>
      </c>
      <c r="VI55" s="196">
        <f>IF(IF(sym!$N44=UM55,1,0)=1,ABS(UY55*UR55),-ABS(UY55*UR55))</f>
        <v>-643.63120567396015</v>
      </c>
      <c r="VJ55" s="196">
        <f t="shared" si="142"/>
        <v>-643.63120567396015</v>
      </c>
      <c r="VK55" s="196">
        <f t="shared" si="103"/>
        <v>643.63120567396015</v>
      </c>
      <c r="VM55">
        <f t="shared" si="104"/>
        <v>1</v>
      </c>
      <c r="VN55" s="239">
        <v>1</v>
      </c>
      <c r="VO55" s="239">
        <v>-1</v>
      </c>
      <c r="VP55" s="239">
        <v>1</v>
      </c>
      <c r="VQ55" s="214">
        <v>-1</v>
      </c>
      <c r="VR55" s="240">
        <v>27</v>
      </c>
      <c r="VS55">
        <f t="shared" si="105"/>
        <v>1</v>
      </c>
      <c r="VT55">
        <f t="shared" si="106"/>
        <v>-1</v>
      </c>
      <c r="VU55" s="214"/>
      <c r="VV55">
        <f t="shared" si="156"/>
        <v>0</v>
      </c>
      <c r="VW55">
        <f t="shared" si="153"/>
        <v>0</v>
      </c>
      <c r="VX55">
        <f t="shared" si="134"/>
        <v>0</v>
      </c>
      <c r="VY55">
        <f t="shared" si="108"/>
        <v>0</v>
      </c>
      <c r="VZ55" s="248"/>
      <c r="WA55" s="202">
        <v>42516</v>
      </c>
      <c r="WB55">
        <v>60</v>
      </c>
      <c r="WC55" t="str">
        <f t="shared" si="82"/>
        <v>TRUE</v>
      </c>
      <c r="WD55">
        <f>VLOOKUP($A55,'FuturesInfo (3)'!$A$2:$V$80,22)</f>
        <v>4</v>
      </c>
      <c r="WE55" s="252">
        <v>2</v>
      </c>
      <c r="WF55">
        <f t="shared" si="109"/>
        <v>4</v>
      </c>
      <c r="WG55" s="138">
        <f>VLOOKUP($A55,'FuturesInfo (3)'!$A$2:$O$80,15)*WD55</f>
        <v>113440.00000000001</v>
      </c>
      <c r="WH55" s="138">
        <f>VLOOKUP($A55,'FuturesInfo (3)'!$A$2:$O$80,15)*WF55</f>
        <v>113440.00000000001</v>
      </c>
      <c r="WI55" s="196">
        <f t="shared" si="110"/>
        <v>0</v>
      </c>
      <c r="WJ55" s="196">
        <f t="shared" si="111"/>
        <v>0</v>
      </c>
      <c r="WK55" s="196">
        <f t="shared" si="112"/>
        <v>0</v>
      </c>
      <c r="WL55" s="196">
        <f t="shared" si="113"/>
        <v>0</v>
      </c>
      <c r="WM55" s="196">
        <f t="shared" si="150"/>
        <v>0</v>
      </c>
      <c r="WN55" s="196">
        <f t="shared" si="115"/>
        <v>0</v>
      </c>
      <c r="WO55" s="196">
        <f t="shared" si="135"/>
        <v>0</v>
      </c>
      <c r="WP55" s="196">
        <f>IF(IF(sym!$O44=VU55,1,0)=1,ABS(WG55*VZ55),-ABS(WG55*VZ55))</f>
        <v>0</v>
      </c>
      <c r="WQ55" s="196">
        <f>IF(IF(sym!$N44=VU55,1,0)=1,ABS(WG55*VZ55),-ABS(WG55*VZ55))</f>
        <v>0</v>
      </c>
      <c r="WR55" s="196">
        <f t="shared" si="145"/>
        <v>0</v>
      </c>
      <c r="WS55" s="196">
        <f t="shared" si="117"/>
        <v>0</v>
      </c>
      <c r="WU55">
        <f t="shared" si="118"/>
        <v>0</v>
      </c>
      <c r="WV55" s="239"/>
      <c r="WW55" s="239"/>
      <c r="WX55" s="239"/>
      <c r="WY55" s="214"/>
      <c r="WZ55" s="240"/>
      <c r="XA55">
        <f t="shared" si="119"/>
        <v>1</v>
      </c>
      <c r="XB55">
        <f t="shared" si="120"/>
        <v>0</v>
      </c>
      <c r="XC55" s="214"/>
      <c r="XD55">
        <f t="shared" si="157"/>
        <v>1</v>
      </c>
      <c r="XE55">
        <f t="shared" si="154"/>
        <v>1</v>
      </c>
      <c r="XF55">
        <f t="shared" si="136"/>
        <v>0</v>
      </c>
      <c r="XG55">
        <f t="shared" si="122"/>
        <v>1</v>
      </c>
      <c r="XH55" s="248"/>
      <c r="XI55" s="202"/>
      <c r="XJ55">
        <v>60</v>
      </c>
      <c r="XK55" t="str">
        <f t="shared" si="83"/>
        <v>FALSE</v>
      </c>
      <c r="XL55">
        <f>VLOOKUP($A55,'FuturesInfo (3)'!$A$2:$V$80,22)</f>
        <v>4</v>
      </c>
      <c r="XM55" s="252"/>
      <c r="XN55">
        <f t="shared" si="123"/>
        <v>3</v>
      </c>
      <c r="XO55" s="138">
        <f>VLOOKUP($A55,'FuturesInfo (3)'!$A$2:$O$80,15)*XL55</f>
        <v>113440.00000000001</v>
      </c>
      <c r="XP55" s="138">
        <f>VLOOKUP($A55,'FuturesInfo (3)'!$A$2:$O$80,15)*XN55</f>
        <v>85080.000000000015</v>
      </c>
      <c r="XQ55" s="196">
        <f t="shared" si="124"/>
        <v>0</v>
      </c>
      <c r="XR55" s="196">
        <f t="shared" si="125"/>
        <v>0</v>
      </c>
      <c r="XS55" s="196">
        <f t="shared" si="126"/>
        <v>0</v>
      </c>
      <c r="XT55" s="196">
        <f t="shared" si="127"/>
        <v>0</v>
      </c>
      <c r="XU55" s="196">
        <f t="shared" si="151"/>
        <v>0</v>
      </c>
      <c r="XV55" s="196">
        <f t="shared" si="129"/>
        <v>0</v>
      </c>
      <c r="XW55" s="196">
        <f t="shared" si="137"/>
        <v>0</v>
      </c>
      <c r="XX55" s="196">
        <f>IF(IF(sym!$O44=XC55,1,0)=1,ABS(XO55*XH55),-ABS(XO55*XH55))</f>
        <v>0</v>
      </c>
      <c r="XY55" s="196">
        <f>IF(IF(sym!$N44=XC55,1,0)=1,ABS(XO55*XH55),-ABS(XO55*XH55))</f>
        <v>0</v>
      </c>
      <c r="XZ55" s="196">
        <f t="shared" si="148"/>
        <v>0</v>
      </c>
      <c r="YA55" s="196">
        <f t="shared" si="131"/>
        <v>0</v>
      </c>
    </row>
    <row r="56" spans="1:651" x14ac:dyDescent="0.25">
      <c r="A56" s="1" t="s">
        <v>998</v>
      </c>
      <c r="B56" s="150" t="str">
        <f>'FuturesInfo (3)'!M44</f>
        <v>@MME</v>
      </c>
      <c r="C56" s="200" t="str">
        <f>VLOOKUP(A56,'FuturesInfo (3)'!$A$2:$K$80,11)</f>
        <v>index</v>
      </c>
      <c r="F56" t="e">
        <f>#REF!</f>
        <v>#REF!</v>
      </c>
      <c r="G56">
        <v>1</v>
      </c>
      <c r="H56">
        <v>-1</v>
      </c>
      <c r="I56">
        <v>1</v>
      </c>
      <c r="J56">
        <f t="shared" si="158"/>
        <v>1</v>
      </c>
      <c r="K56">
        <f t="shared" si="159"/>
        <v>0</v>
      </c>
      <c r="L56" s="184">
        <v>1.51459179904E-2</v>
      </c>
      <c r="M56" s="2">
        <v>10</v>
      </c>
      <c r="N56">
        <v>60</v>
      </c>
      <c r="O56" t="str">
        <f t="shared" si="160"/>
        <v>TRUE</v>
      </c>
      <c r="P56">
        <f>VLOOKUP($A56,'FuturesInfo (3)'!$A$2:$V$80,22)</f>
        <v>3</v>
      </c>
      <c r="Q56">
        <f t="shared" si="70"/>
        <v>3</v>
      </c>
      <c r="R56">
        <f t="shared" si="70"/>
        <v>3</v>
      </c>
      <c r="S56" s="138">
        <f>VLOOKUP($A56,'FuturesInfo (3)'!$A$2:$O$80,15)*Q56</f>
        <v>126450</v>
      </c>
      <c r="T56" s="144">
        <f t="shared" si="161"/>
        <v>1915.20132988608</v>
      </c>
      <c r="U56" s="144">
        <f t="shared" si="84"/>
        <v>-1915.20132988608</v>
      </c>
      <c r="W56">
        <f t="shared" si="162"/>
        <v>1</v>
      </c>
      <c r="X56">
        <v>1</v>
      </c>
      <c r="Y56">
        <v>-1</v>
      </c>
      <c r="Z56">
        <v>1</v>
      </c>
      <c r="AA56">
        <f t="shared" si="138"/>
        <v>1</v>
      </c>
      <c r="AB56">
        <f t="shared" si="163"/>
        <v>0</v>
      </c>
      <c r="AC56" s="1">
        <v>1.00679281902E-2</v>
      </c>
      <c r="AD56" s="2">
        <v>10</v>
      </c>
      <c r="AE56">
        <v>60</v>
      </c>
      <c r="AF56" t="str">
        <f t="shared" si="164"/>
        <v>TRUE</v>
      </c>
      <c r="AG56">
        <f>VLOOKUP($A56,'FuturesInfo (3)'!$A$2:$V$80,22)</f>
        <v>3</v>
      </c>
      <c r="AH56">
        <f t="shared" si="165"/>
        <v>2</v>
      </c>
      <c r="AI56">
        <f t="shared" si="85"/>
        <v>3</v>
      </c>
      <c r="AJ56" s="138">
        <f>VLOOKUP($A56,'FuturesInfo (3)'!$A$2:$O$80,15)*AI56</f>
        <v>126450</v>
      </c>
      <c r="AK56" s="196">
        <f t="shared" si="166"/>
        <v>1273.08951965079</v>
      </c>
      <c r="AL56" s="196">
        <f t="shared" si="87"/>
        <v>-1273.08951965079</v>
      </c>
      <c r="AN56">
        <f t="shared" si="76"/>
        <v>1</v>
      </c>
      <c r="AO56">
        <v>1</v>
      </c>
      <c r="AP56">
        <v>-1</v>
      </c>
      <c r="AQ56">
        <v>1</v>
      </c>
      <c r="AR56">
        <f t="shared" si="139"/>
        <v>1</v>
      </c>
      <c r="AS56">
        <f t="shared" si="77"/>
        <v>0</v>
      </c>
      <c r="AT56" s="1">
        <v>9.7273928185399993E-3</v>
      </c>
      <c r="AU56" s="2">
        <v>10</v>
      </c>
      <c r="AV56">
        <v>60</v>
      </c>
      <c r="AW56" t="str">
        <f t="shared" si="78"/>
        <v>TRUE</v>
      </c>
      <c r="AX56">
        <f>VLOOKUP($A56,'FuturesInfo (3)'!$A$2:$V$80,22)</f>
        <v>3</v>
      </c>
      <c r="AY56">
        <f t="shared" si="79"/>
        <v>2</v>
      </c>
      <c r="AZ56">
        <f t="shared" si="88"/>
        <v>3</v>
      </c>
      <c r="BA56" s="138">
        <f>VLOOKUP($A56,'FuturesInfo (3)'!$A$2:$O$80,15)*AZ56</f>
        <v>126450</v>
      </c>
      <c r="BB56" s="196">
        <f t="shared" si="80"/>
        <v>1230.028821904383</v>
      </c>
      <c r="BC56" s="196">
        <f t="shared" si="89"/>
        <v>-1230.028821904383</v>
      </c>
      <c r="BE56">
        <v>1</v>
      </c>
      <c r="BF56">
        <v>1</v>
      </c>
      <c r="BG56">
        <v>-1</v>
      </c>
      <c r="BH56">
        <v>1</v>
      </c>
      <c r="BI56">
        <v>1</v>
      </c>
      <c r="BJ56">
        <v>0</v>
      </c>
      <c r="BK56" s="1">
        <v>6.6603235014300001E-3</v>
      </c>
      <c r="BL56" s="2">
        <v>10</v>
      </c>
      <c r="BM56">
        <v>60</v>
      </c>
      <c r="BN56" t="s">
        <v>1185</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1185</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1185</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1185</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1185</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1185</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1185</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1185</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1185</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1185</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1185</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1185</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1185</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1185</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1185</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1185</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1185</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1185</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v>1</v>
      </c>
      <c r="SX56" s="239">
        <v>1</v>
      </c>
      <c r="SY56" s="239">
        <v>-1</v>
      </c>
      <c r="SZ56" s="239">
        <v>1</v>
      </c>
      <c r="TA56" s="214">
        <v>-1</v>
      </c>
      <c r="TB56" s="240">
        <v>4</v>
      </c>
      <c r="TC56">
        <v>1</v>
      </c>
      <c r="TD56">
        <v>-1</v>
      </c>
      <c r="TE56" s="214">
        <v>1</v>
      </c>
      <c r="TF56">
        <v>1</v>
      </c>
      <c r="TG56">
        <v>0</v>
      </c>
      <c r="TH56">
        <v>1</v>
      </c>
      <c r="TI56">
        <v>0</v>
      </c>
      <c r="TJ56" s="248">
        <v>0</v>
      </c>
      <c r="TK56" s="202">
        <v>42548</v>
      </c>
      <c r="TL56">
        <v>60</v>
      </c>
      <c r="TM56" t="s">
        <v>1185</v>
      </c>
      <c r="TN56">
        <v>3</v>
      </c>
      <c r="TO56" s="252">
        <v>2</v>
      </c>
      <c r="TP56">
        <v>2</v>
      </c>
      <c r="TQ56" s="138">
        <v>126450</v>
      </c>
      <c r="TR56" s="138">
        <v>84300</v>
      </c>
      <c r="TS56" s="196">
        <v>0</v>
      </c>
      <c r="TT56" s="196">
        <v>0</v>
      </c>
      <c r="TU56" s="196">
        <v>0</v>
      </c>
      <c r="TV56" s="196">
        <v>0</v>
      </c>
      <c r="TW56" s="196">
        <v>0</v>
      </c>
      <c r="TX56" s="196">
        <v>0</v>
      </c>
      <c r="TY56" s="196">
        <v>0</v>
      </c>
      <c r="TZ56" s="196">
        <v>0</v>
      </c>
      <c r="UA56" s="196">
        <v>0</v>
      </c>
      <c r="UB56" s="196">
        <v>0</v>
      </c>
      <c r="UC56" s="196">
        <v>0</v>
      </c>
      <c r="UE56">
        <f t="shared" si="90"/>
        <v>1</v>
      </c>
      <c r="UF56" s="239">
        <v>1</v>
      </c>
      <c r="UG56" s="239">
        <v>-1</v>
      </c>
      <c r="UH56" s="239">
        <v>1</v>
      </c>
      <c r="UI56" s="214">
        <v>-1</v>
      </c>
      <c r="UJ56" s="240">
        <v>5</v>
      </c>
      <c r="UK56">
        <f t="shared" si="91"/>
        <v>1</v>
      </c>
      <c r="UL56">
        <f t="shared" si="92"/>
        <v>-1</v>
      </c>
      <c r="UM56" s="214">
        <v>1</v>
      </c>
      <c r="UN56">
        <f t="shared" si="155"/>
        <v>1</v>
      </c>
      <c r="UO56">
        <f t="shared" si="152"/>
        <v>0</v>
      </c>
      <c r="UP56">
        <f t="shared" si="132"/>
        <v>1</v>
      </c>
      <c r="UQ56">
        <f t="shared" si="94"/>
        <v>0</v>
      </c>
      <c r="UR56" s="248"/>
      <c r="US56" s="202">
        <v>42548</v>
      </c>
      <c r="UT56">
        <v>60</v>
      </c>
      <c r="UU56" t="str">
        <f t="shared" si="81"/>
        <v>TRUE</v>
      </c>
      <c r="UV56">
        <f>VLOOKUP($A56,'FuturesInfo (3)'!$A$2:$V$80,22)</f>
        <v>3</v>
      </c>
      <c r="UW56" s="252">
        <v>2</v>
      </c>
      <c r="UX56">
        <f t="shared" si="95"/>
        <v>2</v>
      </c>
      <c r="UY56" s="138">
        <f>VLOOKUP($A56,'FuturesInfo (3)'!$A$2:$O$80,15)*UV56</f>
        <v>126450</v>
      </c>
      <c r="UZ56" s="138">
        <f>VLOOKUP($A56,'FuturesInfo (3)'!$A$2:$O$80,15)*UX56</f>
        <v>84300</v>
      </c>
      <c r="VA56" s="196">
        <f t="shared" si="96"/>
        <v>0</v>
      </c>
      <c r="VB56" s="196">
        <f t="shared" si="97"/>
        <v>0</v>
      </c>
      <c r="VC56" s="196">
        <f t="shared" si="98"/>
        <v>0</v>
      </c>
      <c r="VD56" s="196">
        <f t="shared" si="99"/>
        <v>0</v>
      </c>
      <c r="VE56" s="196">
        <f t="shared" si="149"/>
        <v>0</v>
      </c>
      <c r="VF56" s="196">
        <f t="shared" si="101"/>
        <v>0</v>
      </c>
      <c r="VG56" s="196">
        <f t="shared" si="133"/>
        <v>0</v>
      </c>
      <c r="VH56" s="196">
        <f>IF(IF(sym!$O45=UM56,1,0)=1,ABS(UY56*UR56),-ABS(UY56*UR56))</f>
        <v>0</v>
      </c>
      <c r="VI56" s="196">
        <f>IF(IF(sym!$N45=UM56,1,0)=1,ABS(UY56*UR56),-ABS(UY56*UR56))</f>
        <v>0</v>
      </c>
      <c r="VJ56" s="196">
        <f t="shared" si="142"/>
        <v>0</v>
      </c>
      <c r="VK56" s="196">
        <f t="shared" si="103"/>
        <v>0</v>
      </c>
      <c r="VM56">
        <f t="shared" si="104"/>
        <v>1</v>
      </c>
      <c r="VN56" s="239">
        <v>1</v>
      </c>
      <c r="VO56" s="239">
        <v>-1</v>
      </c>
      <c r="VP56" s="239">
        <v>1</v>
      </c>
      <c r="VQ56" s="214">
        <v>-1</v>
      </c>
      <c r="VR56" s="240">
        <v>5</v>
      </c>
      <c r="VS56">
        <f t="shared" si="105"/>
        <v>1</v>
      </c>
      <c r="VT56">
        <f t="shared" si="106"/>
        <v>-1</v>
      </c>
      <c r="VU56" s="214"/>
      <c r="VV56">
        <f t="shared" si="156"/>
        <v>0</v>
      </c>
      <c r="VW56">
        <f t="shared" si="153"/>
        <v>0</v>
      </c>
      <c r="VX56">
        <f t="shared" si="134"/>
        <v>0</v>
      </c>
      <c r="VY56">
        <f t="shared" si="108"/>
        <v>0</v>
      </c>
      <c r="VZ56" s="248"/>
      <c r="WA56" s="202">
        <v>42548</v>
      </c>
      <c r="WB56">
        <v>60</v>
      </c>
      <c r="WC56" t="str">
        <f t="shared" si="82"/>
        <v>TRUE</v>
      </c>
      <c r="WD56">
        <f>VLOOKUP($A56,'FuturesInfo (3)'!$A$2:$V$80,22)</f>
        <v>3</v>
      </c>
      <c r="WE56" s="252">
        <v>2</v>
      </c>
      <c r="WF56">
        <f t="shared" si="109"/>
        <v>3</v>
      </c>
      <c r="WG56" s="138">
        <f>VLOOKUP($A56,'FuturesInfo (3)'!$A$2:$O$80,15)*WD56</f>
        <v>126450</v>
      </c>
      <c r="WH56" s="138">
        <f>VLOOKUP($A56,'FuturesInfo (3)'!$A$2:$O$80,15)*WF56</f>
        <v>126450</v>
      </c>
      <c r="WI56" s="196">
        <f t="shared" si="110"/>
        <v>0</v>
      </c>
      <c r="WJ56" s="196">
        <f t="shared" si="111"/>
        <v>0</v>
      </c>
      <c r="WK56" s="196">
        <f t="shared" si="112"/>
        <v>0</v>
      </c>
      <c r="WL56" s="196">
        <f t="shared" si="113"/>
        <v>0</v>
      </c>
      <c r="WM56" s="196">
        <f t="shared" si="150"/>
        <v>0</v>
      </c>
      <c r="WN56" s="196">
        <f t="shared" si="115"/>
        <v>0</v>
      </c>
      <c r="WO56" s="196">
        <f t="shared" si="135"/>
        <v>0</v>
      </c>
      <c r="WP56" s="196">
        <f>IF(IF(sym!$O45=VU56,1,0)=1,ABS(WG56*VZ56),-ABS(WG56*VZ56))</f>
        <v>0</v>
      </c>
      <c r="WQ56" s="196">
        <f>IF(IF(sym!$N45=VU56,1,0)=1,ABS(WG56*VZ56),-ABS(WG56*VZ56))</f>
        <v>0</v>
      </c>
      <c r="WR56" s="196">
        <f t="shared" si="145"/>
        <v>0</v>
      </c>
      <c r="WS56" s="196">
        <f t="shared" si="117"/>
        <v>0</v>
      </c>
      <c r="WU56">
        <f t="shared" si="118"/>
        <v>0</v>
      </c>
      <c r="WV56" s="239"/>
      <c r="WW56" s="239"/>
      <c r="WX56" s="239"/>
      <c r="WY56" s="214"/>
      <c r="WZ56" s="240"/>
      <c r="XA56">
        <f t="shared" si="119"/>
        <v>1</v>
      </c>
      <c r="XB56">
        <f t="shared" si="120"/>
        <v>0</v>
      </c>
      <c r="XC56" s="214"/>
      <c r="XD56">
        <f t="shared" si="157"/>
        <v>1</v>
      </c>
      <c r="XE56">
        <f t="shared" si="154"/>
        <v>1</v>
      </c>
      <c r="XF56">
        <f t="shared" si="136"/>
        <v>0</v>
      </c>
      <c r="XG56">
        <f t="shared" si="122"/>
        <v>1</v>
      </c>
      <c r="XH56" s="248"/>
      <c r="XI56" s="202"/>
      <c r="XJ56">
        <v>60</v>
      </c>
      <c r="XK56" t="str">
        <f t="shared" si="83"/>
        <v>FALSE</v>
      </c>
      <c r="XL56">
        <f>VLOOKUP($A56,'FuturesInfo (3)'!$A$2:$V$80,22)</f>
        <v>3</v>
      </c>
      <c r="XM56" s="252"/>
      <c r="XN56">
        <f t="shared" si="123"/>
        <v>2</v>
      </c>
      <c r="XO56" s="138">
        <f>VLOOKUP($A56,'FuturesInfo (3)'!$A$2:$O$80,15)*XL56</f>
        <v>126450</v>
      </c>
      <c r="XP56" s="138">
        <f>VLOOKUP($A56,'FuturesInfo (3)'!$A$2:$O$80,15)*XN56</f>
        <v>84300</v>
      </c>
      <c r="XQ56" s="196">
        <f t="shared" si="124"/>
        <v>0</v>
      </c>
      <c r="XR56" s="196">
        <f t="shared" si="125"/>
        <v>0</v>
      </c>
      <c r="XS56" s="196">
        <f t="shared" si="126"/>
        <v>0</v>
      </c>
      <c r="XT56" s="196">
        <f t="shared" si="127"/>
        <v>0</v>
      </c>
      <c r="XU56" s="196">
        <f t="shared" si="151"/>
        <v>0</v>
      </c>
      <c r="XV56" s="196">
        <f t="shared" si="129"/>
        <v>0</v>
      </c>
      <c r="XW56" s="196">
        <f t="shared" si="137"/>
        <v>0</v>
      </c>
      <c r="XX56" s="196">
        <f>IF(IF(sym!$O45=XC56,1,0)=1,ABS(XO56*XH56),-ABS(XO56*XH56))</f>
        <v>0</v>
      </c>
      <c r="XY56" s="196">
        <f>IF(IF(sym!$N45=XC56,1,0)=1,ABS(XO56*XH56),-ABS(XO56*XH56))</f>
        <v>0</v>
      </c>
      <c r="XZ56" s="196">
        <f t="shared" si="148"/>
        <v>0</v>
      </c>
      <c r="YA56" s="196">
        <f t="shared" si="131"/>
        <v>0</v>
      </c>
    </row>
    <row r="57" spans="1:651" x14ac:dyDescent="0.25">
      <c r="A57" s="1" t="s">
        <v>372</v>
      </c>
      <c r="B57" s="150" t="str">
        <f>'FuturesInfo (3)'!M45</f>
        <v>IB</v>
      </c>
      <c r="C57" s="200" t="str">
        <f>VLOOKUP(A57,'FuturesInfo (3)'!$A$2:$K$80,11)</f>
        <v>index</v>
      </c>
      <c r="F57" t="e">
        <f>#REF!</f>
        <v>#REF!</v>
      </c>
      <c r="G57">
        <v>-1</v>
      </c>
      <c r="H57">
        <v>-1</v>
      </c>
      <c r="I57">
        <v>-1</v>
      </c>
      <c r="J57">
        <f t="shared" si="158"/>
        <v>1</v>
      </c>
      <c r="K57">
        <f t="shared" si="159"/>
        <v>1</v>
      </c>
      <c r="L57" s="184">
        <v>-2.02548879564E-2</v>
      </c>
      <c r="M57" s="2">
        <v>10</v>
      </c>
      <c r="N57">
        <v>60</v>
      </c>
      <c r="O57" t="str">
        <f t="shared" si="160"/>
        <v>TRUE</v>
      </c>
      <c r="P57">
        <f>VLOOKUP($A57,'FuturesInfo (3)'!$A$2:$V$80,22)</f>
        <v>1</v>
      </c>
      <c r="Q57">
        <f t="shared" si="70"/>
        <v>1</v>
      </c>
      <c r="R57">
        <f t="shared" si="70"/>
        <v>1</v>
      </c>
      <c r="S57" s="138">
        <f>VLOOKUP($A57,'FuturesInfo (3)'!$A$2:$O$80,15)*Q57</f>
        <v>89919.517000000007</v>
      </c>
      <c r="T57" s="144">
        <f t="shared" si="161"/>
        <v>1821.3097419286053</v>
      </c>
      <c r="U57" s="144">
        <f t="shared" si="84"/>
        <v>1821.3097419286053</v>
      </c>
      <c r="W57">
        <f t="shared" si="162"/>
        <v>-1</v>
      </c>
      <c r="X57">
        <v>-1</v>
      </c>
      <c r="Y57">
        <v>-1</v>
      </c>
      <c r="Z57">
        <v>1</v>
      </c>
      <c r="AA57">
        <f t="shared" si="138"/>
        <v>0</v>
      </c>
      <c r="AB57">
        <f t="shared" si="163"/>
        <v>0</v>
      </c>
      <c r="AC57" s="1">
        <v>4.9092752269499999E-3</v>
      </c>
      <c r="AD57" s="2">
        <v>10</v>
      </c>
      <c r="AE57">
        <v>60</v>
      </c>
      <c r="AF57" t="str">
        <f t="shared" si="164"/>
        <v>TRUE</v>
      </c>
      <c r="AG57">
        <f>VLOOKUP($A57,'FuturesInfo (3)'!$A$2:$V$80,22)</f>
        <v>1</v>
      </c>
      <c r="AH57">
        <f t="shared" si="165"/>
        <v>1</v>
      </c>
      <c r="AI57">
        <f t="shared" si="85"/>
        <v>1</v>
      </c>
      <c r="AJ57" s="138">
        <f>VLOOKUP($A57,'FuturesInfo (3)'!$A$2:$O$80,15)*AI57</f>
        <v>89919.517000000007</v>
      </c>
      <c r="AK57" s="196">
        <f t="shared" si="166"/>
        <v>-441.43965722740938</v>
      </c>
      <c r="AL57" s="196">
        <f t="shared" si="87"/>
        <v>-441.43965722740938</v>
      </c>
      <c r="AN57">
        <f t="shared" si="76"/>
        <v>-1</v>
      </c>
      <c r="AO57">
        <v>-1</v>
      </c>
      <c r="AP57">
        <v>-1</v>
      </c>
      <c r="AQ57">
        <v>1</v>
      </c>
      <c r="AR57">
        <f t="shared" si="139"/>
        <v>0</v>
      </c>
      <c r="AS57">
        <f t="shared" si="77"/>
        <v>0</v>
      </c>
      <c r="AT57" s="1">
        <v>6.7895357272400002E-3</v>
      </c>
      <c r="AU57" s="2">
        <v>10</v>
      </c>
      <c r="AV57">
        <v>60</v>
      </c>
      <c r="AW57" t="str">
        <f t="shared" si="78"/>
        <v>TRUE</v>
      </c>
      <c r="AX57">
        <f>VLOOKUP($A57,'FuturesInfo (3)'!$A$2:$V$80,22)</f>
        <v>1</v>
      </c>
      <c r="AY57">
        <f t="shared" si="79"/>
        <v>1</v>
      </c>
      <c r="AZ57">
        <f t="shared" si="88"/>
        <v>1</v>
      </c>
      <c r="BA57" s="138">
        <f>VLOOKUP($A57,'FuturesInfo (3)'!$A$2:$O$80,15)*AZ57</f>
        <v>89919.517000000007</v>
      </c>
      <c r="BB57" s="196">
        <f t="shared" si="80"/>
        <v>-610.51177324766456</v>
      </c>
      <c r="BC57" s="196">
        <f t="shared" si="89"/>
        <v>-610.51177324766456</v>
      </c>
      <c r="BE57">
        <v>-1</v>
      </c>
      <c r="BF57">
        <v>1</v>
      </c>
      <c r="BG57">
        <v>-1</v>
      </c>
      <c r="BH57">
        <v>-1</v>
      </c>
      <c r="BI57">
        <v>0</v>
      </c>
      <c r="BJ57">
        <v>1</v>
      </c>
      <c r="BK57" s="1">
        <v>-8.1397836146000005E-3</v>
      </c>
      <c r="BL57" s="2">
        <v>10</v>
      </c>
      <c r="BM57">
        <v>60</v>
      </c>
      <c r="BN57" t="s">
        <v>1185</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1185</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1185</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1185</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1185</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1185</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1185</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1185</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1185</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1185</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1185</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1185</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1185</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1185</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1185</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1185</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1185</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1185</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v>1</v>
      </c>
      <c r="SX57" s="239">
        <v>1</v>
      </c>
      <c r="SY57" s="239">
        <v>-1</v>
      </c>
      <c r="SZ57" s="239">
        <v>1</v>
      </c>
      <c r="TA57" s="214">
        <v>-1</v>
      </c>
      <c r="TB57" s="240">
        <v>6</v>
      </c>
      <c r="TC57">
        <v>1</v>
      </c>
      <c r="TD57">
        <v>-1</v>
      </c>
      <c r="TE57" s="214">
        <v>1</v>
      </c>
      <c r="TF57">
        <v>1</v>
      </c>
      <c r="TG57">
        <v>0</v>
      </c>
      <c r="TH57">
        <v>1</v>
      </c>
      <c r="TI57">
        <v>0</v>
      </c>
      <c r="TJ57" s="248">
        <v>5.7128271201299999E-4</v>
      </c>
      <c r="TK57" s="202">
        <v>42548</v>
      </c>
      <c r="TL57">
        <v>60</v>
      </c>
      <c r="TM57" t="s">
        <v>1185</v>
      </c>
      <c r="TN57">
        <v>1</v>
      </c>
      <c r="TO57" s="252">
        <v>2</v>
      </c>
      <c r="TP57">
        <v>1</v>
      </c>
      <c r="TQ57" s="138">
        <v>91813.381300000008</v>
      </c>
      <c r="TR57" s="138">
        <v>91813.381300000008</v>
      </c>
      <c r="TS57" s="196">
        <v>52.451397468147661</v>
      </c>
      <c r="TT57" s="196">
        <v>52.451397468147661</v>
      </c>
      <c r="TU57" s="196">
        <v>-52.451397468147661</v>
      </c>
      <c r="TV57" s="196">
        <v>52.451397468147661</v>
      </c>
      <c r="TW57" s="196">
        <v>-52.451397468147661</v>
      </c>
      <c r="TX57" s="196">
        <v>-52.451397468147661</v>
      </c>
      <c r="TY57" s="196">
        <v>52.451397468147661</v>
      </c>
      <c r="TZ57" s="196">
        <v>52.451397468147661</v>
      </c>
      <c r="UA57" s="196">
        <v>-52.451397468147661</v>
      </c>
      <c r="UB57" s="196">
        <v>-52.451397468147661</v>
      </c>
      <c r="UC57" s="196">
        <v>52.451397468147661</v>
      </c>
      <c r="UE57">
        <f t="shared" si="90"/>
        <v>1</v>
      </c>
      <c r="UF57" s="239">
        <v>1</v>
      </c>
      <c r="UG57" s="239">
        <v>1</v>
      </c>
      <c r="UH57" s="239">
        <v>1</v>
      </c>
      <c r="UI57" s="214">
        <v>-1</v>
      </c>
      <c r="UJ57" s="240">
        <v>-1</v>
      </c>
      <c r="UK57">
        <f t="shared" si="91"/>
        <v>1</v>
      </c>
      <c r="UL57">
        <f t="shared" si="92"/>
        <v>1</v>
      </c>
      <c r="UM57" s="214">
        <v>-1</v>
      </c>
      <c r="UN57">
        <f t="shared" si="155"/>
        <v>0</v>
      </c>
      <c r="UO57">
        <f t="shared" si="152"/>
        <v>1</v>
      </c>
      <c r="UP57">
        <f t="shared" si="132"/>
        <v>0</v>
      </c>
      <c r="UQ57">
        <f t="shared" si="94"/>
        <v>0</v>
      </c>
      <c r="UR57" s="248">
        <v>-2.0627323307200001E-2</v>
      </c>
      <c r="US57" s="202">
        <v>42548</v>
      </c>
      <c r="UT57">
        <v>60</v>
      </c>
      <c r="UU57" t="str">
        <f t="shared" si="81"/>
        <v>TRUE</v>
      </c>
      <c r="UV57">
        <f>VLOOKUP($A57,'FuturesInfo (3)'!$A$2:$V$80,22)</f>
        <v>1</v>
      </c>
      <c r="UW57" s="252">
        <v>2</v>
      </c>
      <c r="UX57">
        <f t="shared" si="95"/>
        <v>1</v>
      </c>
      <c r="UY57" s="138">
        <f>VLOOKUP($A57,'FuturesInfo (3)'!$A$2:$O$80,15)*UV57</f>
        <v>89919.517000000007</v>
      </c>
      <c r="UZ57" s="138">
        <f>VLOOKUP($A57,'FuturesInfo (3)'!$A$2:$O$80,15)*UX57</f>
        <v>89919.517000000007</v>
      </c>
      <c r="VA57" s="196">
        <f t="shared" si="96"/>
        <v>-1854.7989487862669</v>
      </c>
      <c r="VB57" s="196">
        <f t="shared" si="97"/>
        <v>-1854.7989487862669</v>
      </c>
      <c r="VC57" s="196">
        <f t="shared" si="98"/>
        <v>1854.7989487862669</v>
      </c>
      <c r="VD57" s="196">
        <f t="shared" si="99"/>
        <v>-1854.7989487862669</v>
      </c>
      <c r="VE57" s="196">
        <f t="shared" si="149"/>
        <v>-1854.7989487862669</v>
      </c>
      <c r="VF57" s="196">
        <f t="shared" si="101"/>
        <v>-1854.7989487862669</v>
      </c>
      <c r="VG57" s="196">
        <f t="shared" si="133"/>
        <v>-1854.7989487862669</v>
      </c>
      <c r="VH57" s="196">
        <f>IF(IF(sym!$O46=UM57,1,0)=1,ABS(UY57*UR57),-ABS(UY57*UR57))</f>
        <v>-1854.7989487862669</v>
      </c>
      <c r="VI57" s="196">
        <f>IF(IF(sym!$N46=UM57,1,0)=1,ABS(UY57*UR57),-ABS(UY57*UR57))</f>
        <v>1854.7989487862669</v>
      </c>
      <c r="VJ57" s="196">
        <f t="shared" si="142"/>
        <v>-1854.7989487862669</v>
      </c>
      <c r="VK57" s="196">
        <f t="shared" si="103"/>
        <v>1854.7989487862669</v>
      </c>
      <c r="VM57">
        <f t="shared" si="104"/>
        <v>-1</v>
      </c>
      <c r="VN57" s="239">
        <v>1</v>
      </c>
      <c r="VO57" s="239">
        <v>1</v>
      </c>
      <c r="VP57" s="239">
        <v>1</v>
      </c>
      <c r="VQ57" s="214">
        <v>-1</v>
      </c>
      <c r="VR57" s="240">
        <v>-2</v>
      </c>
      <c r="VS57">
        <f t="shared" si="105"/>
        <v>1</v>
      </c>
      <c r="VT57">
        <f t="shared" si="106"/>
        <v>1</v>
      </c>
      <c r="VU57" s="214"/>
      <c r="VV57">
        <f t="shared" si="156"/>
        <v>0</v>
      </c>
      <c r="VW57">
        <f t="shared" si="153"/>
        <v>0</v>
      </c>
      <c r="VX57">
        <f t="shared" si="134"/>
        <v>0</v>
      </c>
      <c r="VY57">
        <f t="shared" si="108"/>
        <v>0</v>
      </c>
      <c r="VZ57" s="248"/>
      <c r="WA57" s="202">
        <v>42548</v>
      </c>
      <c r="WB57">
        <v>60</v>
      </c>
      <c r="WC57" t="str">
        <f t="shared" si="82"/>
        <v>TRUE</v>
      </c>
      <c r="WD57">
        <f>VLOOKUP($A57,'FuturesInfo (3)'!$A$2:$V$80,22)</f>
        <v>1</v>
      </c>
      <c r="WE57" s="252">
        <v>1</v>
      </c>
      <c r="WF57">
        <f t="shared" si="109"/>
        <v>1</v>
      </c>
      <c r="WG57" s="138">
        <f>VLOOKUP($A57,'FuturesInfo (3)'!$A$2:$O$80,15)*WD57</f>
        <v>89919.517000000007</v>
      </c>
      <c r="WH57" s="138">
        <f>VLOOKUP($A57,'FuturesInfo (3)'!$A$2:$O$80,15)*WF57</f>
        <v>89919.517000000007</v>
      </c>
      <c r="WI57" s="196">
        <f t="shared" si="110"/>
        <v>0</v>
      </c>
      <c r="WJ57" s="196">
        <f t="shared" si="111"/>
        <v>0</v>
      </c>
      <c r="WK57" s="196">
        <f t="shared" si="112"/>
        <v>0</v>
      </c>
      <c r="WL57" s="196">
        <f t="shared" si="113"/>
        <v>0</v>
      </c>
      <c r="WM57" s="196">
        <f t="shared" si="150"/>
        <v>0</v>
      </c>
      <c r="WN57" s="196">
        <f t="shared" si="115"/>
        <v>0</v>
      </c>
      <c r="WO57" s="196">
        <f t="shared" si="135"/>
        <v>0</v>
      </c>
      <c r="WP57" s="196">
        <f>IF(IF(sym!$O46=VU57,1,0)=1,ABS(WG57*VZ57),-ABS(WG57*VZ57))</f>
        <v>0</v>
      </c>
      <c r="WQ57" s="196">
        <f>IF(IF(sym!$N46=VU57,1,0)=1,ABS(WG57*VZ57),-ABS(WG57*VZ57))</f>
        <v>0</v>
      </c>
      <c r="WR57" s="196">
        <f t="shared" si="145"/>
        <v>0</v>
      </c>
      <c r="WS57" s="196">
        <f t="shared" si="117"/>
        <v>0</v>
      </c>
      <c r="WU57">
        <f t="shared" si="118"/>
        <v>0</v>
      </c>
      <c r="WV57" s="239"/>
      <c r="WW57" s="239"/>
      <c r="WX57" s="239"/>
      <c r="WY57" s="214"/>
      <c r="WZ57" s="240"/>
      <c r="XA57">
        <f t="shared" si="119"/>
        <v>1</v>
      </c>
      <c r="XB57">
        <f t="shared" si="120"/>
        <v>0</v>
      </c>
      <c r="XC57" s="214"/>
      <c r="XD57">
        <f t="shared" si="157"/>
        <v>1</v>
      </c>
      <c r="XE57">
        <f t="shared" si="154"/>
        <v>1</v>
      </c>
      <c r="XF57">
        <f t="shared" si="136"/>
        <v>0</v>
      </c>
      <c r="XG57">
        <f t="shared" si="122"/>
        <v>1</v>
      </c>
      <c r="XH57" s="248"/>
      <c r="XI57" s="202"/>
      <c r="XJ57">
        <v>60</v>
      </c>
      <c r="XK57" t="str">
        <f t="shared" si="83"/>
        <v>FALSE</v>
      </c>
      <c r="XL57">
        <f>VLOOKUP($A57,'FuturesInfo (3)'!$A$2:$V$80,22)</f>
        <v>1</v>
      </c>
      <c r="XM57" s="252"/>
      <c r="XN57">
        <f t="shared" si="123"/>
        <v>1</v>
      </c>
      <c r="XO57" s="138">
        <f>VLOOKUP($A57,'FuturesInfo (3)'!$A$2:$O$80,15)*XL57</f>
        <v>89919.517000000007</v>
      </c>
      <c r="XP57" s="138">
        <f>VLOOKUP($A57,'FuturesInfo (3)'!$A$2:$O$80,15)*XN57</f>
        <v>89919.517000000007</v>
      </c>
      <c r="XQ57" s="196">
        <f t="shared" si="124"/>
        <v>0</v>
      </c>
      <c r="XR57" s="196">
        <f t="shared" si="125"/>
        <v>0</v>
      </c>
      <c r="XS57" s="196">
        <f t="shared" si="126"/>
        <v>0</v>
      </c>
      <c r="XT57" s="196">
        <f t="shared" si="127"/>
        <v>0</v>
      </c>
      <c r="XU57" s="196">
        <f t="shared" si="151"/>
        <v>0</v>
      </c>
      <c r="XV57" s="196">
        <f t="shared" si="129"/>
        <v>0</v>
      </c>
      <c r="XW57" s="196">
        <f t="shared" si="137"/>
        <v>0</v>
      </c>
      <c r="XX57" s="196">
        <f>IF(IF(sym!$O46=XC57,1,0)=1,ABS(XO57*XH57),-ABS(XO57*XH57))</f>
        <v>0</v>
      </c>
      <c r="XY57" s="196">
        <f>IF(IF(sym!$N46=XC57,1,0)=1,ABS(XO57*XH57),-ABS(XO57*XH57))</f>
        <v>0</v>
      </c>
      <c r="XZ57" s="196">
        <f t="shared" si="148"/>
        <v>0</v>
      </c>
      <c r="YA57" s="196">
        <f t="shared" si="131"/>
        <v>0</v>
      </c>
    </row>
    <row r="58" spans="1:651" x14ac:dyDescent="0.25">
      <c r="A58" s="1" t="s">
        <v>374</v>
      </c>
      <c r="B58" s="150" t="str">
        <f>'FuturesInfo (3)'!M46</f>
        <v>@PX</v>
      </c>
      <c r="C58" s="200" t="str">
        <f>VLOOKUP(A58,'FuturesInfo (3)'!$A$2:$K$80,11)</f>
        <v>currency</v>
      </c>
      <c r="F58" t="e">
        <f>#REF!</f>
        <v>#REF!</v>
      </c>
      <c r="G58">
        <v>-1</v>
      </c>
      <c r="H58">
        <v>1</v>
      </c>
      <c r="I58">
        <v>1</v>
      </c>
      <c r="J58">
        <f t="shared" si="158"/>
        <v>0</v>
      </c>
      <c r="K58">
        <f t="shared" si="159"/>
        <v>1</v>
      </c>
      <c r="L58" s="184">
        <v>3.1757892770399999E-3</v>
      </c>
      <c r="M58" s="2">
        <v>10</v>
      </c>
      <c r="N58">
        <v>60</v>
      </c>
      <c r="O58" t="str">
        <f t="shared" si="160"/>
        <v>TRUE</v>
      </c>
      <c r="P58">
        <f>VLOOKUP($A58,'FuturesInfo (3)'!$A$2:$V$80,22)</f>
        <v>5</v>
      </c>
      <c r="Q58">
        <f t="shared" si="70"/>
        <v>5</v>
      </c>
      <c r="R58">
        <f t="shared" si="70"/>
        <v>5</v>
      </c>
      <c r="S58" s="138">
        <f>VLOOKUP($A58,'FuturesInfo (3)'!$A$2:$O$80,15)*Q58</f>
        <v>131925</v>
      </c>
      <c r="T58" s="144">
        <f t="shared" si="161"/>
        <v>-418.96600037350197</v>
      </c>
      <c r="U58" s="144">
        <f t="shared" si="84"/>
        <v>418.96600037350197</v>
      </c>
      <c r="W58">
        <f t="shared" si="162"/>
        <v>-1</v>
      </c>
      <c r="X58">
        <v>-1</v>
      </c>
      <c r="Y58">
        <v>1</v>
      </c>
      <c r="Z58">
        <v>-1</v>
      </c>
      <c r="AA58">
        <f t="shared" si="138"/>
        <v>1</v>
      </c>
      <c r="AB58">
        <f t="shared" si="163"/>
        <v>0</v>
      </c>
      <c r="AC58" s="1">
        <v>-7.4487895716900002E-4</v>
      </c>
      <c r="AD58" s="2">
        <v>10</v>
      </c>
      <c r="AE58">
        <v>60</v>
      </c>
      <c r="AF58" t="str">
        <f t="shared" si="164"/>
        <v>TRUE</v>
      </c>
      <c r="AG58">
        <f>VLOOKUP($A58,'FuturesInfo (3)'!$A$2:$V$80,22)</f>
        <v>5</v>
      </c>
      <c r="AH58">
        <f t="shared" si="165"/>
        <v>4</v>
      </c>
      <c r="AI58">
        <f t="shared" si="85"/>
        <v>5</v>
      </c>
      <c r="AJ58" s="138">
        <f>VLOOKUP($A58,'FuturesInfo (3)'!$A$2:$O$80,15)*AI58</f>
        <v>131925</v>
      </c>
      <c r="AK58" s="196">
        <f t="shared" si="166"/>
        <v>98.268156424520328</v>
      </c>
      <c r="AL58" s="196">
        <f t="shared" si="87"/>
        <v>-98.268156424520328</v>
      </c>
      <c r="AN58">
        <f t="shared" si="76"/>
        <v>-1</v>
      </c>
      <c r="AO58">
        <v>-1</v>
      </c>
      <c r="AP58">
        <v>1</v>
      </c>
      <c r="AQ58">
        <v>1</v>
      </c>
      <c r="AR58">
        <f t="shared" si="139"/>
        <v>0</v>
      </c>
      <c r="AS58">
        <f t="shared" si="77"/>
        <v>1</v>
      </c>
      <c r="AT58" s="1">
        <v>1.39768915393E-2</v>
      </c>
      <c r="AU58" s="2">
        <v>10</v>
      </c>
      <c r="AV58">
        <v>60</v>
      </c>
      <c r="AW58" t="str">
        <f t="shared" si="78"/>
        <v>TRUE</v>
      </c>
      <c r="AX58">
        <f>VLOOKUP($A58,'FuturesInfo (3)'!$A$2:$V$80,22)</f>
        <v>5</v>
      </c>
      <c r="AY58">
        <f t="shared" si="79"/>
        <v>4</v>
      </c>
      <c r="AZ58">
        <f t="shared" si="88"/>
        <v>5</v>
      </c>
      <c r="BA58" s="138">
        <f>VLOOKUP($A58,'FuturesInfo (3)'!$A$2:$O$80,15)*AZ58</f>
        <v>131925</v>
      </c>
      <c r="BB58" s="196">
        <f t="shared" si="80"/>
        <v>-1843.9014163221525</v>
      </c>
      <c r="BC58" s="196">
        <f t="shared" si="89"/>
        <v>1843.9014163221525</v>
      </c>
      <c r="BE58">
        <v>-1</v>
      </c>
      <c r="BF58">
        <v>1</v>
      </c>
      <c r="BG58">
        <v>1</v>
      </c>
      <c r="BH58">
        <v>1</v>
      </c>
      <c r="BI58">
        <v>1</v>
      </c>
      <c r="BJ58">
        <v>1</v>
      </c>
      <c r="BK58" s="1">
        <v>1.50707590516E-2</v>
      </c>
      <c r="BL58" s="2">
        <v>10</v>
      </c>
      <c r="BM58">
        <v>60</v>
      </c>
      <c r="BN58" t="s">
        <v>1185</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1185</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1185</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1185</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1185</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1185</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1185</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1185</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1185</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1185</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1185</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1185</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1185</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1185</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1185</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1185</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1185</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1185</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v>-1</v>
      </c>
      <c r="SX58" s="239">
        <v>1</v>
      </c>
      <c r="SY58" s="239">
        <v>1</v>
      </c>
      <c r="SZ58" s="239">
        <v>1</v>
      </c>
      <c r="TA58" s="214">
        <v>1</v>
      </c>
      <c r="TB58" s="240">
        <v>6</v>
      </c>
      <c r="TC58">
        <v>-1</v>
      </c>
      <c r="TD58">
        <v>1</v>
      </c>
      <c r="TE58" s="214">
        <v>-1</v>
      </c>
      <c r="TF58">
        <v>0</v>
      </c>
      <c r="TG58">
        <v>0</v>
      </c>
      <c r="TH58">
        <v>1</v>
      </c>
      <c r="TI58">
        <v>0</v>
      </c>
      <c r="TJ58" s="248"/>
      <c r="TK58" s="202">
        <v>42548</v>
      </c>
      <c r="TL58">
        <v>60</v>
      </c>
      <c r="TM58" t="s">
        <v>1185</v>
      </c>
      <c r="TN58">
        <v>5</v>
      </c>
      <c r="TO58" s="252">
        <v>1</v>
      </c>
      <c r="TP58">
        <v>6</v>
      </c>
      <c r="TQ58" s="138">
        <v>134875</v>
      </c>
      <c r="TR58" s="138">
        <v>161850</v>
      </c>
      <c r="TS58" s="196">
        <v>0</v>
      </c>
      <c r="TT58" s="196">
        <v>0</v>
      </c>
      <c r="TU58" s="196">
        <v>0</v>
      </c>
      <c r="TV58" s="196">
        <v>0</v>
      </c>
      <c r="TW58" s="196">
        <v>0</v>
      </c>
      <c r="TX58" s="196">
        <v>0</v>
      </c>
      <c r="TY58" s="196">
        <v>0</v>
      </c>
      <c r="TZ58" s="196">
        <v>0</v>
      </c>
      <c r="UA58" s="196">
        <v>0</v>
      </c>
      <c r="UB58" s="196">
        <v>0</v>
      </c>
      <c r="UC58" s="196">
        <v>0</v>
      </c>
      <c r="UE58">
        <f t="shared" si="90"/>
        <v>-1</v>
      </c>
      <c r="UF58" s="239">
        <v>1</v>
      </c>
      <c r="UG58" s="239">
        <v>1</v>
      </c>
      <c r="UH58" s="239">
        <v>1</v>
      </c>
      <c r="UI58" s="214">
        <v>1</v>
      </c>
      <c r="UJ58" s="240">
        <v>6</v>
      </c>
      <c r="UK58">
        <f t="shared" si="91"/>
        <v>-1</v>
      </c>
      <c r="UL58">
        <f t="shared" si="92"/>
        <v>1</v>
      </c>
      <c r="UM58" s="214">
        <v>-1</v>
      </c>
      <c r="UN58">
        <f t="shared" si="155"/>
        <v>0</v>
      </c>
      <c r="UO58">
        <f t="shared" si="152"/>
        <v>0</v>
      </c>
      <c r="UP58">
        <f t="shared" si="132"/>
        <v>1</v>
      </c>
      <c r="UQ58">
        <f t="shared" si="94"/>
        <v>0</v>
      </c>
      <c r="UR58" s="248">
        <v>-2.1872103799800001E-2</v>
      </c>
      <c r="US58" s="202">
        <v>42548</v>
      </c>
      <c r="UT58">
        <v>60</v>
      </c>
      <c r="UU58" t="str">
        <f t="shared" si="81"/>
        <v>TRUE</v>
      </c>
      <c r="UV58">
        <f>VLOOKUP($A58,'FuturesInfo (3)'!$A$2:$V$80,22)</f>
        <v>5</v>
      </c>
      <c r="UW58" s="252">
        <v>1</v>
      </c>
      <c r="UX58">
        <f t="shared" si="95"/>
        <v>6</v>
      </c>
      <c r="UY58" s="138">
        <f>VLOOKUP($A58,'FuturesInfo (3)'!$A$2:$O$80,15)*UV58</f>
        <v>131925</v>
      </c>
      <c r="UZ58" s="138">
        <f>VLOOKUP($A58,'FuturesInfo (3)'!$A$2:$O$80,15)*UX58</f>
        <v>158310</v>
      </c>
      <c r="VA58" s="196">
        <f t="shared" si="96"/>
        <v>-2885.477293788615</v>
      </c>
      <c r="VB58" s="196">
        <f t="shared" si="97"/>
        <v>-3462.5727525463381</v>
      </c>
      <c r="VC58" s="196">
        <f t="shared" si="98"/>
        <v>-2885.477293788615</v>
      </c>
      <c r="VD58" s="196">
        <f t="shared" si="99"/>
        <v>2885.477293788615</v>
      </c>
      <c r="VE58" s="196">
        <f t="shared" si="149"/>
        <v>-2885.477293788615</v>
      </c>
      <c r="VF58" s="196">
        <f t="shared" si="101"/>
        <v>-2885.477293788615</v>
      </c>
      <c r="VG58" s="196">
        <f t="shared" si="133"/>
        <v>-2885.477293788615</v>
      </c>
      <c r="VH58" s="196">
        <f>IF(IF(sym!$O47=UM58,1,0)=1,ABS(UY58*UR58),-ABS(UY58*UR58))</f>
        <v>-2885.477293788615</v>
      </c>
      <c r="VI58" s="196">
        <f>IF(IF(sym!$N47=UM58,1,0)=1,ABS(UY58*UR58),-ABS(UY58*UR58))</f>
        <v>2885.477293788615</v>
      </c>
      <c r="VJ58" s="196">
        <f t="shared" si="142"/>
        <v>-2885.477293788615</v>
      </c>
      <c r="VK58" s="196">
        <f t="shared" si="103"/>
        <v>2885.477293788615</v>
      </c>
      <c r="VM58">
        <f t="shared" si="104"/>
        <v>-1</v>
      </c>
      <c r="VN58" s="239">
        <v>-1</v>
      </c>
      <c r="VO58" s="239">
        <v>1</v>
      </c>
      <c r="VP58" s="239">
        <v>-1</v>
      </c>
      <c r="VQ58" s="214">
        <v>1</v>
      </c>
      <c r="VR58" s="240">
        <v>-2</v>
      </c>
      <c r="VS58">
        <f t="shared" si="105"/>
        <v>-1</v>
      </c>
      <c r="VT58">
        <f t="shared" si="106"/>
        <v>-1</v>
      </c>
      <c r="VU58" s="214"/>
      <c r="VV58">
        <f t="shared" si="156"/>
        <v>0</v>
      </c>
      <c r="VW58">
        <f t="shared" si="153"/>
        <v>0</v>
      </c>
      <c r="VX58">
        <f t="shared" si="134"/>
        <v>0</v>
      </c>
      <c r="VY58">
        <f t="shared" si="108"/>
        <v>0</v>
      </c>
      <c r="VZ58" s="248"/>
      <c r="WA58" s="202">
        <v>42548</v>
      </c>
      <c r="WB58">
        <v>60</v>
      </c>
      <c r="WC58" t="str">
        <f t="shared" si="82"/>
        <v>TRUE</v>
      </c>
      <c r="WD58">
        <f>VLOOKUP($A58,'FuturesInfo (3)'!$A$2:$V$80,22)</f>
        <v>5</v>
      </c>
      <c r="WE58" s="252">
        <v>2</v>
      </c>
      <c r="WF58">
        <f t="shared" si="109"/>
        <v>5</v>
      </c>
      <c r="WG58" s="138">
        <f>VLOOKUP($A58,'FuturesInfo (3)'!$A$2:$O$80,15)*WD58</f>
        <v>131925</v>
      </c>
      <c r="WH58" s="138">
        <f>VLOOKUP($A58,'FuturesInfo (3)'!$A$2:$O$80,15)*WF58</f>
        <v>131925</v>
      </c>
      <c r="WI58" s="196">
        <f t="shared" si="110"/>
        <v>0</v>
      </c>
      <c r="WJ58" s="196">
        <f t="shared" si="111"/>
        <v>0</v>
      </c>
      <c r="WK58" s="196">
        <f t="shared" si="112"/>
        <v>0</v>
      </c>
      <c r="WL58" s="196">
        <f t="shared" si="113"/>
        <v>0</v>
      </c>
      <c r="WM58" s="196">
        <f t="shared" si="150"/>
        <v>0</v>
      </c>
      <c r="WN58" s="196">
        <f t="shared" si="115"/>
        <v>0</v>
      </c>
      <c r="WO58" s="196">
        <f t="shared" si="135"/>
        <v>0</v>
      </c>
      <c r="WP58" s="196">
        <f>IF(IF(sym!$O47=VU58,1,0)=1,ABS(WG58*VZ58),-ABS(WG58*VZ58))</f>
        <v>0</v>
      </c>
      <c r="WQ58" s="196">
        <f>IF(IF(sym!$N47=VU58,1,0)=1,ABS(WG58*VZ58),-ABS(WG58*VZ58))</f>
        <v>0</v>
      </c>
      <c r="WR58" s="196">
        <f t="shared" si="145"/>
        <v>0</v>
      </c>
      <c r="WS58" s="196">
        <f t="shared" si="117"/>
        <v>0</v>
      </c>
      <c r="WU58">
        <f t="shared" si="118"/>
        <v>0</v>
      </c>
      <c r="WV58" s="239"/>
      <c r="WW58" s="239"/>
      <c r="WX58" s="239"/>
      <c r="WY58" s="214"/>
      <c r="WZ58" s="240"/>
      <c r="XA58">
        <f t="shared" si="119"/>
        <v>1</v>
      </c>
      <c r="XB58">
        <f t="shared" si="120"/>
        <v>0</v>
      </c>
      <c r="XC58" s="214"/>
      <c r="XD58">
        <f t="shared" si="157"/>
        <v>1</v>
      </c>
      <c r="XE58">
        <f t="shared" si="154"/>
        <v>1</v>
      </c>
      <c r="XF58">
        <f t="shared" si="136"/>
        <v>0</v>
      </c>
      <c r="XG58">
        <f t="shared" si="122"/>
        <v>1</v>
      </c>
      <c r="XH58" s="248"/>
      <c r="XI58" s="202"/>
      <c r="XJ58">
        <v>60</v>
      </c>
      <c r="XK58" t="str">
        <f t="shared" si="83"/>
        <v>FALSE</v>
      </c>
      <c r="XL58">
        <f>VLOOKUP($A58,'FuturesInfo (3)'!$A$2:$V$80,22)</f>
        <v>5</v>
      </c>
      <c r="XM58" s="252"/>
      <c r="XN58">
        <f t="shared" si="123"/>
        <v>4</v>
      </c>
      <c r="XO58" s="138">
        <f>VLOOKUP($A58,'FuturesInfo (3)'!$A$2:$O$80,15)*XL58</f>
        <v>131925</v>
      </c>
      <c r="XP58" s="138">
        <f>VLOOKUP($A58,'FuturesInfo (3)'!$A$2:$O$80,15)*XN58</f>
        <v>105540</v>
      </c>
      <c r="XQ58" s="196">
        <f t="shared" si="124"/>
        <v>0</v>
      </c>
      <c r="XR58" s="196">
        <f t="shared" si="125"/>
        <v>0</v>
      </c>
      <c r="XS58" s="196">
        <f t="shared" si="126"/>
        <v>0</v>
      </c>
      <c r="XT58" s="196">
        <f t="shared" si="127"/>
        <v>0</v>
      </c>
      <c r="XU58" s="196">
        <f t="shared" si="151"/>
        <v>0</v>
      </c>
      <c r="XV58" s="196">
        <f t="shared" si="129"/>
        <v>0</v>
      </c>
      <c r="XW58" s="196">
        <f t="shared" si="137"/>
        <v>0</v>
      </c>
      <c r="XX58" s="196">
        <f>IF(IF(sym!$O47=XC58,1,0)=1,ABS(XO58*XH58),-ABS(XO58*XH58))</f>
        <v>0</v>
      </c>
      <c r="XY58" s="196">
        <f>IF(IF(sym!$N47=XC58,1,0)=1,ABS(XO58*XH58),-ABS(XO58*XH58))</f>
        <v>0</v>
      </c>
      <c r="XZ58" s="196">
        <f t="shared" si="148"/>
        <v>0</v>
      </c>
      <c r="YA58" s="196">
        <f t="shared" si="131"/>
        <v>0</v>
      </c>
    </row>
    <row r="59" spans="1:651" x14ac:dyDescent="0.25">
      <c r="A59" s="1" t="s">
        <v>1061</v>
      </c>
      <c r="B59" s="150" t="str">
        <f>'FuturesInfo (3)'!M47</f>
        <v>@MW</v>
      </c>
      <c r="C59" s="200" t="str">
        <f>VLOOKUP(A59,'FuturesInfo (3)'!$A$2:$K$80,11)</f>
        <v>grain</v>
      </c>
      <c r="F59" t="e">
        <f>#REF!</f>
        <v>#REF!</v>
      </c>
      <c r="G59">
        <v>-1</v>
      </c>
      <c r="H59">
        <v>-1</v>
      </c>
      <c r="I59">
        <v>1</v>
      </c>
      <c r="J59">
        <f t="shared" si="158"/>
        <v>0</v>
      </c>
      <c r="K59">
        <f t="shared" si="159"/>
        <v>0</v>
      </c>
      <c r="L59" s="184">
        <v>1.36214185063E-2</v>
      </c>
      <c r="M59" s="2">
        <v>10</v>
      </c>
      <c r="N59">
        <v>60</v>
      </c>
      <c r="O59" t="str">
        <f t="shared" si="160"/>
        <v>TRUE</v>
      </c>
      <c r="P59">
        <f>VLOOKUP($A59,'FuturesInfo (3)'!$A$2:$V$80,22)</f>
        <v>4</v>
      </c>
      <c r="Q59">
        <f t="shared" si="70"/>
        <v>4</v>
      </c>
      <c r="R59">
        <f t="shared" si="70"/>
        <v>4</v>
      </c>
      <c r="S59" s="138">
        <f>VLOOKUP($A59,'FuturesInfo (3)'!$A$2:$O$80,15)*Q59</f>
        <v>101650</v>
      </c>
      <c r="T59" s="144">
        <f t="shared" si="161"/>
        <v>-1384.6171911653951</v>
      </c>
      <c r="U59" s="144">
        <f t="shared" si="84"/>
        <v>-1384.6171911653951</v>
      </c>
      <c r="W59">
        <f t="shared" si="162"/>
        <v>-1</v>
      </c>
      <c r="X59">
        <v>-1</v>
      </c>
      <c r="Y59">
        <v>-1</v>
      </c>
      <c r="Z59">
        <v>1</v>
      </c>
      <c r="AA59">
        <f t="shared" si="138"/>
        <v>0</v>
      </c>
      <c r="AB59">
        <f t="shared" si="163"/>
        <v>0</v>
      </c>
      <c r="AC59" s="1">
        <v>1.25115848007E-2</v>
      </c>
      <c r="AD59" s="2">
        <v>10</v>
      </c>
      <c r="AE59">
        <v>60</v>
      </c>
      <c r="AF59" t="str">
        <f t="shared" si="164"/>
        <v>TRUE</v>
      </c>
      <c r="AG59">
        <f>VLOOKUP($A59,'FuturesInfo (3)'!$A$2:$V$80,22)</f>
        <v>4</v>
      </c>
      <c r="AH59">
        <f t="shared" si="165"/>
        <v>5</v>
      </c>
      <c r="AI59">
        <f t="shared" si="85"/>
        <v>4</v>
      </c>
      <c r="AJ59" s="138">
        <f>VLOOKUP($A59,'FuturesInfo (3)'!$A$2:$O$80,15)*AI59</f>
        <v>101650</v>
      </c>
      <c r="AK59" s="196">
        <f t="shared" si="166"/>
        <v>-1271.802594991155</v>
      </c>
      <c r="AL59" s="196">
        <f t="shared" si="87"/>
        <v>-1271.802594991155</v>
      </c>
      <c r="AN59">
        <f t="shared" si="76"/>
        <v>-1</v>
      </c>
      <c r="AO59">
        <v>-1</v>
      </c>
      <c r="AP59">
        <v>-1</v>
      </c>
      <c r="AQ59">
        <v>1</v>
      </c>
      <c r="AR59">
        <f t="shared" si="139"/>
        <v>0</v>
      </c>
      <c r="AS59">
        <f t="shared" si="77"/>
        <v>0</v>
      </c>
      <c r="AT59" s="1">
        <v>0</v>
      </c>
      <c r="AU59" s="2">
        <v>10</v>
      </c>
      <c r="AV59">
        <v>60</v>
      </c>
      <c r="AW59" t="str">
        <f t="shared" si="78"/>
        <v>TRUE</v>
      </c>
      <c r="AX59">
        <f>VLOOKUP($A59,'FuturesInfo (3)'!$A$2:$V$80,22)</f>
        <v>4</v>
      </c>
      <c r="AY59">
        <f t="shared" si="79"/>
        <v>5</v>
      </c>
      <c r="AZ59">
        <f t="shared" si="88"/>
        <v>4</v>
      </c>
      <c r="BA59" s="138">
        <f>VLOOKUP($A59,'FuturesInfo (3)'!$A$2:$O$80,15)*AZ59</f>
        <v>101650</v>
      </c>
      <c r="BB59" s="196">
        <f t="shared" si="80"/>
        <v>0</v>
      </c>
      <c r="BC59" s="196">
        <f t="shared" si="89"/>
        <v>0</v>
      </c>
      <c r="BE59">
        <v>-1</v>
      </c>
      <c r="BF59">
        <v>-1</v>
      </c>
      <c r="BG59">
        <v>-1</v>
      </c>
      <c r="BH59">
        <v>1</v>
      </c>
      <c r="BI59">
        <v>0</v>
      </c>
      <c r="BJ59">
        <v>0</v>
      </c>
      <c r="BK59" s="1">
        <v>1.6933638443900001E-2</v>
      </c>
      <c r="BL59" s="2">
        <v>10</v>
      </c>
      <c r="BM59">
        <v>60</v>
      </c>
      <c r="BN59" t="s">
        <v>1185</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1185</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1185</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1185</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1185</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1185</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1185</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1185</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1185</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1185</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1185</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1185</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1185</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1185</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1185</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1185</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1185</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1185</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v>-1</v>
      </c>
      <c r="SX59" s="239">
        <v>-1</v>
      </c>
      <c r="SY59" s="239">
        <v>-1</v>
      </c>
      <c r="SZ59" s="239">
        <v>-1</v>
      </c>
      <c r="TA59" s="214">
        <v>1</v>
      </c>
      <c r="TB59" s="240">
        <v>-1</v>
      </c>
      <c r="TC59">
        <v>-1</v>
      </c>
      <c r="TD59">
        <v>-1</v>
      </c>
      <c r="TE59" s="214">
        <v>-1</v>
      </c>
      <c r="TF59">
        <v>1</v>
      </c>
      <c r="TG59">
        <v>0</v>
      </c>
      <c r="TH59">
        <v>1</v>
      </c>
      <c r="TI59">
        <v>1</v>
      </c>
      <c r="TJ59" s="248"/>
      <c r="TK59" s="202">
        <v>42543</v>
      </c>
      <c r="TL59">
        <v>60</v>
      </c>
      <c r="TM59" t="s">
        <v>1185</v>
      </c>
      <c r="TN59">
        <v>5</v>
      </c>
      <c r="TO59" s="252">
        <v>2</v>
      </c>
      <c r="TP59">
        <v>4</v>
      </c>
      <c r="TQ59" s="138">
        <v>125000</v>
      </c>
      <c r="TR59" s="138">
        <v>100000</v>
      </c>
      <c r="TS59" s="196">
        <v>0</v>
      </c>
      <c r="TT59" s="196">
        <v>0</v>
      </c>
      <c r="TU59" s="196">
        <v>0</v>
      </c>
      <c r="TV59" s="196">
        <v>0</v>
      </c>
      <c r="TW59" s="196">
        <v>0</v>
      </c>
      <c r="TX59" s="196">
        <v>0</v>
      </c>
      <c r="TY59" s="196">
        <v>0</v>
      </c>
      <c r="TZ59" s="196">
        <v>0</v>
      </c>
      <c r="UA59" s="196">
        <v>0</v>
      </c>
      <c r="UB59" s="196">
        <v>0</v>
      </c>
      <c r="UC59" s="196">
        <v>0</v>
      </c>
      <c r="UE59">
        <f t="shared" si="90"/>
        <v>-1</v>
      </c>
      <c r="UF59" s="239">
        <v>-1</v>
      </c>
      <c r="UG59" s="239">
        <v>-1</v>
      </c>
      <c r="UH59" s="239">
        <v>-1</v>
      </c>
      <c r="UI59" s="214">
        <v>1</v>
      </c>
      <c r="UJ59" s="240">
        <v>-1</v>
      </c>
      <c r="UK59">
        <f t="shared" si="91"/>
        <v>-1</v>
      </c>
      <c r="UL59">
        <f t="shared" si="92"/>
        <v>-1</v>
      </c>
      <c r="UM59" s="214">
        <v>1</v>
      </c>
      <c r="UN59">
        <f t="shared" si="155"/>
        <v>0</v>
      </c>
      <c r="UO59">
        <f t="shared" si="152"/>
        <v>1</v>
      </c>
      <c r="UP59">
        <f t="shared" si="132"/>
        <v>0</v>
      </c>
      <c r="UQ59">
        <f t="shared" si="94"/>
        <v>0</v>
      </c>
      <c r="UR59" s="248">
        <v>1.6500000000000001E-2</v>
      </c>
      <c r="US59" s="202">
        <v>42543</v>
      </c>
      <c r="UT59">
        <v>60</v>
      </c>
      <c r="UU59" t="str">
        <f t="shared" si="81"/>
        <v>TRUE</v>
      </c>
      <c r="UV59">
        <f>VLOOKUP($A59,'FuturesInfo (3)'!$A$2:$V$80,22)</f>
        <v>4</v>
      </c>
      <c r="UW59" s="252">
        <v>2</v>
      </c>
      <c r="UX59">
        <f t="shared" si="95"/>
        <v>3</v>
      </c>
      <c r="UY59" s="138">
        <f>VLOOKUP($A59,'FuturesInfo (3)'!$A$2:$O$80,15)*UV59</f>
        <v>101650</v>
      </c>
      <c r="UZ59" s="138">
        <f>VLOOKUP($A59,'FuturesInfo (3)'!$A$2:$O$80,15)*UX59</f>
        <v>76237.5</v>
      </c>
      <c r="VA59" s="196">
        <f t="shared" si="96"/>
        <v>-1677.2250000000001</v>
      </c>
      <c r="VB59" s="196">
        <f t="shared" si="97"/>
        <v>-1257.91875</v>
      </c>
      <c r="VC59" s="196">
        <f t="shared" si="98"/>
        <v>1677.2250000000001</v>
      </c>
      <c r="VD59" s="196">
        <f t="shared" si="99"/>
        <v>-1677.2250000000001</v>
      </c>
      <c r="VE59" s="196">
        <f t="shared" si="149"/>
        <v>-1677.2250000000001</v>
      </c>
      <c r="VF59" s="196">
        <f t="shared" si="101"/>
        <v>-1677.2250000000001</v>
      </c>
      <c r="VG59" s="196">
        <f t="shared" si="133"/>
        <v>-1677.2250000000001</v>
      </c>
      <c r="VH59" s="196">
        <f>IF(IF(sym!$O48=UM59,1,0)=1,ABS(UY59*UR59),-ABS(UY59*UR59))</f>
        <v>1677.2250000000001</v>
      </c>
      <c r="VI59" s="196">
        <f>IF(IF(sym!$N48=UM59,1,0)=1,ABS(UY59*UR59),-ABS(UY59*UR59))</f>
        <v>-1677.2250000000001</v>
      </c>
      <c r="VJ59" s="196">
        <f t="shared" si="142"/>
        <v>-1677.2250000000001</v>
      </c>
      <c r="VK59" s="196">
        <f t="shared" si="103"/>
        <v>1677.2250000000001</v>
      </c>
      <c r="VM59">
        <f t="shared" si="104"/>
        <v>1</v>
      </c>
      <c r="VN59" s="239">
        <v>-1</v>
      </c>
      <c r="VO59" s="239">
        <v>1</v>
      </c>
      <c r="VP59" s="239">
        <v>-1</v>
      </c>
      <c r="VQ59" s="214">
        <v>-1</v>
      </c>
      <c r="VR59" s="240">
        <v>8</v>
      </c>
      <c r="VS59">
        <f t="shared" si="105"/>
        <v>1</v>
      </c>
      <c r="VT59">
        <f t="shared" si="106"/>
        <v>-1</v>
      </c>
      <c r="VU59" s="214"/>
      <c r="VV59">
        <f t="shared" si="156"/>
        <v>0</v>
      </c>
      <c r="VW59">
        <f t="shared" si="153"/>
        <v>0</v>
      </c>
      <c r="VX59">
        <f t="shared" si="134"/>
        <v>0</v>
      </c>
      <c r="VY59">
        <f t="shared" si="108"/>
        <v>0</v>
      </c>
      <c r="VZ59" s="248"/>
      <c r="WA59" s="202">
        <v>42543</v>
      </c>
      <c r="WB59">
        <v>60</v>
      </c>
      <c r="WC59" t="str">
        <f t="shared" si="82"/>
        <v>TRUE</v>
      </c>
      <c r="WD59">
        <f>VLOOKUP($A59,'FuturesInfo (3)'!$A$2:$V$80,22)</f>
        <v>4</v>
      </c>
      <c r="WE59" s="252">
        <v>2</v>
      </c>
      <c r="WF59">
        <f t="shared" si="109"/>
        <v>4</v>
      </c>
      <c r="WG59" s="138">
        <f>VLOOKUP($A59,'FuturesInfo (3)'!$A$2:$O$80,15)*WD59</f>
        <v>101650</v>
      </c>
      <c r="WH59" s="138">
        <f>VLOOKUP($A59,'FuturesInfo (3)'!$A$2:$O$80,15)*WF59</f>
        <v>101650</v>
      </c>
      <c r="WI59" s="196">
        <f t="shared" si="110"/>
        <v>0</v>
      </c>
      <c r="WJ59" s="196">
        <f t="shared" si="111"/>
        <v>0</v>
      </c>
      <c r="WK59" s="196">
        <f t="shared" si="112"/>
        <v>0</v>
      </c>
      <c r="WL59" s="196">
        <f t="shared" si="113"/>
        <v>0</v>
      </c>
      <c r="WM59" s="196">
        <f t="shared" si="150"/>
        <v>0</v>
      </c>
      <c r="WN59" s="196">
        <f t="shared" si="115"/>
        <v>0</v>
      </c>
      <c r="WO59" s="196">
        <f t="shared" si="135"/>
        <v>0</v>
      </c>
      <c r="WP59" s="196">
        <f>IF(IF(sym!$O48=VU59,1,0)=1,ABS(WG59*VZ59),-ABS(WG59*VZ59))</f>
        <v>0</v>
      </c>
      <c r="WQ59" s="196">
        <f>IF(IF(sym!$N48=VU59,1,0)=1,ABS(WG59*VZ59),-ABS(WG59*VZ59))</f>
        <v>0</v>
      </c>
      <c r="WR59" s="196">
        <f t="shared" si="145"/>
        <v>0</v>
      </c>
      <c r="WS59" s="196">
        <f t="shared" si="117"/>
        <v>0</v>
      </c>
      <c r="WU59">
        <f t="shared" si="118"/>
        <v>0</v>
      </c>
      <c r="WV59" s="239"/>
      <c r="WW59" s="239"/>
      <c r="WX59" s="239"/>
      <c r="WY59" s="214"/>
      <c r="WZ59" s="240"/>
      <c r="XA59">
        <f t="shared" si="119"/>
        <v>1</v>
      </c>
      <c r="XB59">
        <f t="shared" si="120"/>
        <v>0</v>
      </c>
      <c r="XC59" s="214"/>
      <c r="XD59">
        <f t="shared" si="157"/>
        <v>1</v>
      </c>
      <c r="XE59">
        <f t="shared" si="154"/>
        <v>1</v>
      </c>
      <c r="XF59">
        <f t="shared" si="136"/>
        <v>0</v>
      </c>
      <c r="XG59">
        <f t="shared" si="122"/>
        <v>1</v>
      </c>
      <c r="XH59" s="248"/>
      <c r="XI59" s="202"/>
      <c r="XJ59">
        <v>60</v>
      </c>
      <c r="XK59" t="str">
        <f t="shared" si="83"/>
        <v>FALSE</v>
      </c>
      <c r="XL59">
        <f>VLOOKUP($A59,'FuturesInfo (3)'!$A$2:$V$80,22)</f>
        <v>4</v>
      </c>
      <c r="XM59" s="252"/>
      <c r="XN59">
        <f t="shared" si="123"/>
        <v>3</v>
      </c>
      <c r="XO59" s="138">
        <f>VLOOKUP($A59,'FuturesInfo (3)'!$A$2:$O$80,15)*XL59</f>
        <v>101650</v>
      </c>
      <c r="XP59" s="138">
        <f>VLOOKUP($A59,'FuturesInfo (3)'!$A$2:$O$80,15)*XN59</f>
        <v>76237.5</v>
      </c>
      <c r="XQ59" s="196">
        <f t="shared" si="124"/>
        <v>0</v>
      </c>
      <c r="XR59" s="196">
        <f t="shared" si="125"/>
        <v>0</v>
      </c>
      <c r="XS59" s="196">
        <f t="shared" si="126"/>
        <v>0</v>
      </c>
      <c r="XT59" s="196">
        <f t="shared" si="127"/>
        <v>0</v>
      </c>
      <c r="XU59" s="196">
        <f t="shared" si="151"/>
        <v>0</v>
      </c>
      <c r="XV59" s="196">
        <f t="shared" si="129"/>
        <v>0</v>
      </c>
      <c r="XW59" s="196">
        <f t="shared" si="137"/>
        <v>0</v>
      </c>
      <c r="XX59" s="196">
        <f>IF(IF(sym!$O48=XC59,1,0)=1,ABS(XO59*XH59),-ABS(XO59*XH59))</f>
        <v>0</v>
      </c>
      <c r="XY59" s="196">
        <f>IF(IF(sym!$N48=XC59,1,0)=1,ABS(XO59*XH59),-ABS(XO59*XH59))</f>
        <v>0</v>
      </c>
      <c r="XZ59" s="196">
        <f t="shared" si="148"/>
        <v>0</v>
      </c>
      <c r="YA59" s="196">
        <f t="shared" si="131"/>
        <v>0</v>
      </c>
    </row>
    <row r="60" spans="1:651" x14ac:dyDescent="0.25">
      <c r="A60" s="1" t="s">
        <v>376</v>
      </c>
      <c r="B60" s="150" t="str">
        <f>'FuturesInfo (3)'!M48</f>
        <v>@NE</v>
      </c>
      <c r="C60" s="200" t="str">
        <f>VLOOKUP(A60,'FuturesInfo (3)'!$A$2:$K$80,11)</f>
        <v>currency</v>
      </c>
      <c r="F60" t="e">
        <f>#REF!</f>
        <v>#REF!</v>
      </c>
      <c r="G60">
        <v>1</v>
      </c>
      <c r="H60">
        <v>1</v>
      </c>
      <c r="I60">
        <v>1</v>
      </c>
      <c r="J60">
        <f t="shared" si="158"/>
        <v>1</v>
      </c>
      <c r="K60">
        <f t="shared" si="159"/>
        <v>1</v>
      </c>
      <c r="L60" s="184">
        <v>2.16049382716E-2</v>
      </c>
      <c r="M60" s="2">
        <v>10</v>
      </c>
      <c r="N60">
        <v>60</v>
      </c>
      <c r="O60" t="str">
        <f t="shared" si="160"/>
        <v>TRUE</v>
      </c>
      <c r="P60">
        <f>VLOOKUP($A60,'FuturesInfo (3)'!$A$2:$V$80,22)</f>
        <v>3</v>
      </c>
      <c r="Q60">
        <f t="shared" si="70"/>
        <v>3</v>
      </c>
      <c r="R60">
        <f t="shared" si="70"/>
        <v>3</v>
      </c>
      <c r="S60" s="138">
        <f>VLOOKUP($A60,'FuturesInfo (3)'!$A$2:$O$80,15)*Q60</f>
        <v>213600</v>
      </c>
      <c r="T60" s="144">
        <f t="shared" si="161"/>
        <v>4614.8148148137598</v>
      </c>
      <c r="U60" s="144">
        <f t="shared" si="84"/>
        <v>4614.8148148137598</v>
      </c>
      <c r="W60">
        <f t="shared" si="162"/>
        <v>1</v>
      </c>
      <c r="X60">
        <v>-1</v>
      </c>
      <c r="Y60">
        <v>1</v>
      </c>
      <c r="Z60">
        <v>-1</v>
      </c>
      <c r="AA60">
        <f t="shared" si="138"/>
        <v>1</v>
      </c>
      <c r="AB60">
        <f t="shared" si="163"/>
        <v>0</v>
      </c>
      <c r="AC60" s="1">
        <v>-2.5895554596499998E-3</v>
      </c>
      <c r="AD60" s="2">
        <v>10</v>
      </c>
      <c r="AE60">
        <v>60</v>
      </c>
      <c r="AF60" t="str">
        <f t="shared" si="164"/>
        <v>TRUE</v>
      </c>
      <c r="AG60">
        <f>VLOOKUP($A60,'FuturesInfo (3)'!$A$2:$V$80,22)</f>
        <v>3</v>
      </c>
      <c r="AH60">
        <f t="shared" si="165"/>
        <v>2</v>
      </c>
      <c r="AI60">
        <f t="shared" si="85"/>
        <v>3</v>
      </c>
      <c r="AJ60" s="138">
        <f>VLOOKUP($A60,'FuturesInfo (3)'!$A$2:$O$80,15)*AI60</f>
        <v>213600</v>
      </c>
      <c r="AK60" s="196">
        <f t="shared" si="166"/>
        <v>553.12904618123991</v>
      </c>
      <c r="AL60" s="196">
        <f t="shared" si="87"/>
        <v>-553.12904618123991</v>
      </c>
      <c r="AN60">
        <f t="shared" si="76"/>
        <v>-1</v>
      </c>
      <c r="AO60">
        <v>-1</v>
      </c>
      <c r="AP60">
        <v>1</v>
      </c>
      <c r="AQ60">
        <v>1</v>
      </c>
      <c r="AR60">
        <f t="shared" si="139"/>
        <v>0</v>
      </c>
      <c r="AS60">
        <f t="shared" si="77"/>
        <v>1</v>
      </c>
      <c r="AT60" s="1">
        <v>5.1925573344900004E-3</v>
      </c>
      <c r="AU60" s="2">
        <v>10</v>
      </c>
      <c r="AV60">
        <v>60</v>
      </c>
      <c r="AW60" t="str">
        <f t="shared" si="78"/>
        <v>TRUE</v>
      </c>
      <c r="AX60">
        <f>VLOOKUP($A60,'FuturesInfo (3)'!$A$2:$V$80,22)</f>
        <v>3</v>
      </c>
      <c r="AY60">
        <f t="shared" si="79"/>
        <v>2</v>
      </c>
      <c r="AZ60">
        <f t="shared" si="88"/>
        <v>3</v>
      </c>
      <c r="BA60" s="138">
        <f>VLOOKUP($A60,'FuturesInfo (3)'!$A$2:$O$80,15)*AZ60</f>
        <v>213600</v>
      </c>
      <c r="BB60" s="196">
        <f t="shared" si="80"/>
        <v>-1109.130246647064</v>
      </c>
      <c r="BC60" s="196">
        <f t="shared" si="89"/>
        <v>1109.130246647064</v>
      </c>
      <c r="BE60">
        <v>-1</v>
      </c>
      <c r="BF60">
        <v>1</v>
      </c>
      <c r="BG60">
        <v>1</v>
      </c>
      <c r="BH60">
        <v>1</v>
      </c>
      <c r="BI60">
        <v>1</v>
      </c>
      <c r="BJ60">
        <v>1</v>
      </c>
      <c r="BK60" s="1">
        <v>6.7441526761399997E-3</v>
      </c>
      <c r="BL60" s="2">
        <v>10</v>
      </c>
      <c r="BM60">
        <v>60</v>
      </c>
      <c r="BN60" t="s">
        <v>1185</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1185</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1185</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1185</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1185</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1185</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1185</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1185</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1185</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1185</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1185</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1185</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1185</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1185</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1185</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1185</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1185</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1185</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v>1</v>
      </c>
      <c r="SX60" s="239">
        <v>1</v>
      </c>
      <c r="SY60" s="239">
        <v>1</v>
      </c>
      <c r="SZ60" s="239">
        <v>1</v>
      </c>
      <c r="TA60" s="214">
        <v>1</v>
      </c>
      <c r="TB60" s="240">
        <v>4</v>
      </c>
      <c r="TC60">
        <v>-1</v>
      </c>
      <c r="TD60">
        <v>1</v>
      </c>
      <c r="TE60" s="214">
        <v>1</v>
      </c>
      <c r="TF60">
        <v>1</v>
      </c>
      <c r="TG60">
        <v>1</v>
      </c>
      <c r="TH60">
        <v>0</v>
      </c>
      <c r="TI60">
        <v>1</v>
      </c>
      <c r="TJ60" s="248"/>
      <c r="TK60" s="202">
        <v>42548</v>
      </c>
      <c r="TL60">
        <v>60</v>
      </c>
      <c r="TM60" t="s">
        <v>1185</v>
      </c>
      <c r="TN60">
        <v>3</v>
      </c>
      <c r="TO60" s="252">
        <v>1</v>
      </c>
      <c r="TP60">
        <v>4</v>
      </c>
      <c r="TQ60" s="138">
        <v>214230</v>
      </c>
      <c r="TR60" s="138">
        <v>285640</v>
      </c>
      <c r="TS60" s="196">
        <v>0</v>
      </c>
      <c r="TT60" s="196">
        <v>0</v>
      </c>
      <c r="TU60" s="196">
        <v>0</v>
      </c>
      <c r="TV60" s="196">
        <v>0</v>
      </c>
      <c r="TW60" s="196">
        <v>0</v>
      </c>
      <c r="TX60" s="196">
        <v>0</v>
      </c>
      <c r="TY60" s="196">
        <v>0</v>
      </c>
      <c r="TZ60" s="196">
        <v>0</v>
      </c>
      <c r="UA60" s="196">
        <v>0</v>
      </c>
      <c r="UB60" s="196">
        <v>0</v>
      </c>
      <c r="UC60" s="196">
        <v>0</v>
      </c>
      <c r="UE60">
        <f t="shared" si="90"/>
        <v>1</v>
      </c>
      <c r="UF60" s="239">
        <v>1</v>
      </c>
      <c r="UG60" s="239">
        <v>1</v>
      </c>
      <c r="UH60" s="239">
        <v>1</v>
      </c>
      <c r="UI60" s="214">
        <v>1</v>
      </c>
      <c r="UJ60" s="240">
        <v>4</v>
      </c>
      <c r="UK60">
        <f t="shared" si="91"/>
        <v>-1</v>
      </c>
      <c r="UL60">
        <f t="shared" si="92"/>
        <v>1</v>
      </c>
      <c r="UM60" s="214">
        <v>-1</v>
      </c>
      <c r="UN60">
        <f t="shared" si="155"/>
        <v>0</v>
      </c>
      <c r="UO60">
        <f t="shared" si="152"/>
        <v>0</v>
      </c>
      <c r="UP60">
        <f t="shared" si="132"/>
        <v>1</v>
      </c>
      <c r="UQ60">
        <f t="shared" si="94"/>
        <v>0</v>
      </c>
      <c r="UR60" s="248">
        <v>-2.9407645987999998E-3</v>
      </c>
      <c r="US60" s="202">
        <v>42548</v>
      </c>
      <c r="UT60">
        <v>60</v>
      </c>
      <c r="UU60" t="str">
        <f t="shared" si="81"/>
        <v>TRUE</v>
      </c>
      <c r="UV60">
        <f>VLOOKUP($A60,'FuturesInfo (3)'!$A$2:$V$80,22)</f>
        <v>3</v>
      </c>
      <c r="UW60" s="252">
        <v>1</v>
      </c>
      <c r="UX60">
        <f t="shared" si="95"/>
        <v>4</v>
      </c>
      <c r="UY60" s="138">
        <f>VLOOKUP($A60,'FuturesInfo (3)'!$A$2:$O$80,15)*UV60</f>
        <v>213600</v>
      </c>
      <c r="UZ60" s="138">
        <f>VLOOKUP($A60,'FuturesInfo (3)'!$A$2:$O$80,15)*UX60</f>
        <v>284800</v>
      </c>
      <c r="VA60" s="196">
        <f t="shared" si="96"/>
        <v>-628.14731830367998</v>
      </c>
      <c r="VB60" s="196">
        <f t="shared" si="97"/>
        <v>-837.52975773823994</v>
      </c>
      <c r="VC60" s="196">
        <f t="shared" si="98"/>
        <v>-628.14731830367998</v>
      </c>
      <c r="VD60" s="196">
        <f t="shared" si="99"/>
        <v>628.14731830367998</v>
      </c>
      <c r="VE60" s="196">
        <f t="shared" si="149"/>
        <v>-628.14731830367998</v>
      </c>
      <c r="VF60" s="196">
        <f t="shared" si="101"/>
        <v>-628.14731830367998</v>
      </c>
      <c r="VG60" s="196">
        <f t="shared" si="133"/>
        <v>-628.14731830367998</v>
      </c>
      <c r="VH60" s="196">
        <f>IF(IF(sym!$O49=UM60,1,0)=1,ABS(UY60*UR60),-ABS(UY60*UR60))</f>
        <v>-628.14731830367998</v>
      </c>
      <c r="VI60" s="196">
        <f>IF(IF(sym!$N49=UM60,1,0)=1,ABS(UY60*UR60),-ABS(UY60*UR60))</f>
        <v>628.14731830367998</v>
      </c>
      <c r="VJ60" s="196">
        <f t="shared" si="142"/>
        <v>-628.14731830367998</v>
      </c>
      <c r="VK60" s="196">
        <f t="shared" si="103"/>
        <v>628.14731830367998</v>
      </c>
      <c r="VM60">
        <f t="shared" si="104"/>
        <v>-1</v>
      </c>
      <c r="VN60" s="239">
        <v>-1</v>
      </c>
      <c r="VO60" s="239">
        <v>-1</v>
      </c>
      <c r="VP60" s="239">
        <v>1</v>
      </c>
      <c r="VQ60" s="214">
        <v>1</v>
      </c>
      <c r="VR60" s="240">
        <v>5</v>
      </c>
      <c r="VS60">
        <f t="shared" si="105"/>
        <v>-1</v>
      </c>
      <c r="VT60">
        <f t="shared" si="106"/>
        <v>1</v>
      </c>
      <c r="VU60" s="214"/>
      <c r="VV60">
        <f t="shared" si="156"/>
        <v>0</v>
      </c>
      <c r="VW60">
        <f t="shared" si="153"/>
        <v>0</v>
      </c>
      <c r="VX60">
        <f t="shared" si="134"/>
        <v>0</v>
      </c>
      <c r="VY60">
        <f t="shared" si="108"/>
        <v>0</v>
      </c>
      <c r="VZ60" s="248"/>
      <c r="WA60" s="202">
        <v>42548</v>
      </c>
      <c r="WB60">
        <v>60</v>
      </c>
      <c r="WC60" t="str">
        <f t="shared" si="82"/>
        <v>TRUE</v>
      </c>
      <c r="WD60">
        <f>VLOOKUP($A60,'FuturesInfo (3)'!$A$2:$V$80,22)</f>
        <v>3</v>
      </c>
      <c r="WE60" s="252">
        <v>1</v>
      </c>
      <c r="WF60">
        <f t="shared" si="109"/>
        <v>3</v>
      </c>
      <c r="WG60" s="138">
        <f>VLOOKUP($A60,'FuturesInfo (3)'!$A$2:$O$80,15)*WD60</f>
        <v>213600</v>
      </c>
      <c r="WH60" s="138">
        <f>VLOOKUP($A60,'FuturesInfo (3)'!$A$2:$O$80,15)*WF60</f>
        <v>213600</v>
      </c>
      <c r="WI60" s="196">
        <f t="shared" si="110"/>
        <v>0</v>
      </c>
      <c r="WJ60" s="196">
        <f t="shared" si="111"/>
        <v>0</v>
      </c>
      <c r="WK60" s="196">
        <f t="shared" si="112"/>
        <v>0</v>
      </c>
      <c r="WL60" s="196">
        <f t="shared" si="113"/>
        <v>0</v>
      </c>
      <c r="WM60" s="196">
        <f t="shared" si="150"/>
        <v>0</v>
      </c>
      <c r="WN60" s="196">
        <f t="shared" si="115"/>
        <v>0</v>
      </c>
      <c r="WO60" s="196">
        <f t="shared" si="135"/>
        <v>0</v>
      </c>
      <c r="WP60" s="196">
        <f>IF(IF(sym!$O49=VU60,1,0)=1,ABS(WG60*VZ60),-ABS(WG60*VZ60))</f>
        <v>0</v>
      </c>
      <c r="WQ60" s="196">
        <f>IF(IF(sym!$N49=VU60,1,0)=1,ABS(WG60*VZ60),-ABS(WG60*VZ60))</f>
        <v>0</v>
      </c>
      <c r="WR60" s="196">
        <f t="shared" si="145"/>
        <v>0</v>
      </c>
      <c r="WS60" s="196">
        <f t="shared" si="117"/>
        <v>0</v>
      </c>
      <c r="WU60">
        <f t="shared" si="118"/>
        <v>0</v>
      </c>
      <c r="WV60" s="239"/>
      <c r="WW60" s="239"/>
      <c r="WX60" s="239"/>
      <c r="WY60" s="214"/>
      <c r="WZ60" s="240"/>
      <c r="XA60">
        <f t="shared" si="119"/>
        <v>1</v>
      </c>
      <c r="XB60">
        <f t="shared" si="120"/>
        <v>0</v>
      </c>
      <c r="XC60" s="214"/>
      <c r="XD60">
        <f t="shared" si="157"/>
        <v>1</v>
      </c>
      <c r="XE60">
        <f t="shared" si="154"/>
        <v>1</v>
      </c>
      <c r="XF60">
        <f t="shared" si="136"/>
        <v>0</v>
      </c>
      <c r="XG60">
        <f t="shared" si="122"/>
        <v>1</v>
      </c>
      <c r="XH60" s="248"/>
      <c r="XI60" s="202"/>
      <c r="XJ60">
        <v>60</v>
      </c>
      <c r="XK60" t="str">
        <f t="shared" si="83"/>
        <v>FALSE</v>
      </c>
      <c r="XL60">
        <f>VLOOKUP($A60,'FuturesInfo (3)'!$A$2:$V$80,22)</f>
        <v>3</v>
      </c>
      <c r="XM60" s="252"/>
      <c r="XN60">
        <f t="shared" si="123"/>
        <v>2</v>
      </c>
      <c r="XO60" s="138">
        <f>VLOOKUP($A60,'FuturesInfo (3)'!$A$2:$O$80,15)*XL60</f>
        <v>213600</v>
      </c>
      <c r="XP60" s="138">
        <f>VLOOKUP($A60,'FuturesInfo (3)'!$A$2:$O$80,15)*XN60</f>
        <v>142400</v>
      </c>
      <c r="XQ60" s="196">
        <f t="shared" si="124"/>
        <v>0</v>
      </c>
      <c r="XR60" s="196">
        <f t="shared" si="125"/>
        <v>0</v>
      </c>
      <c r="XS60" s="196">
        <f t="shared" si="126"/>
        <v>0</v>
      </c>
      <c r="XT60" s="196">
        <f t="shared" si="127"/>
        <v>0</v>
      </c>
      <c r="XU60" s="196">
        <f t="shared" si="151"/>
        <v>0</v>
      </c>
      <c r="XV60" s="196">
        <f t="shared" si="129"/>
        <v>0</v>
      </c>
      <c r="XW60" s="196">
        <f t="shared" si="137"/>
        <v>0</v>
      </c>
      <c r="XX60" s="196">
        <f>IF(IF(sym!$O49=XC60,1,0)=1,ABS(XO60*XH60),-ABS(XO60*XH60))</f>
        <v>0</v>
      </c>
      <c r="XY60" s="196">
        <f>IF(IF(sym!$N49=XC60,1,0)=1,ABS(XO60*XH60),-ABS(XO60*XH60))</f>
        <v>0</v>
      </c>
      <c r="XZ60" s="196">
        <f t="shared" si="148"/>
        <v>0</v>
      </c>
      <c r="YA60" s="196">
        <f t="shared" si="131"/>
        <v>0</v>
      </c>
    </row>
    <row r="61" spans="1:651" x14ac:dyDescent="0.25">
      <c r="A61" s="1" t="s">
        <v>378</v>
      </c>
      <c r="B61" s="150" t="str">
        <f>'FuturesInfo (3)'!M49</f>
        <v>QNG</v>
      </c>
      <c r="C61" s="200" t="str">
        <f>VLOOKUP(A61,'FuturesInfo (3)'!$A$2:$K$80,11)</f>
        <v>energy</v>
      </c>
      <c r="F61" t="e">
        <f>#REF!</f>
        <v>#REF!</v>
      </c>
      <c r="G61">
        <v>1</v>
      </c>
      <c r="H61">
        <v>-1</v>
      </c>
      <c r="I61">
        <v>-1</v>
      </c>
      <c r="J61">
        <f t="shared" si="158"/>
        <v>0</v>
      </c>
      <c r="K61">
        <f t="shared" si="159"/>
        <v>1</v>
      </c>
      <c r="L61" s="184">
        <v>-2.9106029105999999E-3</v>
      </c>
      <c r="M61" s="2">
        <v>10</v>
      </c>
      <c r="N61">
        <v>60</v>
      </c>
      <c r="O61" t="str">
        <f t="shared" si="160"/>
        <v>TRUE</v>
      </c>
      <c r="P61">
        <f>VLOOKUP($A61,'FuturesInfo (3)'!$A$2:$V$80,22)</f>
        <v>3</v>
      </c>
      <c r="Q61">
        <f t="shared" si="70"/>
        <v>3</v>
      </c>
      <c r="R61">
        <f t="shared" si="70"/>
        <v>3</v>
      </c>
      <c r="S61" s="138">
        <f>VLOOKUP($A61,'FuturesInfo (3)'!$A$2:$O$80,15)*Q61</f>
        <v>82740</v>
      </c>
      <c r="T61" s="144">
        <f t="shared" si="161"/>
        <v>-240.82328482304399</v>
      </c>
      <c r="U61" s="144">
        <f t="shared" si="84"/>
        <v>240.82328482304399</v>
      </c>
      <c r="W61">
        <f t="shared" si="162"/>
        <v>1</v>
      </c>
      <c r="X61">
        <v>1</v>
      </c>
      <c r="Y61">
        <v>-1</v>
      </c>
      <c r="Z61">
        <v>1</v>
      </c>
      <c r="AA61">
        <f t="shared" si="138"/>
        <v>1</v>
      </c>
      <c r="AB61">
        <f t="shared" si="163"/>
        <v>0</v>
      </c>
      <c r="AC61" s="1">
        <v>2.83569641368E-2</v>
      </c>
      <c r="AD61" s="2">
        <v>10</v>
      </c>
      <c r="AE61">
        <v>60</v>
      </c>
      <c r="AF61" t="str">
        <f t="shared" si="164"/>
        <v>TRUE</v>
      </c>
      <c r="AG61">
        <f>VLOOKUP($A61,'FuturesInfo (3)'!$A$2:$V$80,22)</f>
        <v>3</v>
      </c>
      <c r="AH61">
        <f t="shared" si="165"/>
        <v>2</v>
      </c>
      <c r="AI61">
        <f t="shared" si="85"/>
        <v>3</v>
      </c>
      <c r="AJ61" s="138">
        <f>VLOOKUP($A61,'FuturesInfo (3)'!$A$2:$O$80,15)*AI61</f>
        <v>82740</v>
      </c>
      <c r="AK61" s="196">
        <f t="shared" si="166"/>
        <v>2346.2552126788319</v>
      </c>
      <c r="AL61" s="196">
        <f t="shared" si="87"/>
        <v>-2346.2552126788319</v>
      </c>
      <c r="AN61">
        <f t="shared" si="76"/>
        <v>1</v>
      </c>
      <c r="AO61">
        <v>1</v>
      </c>
      <c r="AP61">
        <v>-1</v>
      </c>
      <c r="AQ61">
        <v>1</v>
      </c>
      <c r="AR61">
        <f t="shared" si="139"/>
        <v>1</v>
      </c>
      <c r="AS61">
        <f t="shared" si="77"/>
        <v>0</v>
      </c>
      <c r="AT61" s="1">
        <v>3.24412003244E-3</v>
      </c>
      <c r="AU61" s="2">
        <v>10</v>
      </c>
      <c r="AV61">
        <v>60</v>
      </c>
      <c r="AW61" t="str">
        <f t="shared" si="78"/>
        <v>TRUE</v>
      </c>
      <c r="AX61">
        <f>VLOOKUP($A61,'FuturesInfo (3)'!$A$2:$V$80,22)</f>
        <v>3</v>
      </c>
      <c r="AY61">
        <f t="shared" si="79"/>
        <v>2</v>
      </c>
      <c r="AZ61">
        <f t="shared" si="88"/>
        <v>3</v>
      </c>
      <c r="BA61" s="138">
        <f>VLOOKUP($A61,'FuturesInfo (3)'!$A$2:$O$80,15)*AZ61</f>
        <v>82740</v>
      </c>
      <c r="BB61" s="196">
        <f t="shared" si="80"/>
        <v>268.41849148408562</v>
      </c>
      <c r="BC61" s="196">
        <f t="shared" si="89"/>
        <v>-268.41849148408562</v>
      </c>
      <c r="BE61">
        <v>1</v>
      </c>
      <c r="BF61">
        <v>1</v>
      </c>
      <c r="BG61">
        <v>-1</v>
      </c>
      <c r="BH61">
        <v>-1</v>
      </c>
      <c r="BI61">
        <v>0</v>
      </c>
      <c r="BJ61">
        <v>1</v>
      </c>
      <c r="BK61" s="1">
        <v>-2.4252223120499999E-3</v>
      </c>
      <c r="BL61" s="2">
        <v>10</v>
      </c>
      <c r="BM61">
        <v>60</v>
      </c>
      <c r="BN61" t="s">
        <v>1185</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1185</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1185</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1185</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1185</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1185</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1185</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1185</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1185</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1185</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1185</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1185</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1185</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1185</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1185</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1185</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1185</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1185</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v>1</v>
      </c>
      <c r="SX61" s="239">
        <v>1</v>
      </c>
      <c r="SY61" s="239">
        <v>-1</v>
      </c>
      <c r="SZ61" s="239">
        <v>1</v>
      </c>
      <c r="TA61" s="214">
        <v>-1</v>
      </c>
      <c r="TB61" s="240">
        <v>-11</v>
      </c>
      <c r="TC61">
        <v>1</v>
      </c>
      <c r="TD61">
        <v>1</v>
      </c>
      <c r="TE61" s="214">
        <v>1</v>
      </c>
      <c r="TF61">
        <v>1</v>
      </c>
      <c r="TG61">
        <v>0</v>
      </c>
      <c r="TH61">
        <v>1</v>
      </c>
      <c r="TI61">
        <v>1</v>
      </c>
      <c r="TJ61" s="248"/>
      <c r="TK61" s="202">
        <v>42537</v>
      </c>
      <c r="TL61">
        <v>60</v>
      </c>
      <c r="TM61" t="s">
        <v>1185</v>
      </c>
      <c r="TN61">
        <v>3</v>
      </c>
      <c r="TO61" s="252">
        <v>2</v>
      </c>
      <c r="TP61">
        <v>2</v>
      </c>
      <c r="TQ61" s="138">
        <v>89430</v>
      </c>
      <c r="TR61" s="138">
        <v>59620</v>
      </c>
      <c r="TS61" s="196">
        <v>0</v>
      </c>
      <c r="TT61" s="196">
        <v>0</v>
      </c>
      <c r="TU61" s="196">
        <v>0</v>
      </c>
      <c r="TV61" s="196">
        <v>0</v>
      </c>
      <c r="TW61" s="196">
        <v>0</v>
      </c>
      <c r="TX61" s="196">
        <v>0</v>
      </c>
      <c r="TY61" s="196">
        <v>0</v>
      </c>
      <c r="TZ61" s="196">
        <v>0</v>
      </c>
      <c r="UA61" s="196">
        <v>0</v>
      </c>
      <c r="UB61" s="196">
        <v>0</v>
      </c>
      <c r="UC61" s="196">
        <v>0</v>
      </c>
      <c r="UE61">
        <f t="shared" si="90"/>
        <v>1</v>
      </c>
      <c r="UF61" s="239">
        <v>1</v>
      </c>
      <c r="UG61" s="239">
        <v>-1</v>
      </c>
      <c r="UH61" s="239">
        <v>1</v>
      </c>
      <c r="UI61" s="214">
        <v>-1</v>
      </c>
      <c r="UJ61" s="240">
        <v>-11</v>
      </c>
      <c r="UK61">
        <f t="shared" si="91"/>
        <v>1</v>
      </c>
      <c r="UL61">
        <f t="shared" si="92"/>
        <v>1</v>
      </c>
      <c r="UM61" s="214">
        <v>-1</v>
      </c>
      <c r="UN61">
        <f t="shared" si="155"/>
        <v>0</v>
      </c>
      <c r="UO61">
        <f t="shared" si="152"/>
        <v>1</v>
      </c>
      <c r="UP61">
        <f t="shared" si="132"/>
        <v>0</v>
      </c>
      <c r="UQ61">
        <f t="shared" si="94"/>
        <v>0</v>
      </c>
      <c r="UR61" s="248">
        <v>-7.4807111707499999E-2</v>
      </c>
      <c r="US61" s="202">
        <v>42537</v>
      </c>
      <c r="UT61">
        <v>60</v>
      </c>
      <c r="UU61" t="str">
        <f t="shared" si="81"/>
        <v>TRUE</v>
      </c>
      <c r="UV61">
        <f>VLOOKUP($A61,'FuturesInfo (3)'!$A$2:$V$80,22)</f>
        <v>3</v>
      </c>
      <c r="UW61" s="252">
        <v>2</v>
      </c>
      <c r="UX61">
        <f t="shared" si="95"/>
        <v>2</v>
      </c>
      <c r="UY61" s="138">
        <f>VLOOKUP($A61,'FuturesInfo (3)'!$A$2:$O$80,15)*UV61</f>
        <v>82740</v>
      </c>
      <c r="UZ61" s="138">
        <f>VLOOKUP($A61,'FuturesInfo (3)'!$A$2:$O$80,15)*UX61</f>
        <v>55160</v>
      </c>
      <c r="VA61" s="196">
        <f t="shared" si="96"/>
        <v>-6189.5404226785495</v>
      </c>
      <c r="VB61" s="196">
        <f t="shared" si="97"/>
        <v>-4126.3602817857</v>
      </c>
      <c r="VC61" s="196">
        <f t="shared" si="98"/>
        <v>6189.5404226785495</v>
      </c>
      <c r="VD61" s="196">
        <f t="shared" si="99"/>
        <v>-6189.5404226785495</v>
      </c>
      <c r="VE61" s="196">
        <f t="shared" si="149"/>
        <v>-6189.5404226785495</v>
      </c>
      <c r="VF61" s="196">
        <f t="shared" si="101"/>
        <v>6189.5404226785495</v>
      </c>
      <c r="VG61" s="196">
        <f t="shared" si="133"/>
        <v>-6189.5404226785495</v>
      </c>
      <c r="VH61" s="196">
        <f>IF(IF(sym!$O50=UM61,1,0)=1,ABS(UY61*UR61),-ABS(UY61*UR61))</f>
        <v>-6189.5404226785495</v>
      </c>
      <c r="VI61" s="196">
        <f>IF(IF(sym!$N50=UM61,1,0)=1,ABS(UY61*UR61),-ABS(UY61*UR61))</f>
        <v>6189.5404226785495</v>
      </c>
      <c r="VJ61" s="196">
        <f t="shared" si="142"/>
        <v>-6189.5404226785495</v>
      </c>
      <c r="VK61" s="196">
        <f t="shared" si="103"/>
        <v>6189.5404226785495</v>
      </c>
      <c r="VM61">
        <f t="shared" si="104"/>
        <v>-1</v>
      </c>
      <c r="VN61" s="239">
        <v>-1</v>
      </c>
      <c r="VO61" s="239">
        <v>-1</v>
      </c>
      <c r="VP61" s="239">
        <v>-1</v>
      </c>
      <c r="VQ61" s="214">
        <v>-1</v>
      </c>
      <c r="VR61" s="240">
        <v>1</v>
      </c>
      <c r="VS61">
        <f t="shared" si="105"/>
        <v>1</v>
      </c>
      <c r="VT61">
        <f t="shared" si="106"/>
        <v>-1</v>
      </c>
      <c r="VU61" s="214"/>
      <c r="VV61">
        <f t="shared" si="156"/>
        <v>0</v>
      </c>
      <c r="VW61">
        <f t="shared" si="153"/>
        <v>0</v>
      </c>
      <c r="VX61">
        <f t="shared" si="134"/>
        <v>0</v>
      </c>
      <c r="VY61">
        <f t="shared" si="108"/>
        <v>0</v>
      </c>
      <c r="VZ61" s="248"/>
      <c r="WA61" s="202">
        <v>42537</v>
      </c>
      <c r="WB61">
        <v>60</v>
      </c>
      <c r="WC61" t="str">
        <f t="shared" si="82"/>
        <v>TRUE</v>
      </c>
      <c r="WD61">
        <f>VLOOKUP($A61,'FuturesInfo (3)'!$A$2:$V$80,22)</f>
        <v>3</v>
      </c>
      <c r="WE61" s="252">
        <v>2</v>
      </c>
      <c r="WF61">
        <f t="shared" si="109"/>
        <v>3</v>
      </c>
      <c r="WG61" s="138">
        <f>VLOOKUP($A61,'FuturesInfo (3)'!$A$2:$O$80,15)*WD61</f>
        <v>82740</v>
      </c>
      <c r="WH61" s="138">
        <f>VLOOKUP($A61,'FuturesInfo (3)'!$A$2:$O$80,15)*WF61</f>
        <v>82740</v>
      </c>
      <c r="WI61" s="196">
        <f t="shared" si="110"/>
        <v>0</v>
      </c>
      <c r="WJ61" s="196">
        <f t="shared" si="111"/>
        <v>0</v>
      </c>
      <c r="WK61" s="196">
        <f t="shared" si="112"/>
        <v>0</v>
      </c>
      <c r="WL61" s="196">
        <f t="shared" si="113"/>
        <v>0</v>
      </c>
      <c r="WM61" s="196">
        <f t="shared" si="150"/>
        <v>0</v>
      </c>
      <c r="WN61" s="196">
        <f t="shared" si="115"/>
        <v>0</v>
      </c>
      <c r="WO61" s="196">
        <f t="shared" si="135"/>
        <v>0</v>
      </c>
      <c r="WP61" s="196">
        <f>IF(IF(sym!$O50=VU61,1,0)=1,ABS(WG61*VZ61),-ABS(WG61*VZ61))</f>
        <v>0</v>
      </c>
      <c r="WQ61" s="196">
        <f>IF(IF(sym!$N50=VU61,1,0)=1,ABS(WG61*VZ61),-ABS(WG61*VZ61))</f>
        <v>0</v>
      </c>
      <c r="WR61" s="196">
        <f t="shared" si="145"/>
        <v>0</v>
      </c>
      <c r="WS61" s="196">
        <f t="shared" si="117"/>
        <v>0</v>
      </c>
      <c r="WU61">
        <f t="shared" si="118"/>
        <v>0</v>
      </c>
      <c r="WV61" s="239"/>
      <c r="WW61" s="239"/>
      <c r="WX61" s="239"/>
      <c r="WY61" s="214"/>
      <c r="WZ61" s="240"/>
      <c r="XA61">
        <f t="shared" si="119"/>
        <v>1</v>
      </c>
      <c r="XB61">
        <f t="shared" si="120"/>
        <v>0</v>
      </c>
      <c r="XC61" s="214"/>
      <c r="XD61">
        <f t="shared" si="157"/>
        <v>1</v>
      </c>
      <c r="XE61">
        <f t="shared" si="154"/>
        <v>1</v>
      </c>
      <c r="XF61">
        <f t="shared" si="136"/>
        <v>0</v>
      </c>
      <c r="XG61">
        <f t="shared" si="122"/>
        <v>1</v>
      </c>
      <c r="XH61" s="248"/>
      <c r="XI61" s="202"/>
      <c r="XJ61">
        <v>60</v>
      </c>
      <c r="XK61" t="str">
        <f t="shared" si="83"/>
        <v>FALSE</v>
      </c>
      <c r="XL61">
        <f>VLOOKUP($A61,'FuturesInfo (3)'!$A$2:$V$80,22)</f>
        <v>3</v>
      </c>
      <c r="XM61" s="252"/>
      <c r="XN61">
        <f t="shared" si="123"/>
        <v>2</v>
      </c>
      <c r="XO61" s="138">
        <f>VLOOKUP($A61,'FuturesInfo (3)'!$A$2:$O$80,15)*XL61</f>
        <v>82740</v>
      </c>
      <c r="XP61" s="138">
        <f>VLOOKUP($A61,'FuturesInfo (3)'!$A$2:$O$80,15)*XN61</f>
        <v>55160</v>
      </c>
      <c r="XQ61" s="196">
        <f t="shared" si="124"/>
        <v>0</v>
      </c>
      <c r="XR61" s="196">
        <f t="shared" si="125"/>
        <v>0</v>
      </c>
      <c r="XS61" s="196">
        <f t="shared" si="126"/>
        <v>0</v>
      </c>
      <c r="XT61" s="196">
        <f t="shared" si="127"/>
        <v>0</v>
      </c>
      <c r="XU61" s="196">
        <f t="shared" si="151"/>
        <v>0</v>
      </c>
      <c r="XV61" s="196">
        <f t="shared" si="129"/>
        <v>0</v>
      </c>
      <c r="XW61" s="196">
        <f t="shared" si="137"/>
        <v>0</v>
      </c>
      <c r="XX61" s="196">
        <f>IF(IF(sym!$O50=XC61,1,0)=1,ABS(XO61*XH61),-ABS(XO61*XH61))</f>
        <v>0</v>
      </c>
      <c r="XY61" s="196">
        <f>IF(IF(sym!$N50=XC61,1,0)=1,ABS(XO61*XH61),-ABS(XO61*XH61))</f>
        <v>0</v>
      </c>
      <c r="XZ61" s="196">
        <f t="shared" si="148"/>
        <v>0</v>
      </c>
      <c r="YA61" s="196">
        <f t="shared" si="131"/>
        <v>0</v>
      </c>
    </row>
    <row r="62" spans="1:651" x14ac:dyDescent="0.25">
      <c r="A62" s="1" t="s">
        <v>380</v>
      </c>
      <c r="B62" s="150" t="str">
        <f>'FuturesInfo (3)'!M50</f>
        <v>@NKD</v>
      </c>
      <c r="C62" s="200" t="str">
        <f>VLOOKUP(A62,'FuturesInfo (3)'!$A$2:$K$80,11)</f>
        <v>index</v>
      </c>
      <c r="F62" t="e">
        <f>#REF!</f>
        <v>#REF!</v>
      </c>
      <c r="G62">
        <v>-1</v>
      </c>
      <c r="H62">
        <v>-1</v>
      </c>
      <c r="I62">
        <v>-1</v>
      </c>
      <c r="J62">
        <f t="shared" si="158"/>
        <v>1</v>
      </c>
      <c r="K62">
        <f t="shared" si="159"/>
        <v>1</v>
      </c>
      <c r="L62" s="184">
        <v>-1.6561276723899999E-2</v>
      </c>
      <c r="M62" s="2">
        <v>10</v>
      </c>
      <c r="N62">
        <v>60</v>
      </c>
      <c r="O62" t="str">
        <f t="shared" si="160"/>
        <v>TRUE</v>
      </c>
      <c r="P62">
        <f>VLOOKUP($A62,'FuturesInfo (3)'!$A$2:$V$80,22)</f>
        <v>1</v>
      </c>
      <c r="Q62">
        <f t="shared" si="70"/>
        <v>1</v>
      </c>
      <c r="R62">
        <f t="shared" si="70"/>
        <v>1</v>
      </c>
      <c r="S62" s="138">
        <f>VLOOKUP($A62,'FuturesInfo (3)'!$A$2:$O$80,15)*Q62</f>
        <v>75996.142377751748</v>
      </c>
      <c r="T62" s="144">
        <f t="shared" si="161"/>
        <v>1258.5931438668504</v>
      </c>
      <c r="U62" s="144">
        <f t="shared" si="84"/>
        <v>1258.5931438668504</v>
      </c>
      <c r="W62">
        <f t="shared" si="162"/>
        <v>-1</v>
      </c>
      <c r="X62">
        <v>-1</v>
      </c>
      <c r="Y62">
        <v>-1</v>
      </c>
      <c r="Z62">
        <v>1</v>
      </c>
      <c r="AA62">
        <f t="shared" si="138"/>
        <v>0</v>
      </c>
      <c r="AB62">
        <f t="shared" si="163"/>
        <v>0</v>
      </c>
      <c r="AC62" s="1">
        <v>1.9902020820600001E-2</v>
      </c>
      <c r="AD62" s="2">
        <v>10</v>
      </c>
      <c r="AE62">
        <v>60</v>
      </c>
      <c r="AF62" t="str">
        <f t="shared" si="164"/>
        <v>TRUE</v>
      </c>
      <c r="AG62">
        <f>VLOOKUP($A62,'FuturesInfo (3)'!$A$2:$V$80,22)</f>
        <v>1</v>
      </c>
      <c r="AH62">
        <f t="shared" si="165"/>
        <v>1</v>
      </c>
      <c r="AI62">
        <f t="shared" si="85"/>
        <v>1</v>
      </c>
      <c r="AJ62" s="138">
        <f>VLOOKUP($A62,'FuturesInfo (3)'!$A$2:$O$80,15)*AI62</f>
        <v>75996.142377751748</v>
      </c>
      <c r="AK62" s="196">
        <f t="shared" si="166"/>
        <v>-1512.4768078872974</v>
      </c>
      <c r="AL62" s="196">
        <f t="shared" si="87"/>
        <v>-1512.4768078872974</v>
      </c>
      <c r="AN62">
        <f t="shared" si="76"/>
        <v>-1</v>
      </c>
      <c r="AO62">
        <v>-1</v>
      </c>
      <c r="AP62">
        <v>1</v>
      </c>
      <c r="AQ62">
        <v>1</v>
      </c>
      <c r="AR62">
        <f t="shared" si="139"/>
        <v>0</v>
      </c>
      <c r="AS62">
        <f t="shared" si="77"/>
        <v>1</v>
      </c>
      <c r="AT62" s="1">
        <v>3.3023116181299999E-3</v>
      </c>
      <c r="AU62" s="2">
        <v>10</v>
      </c>
      <c r="AV62">
        <v>60</v>
      </c>
      <c r="AW62" t="str">
        <f t="shared" si="78"/>
        <v>TRUE</v>
      </c>
      <c r="AX62">
        <f>VLOOKUP($A62,'FuturesInfo (3)'!$A$2:$V$80,22)</f>
        <v>1</v>
      </c>
      <c r="AY62">
        <f t="shared" si="79"/>
        <v>1</v>
      </c>
      <c r="AZ62">
        <f t="shared" si="88"/>
        <v>1</v>
      </c>
      <c r="BA62" s="138">
        <f>VLOOKUP($A62,'FuturesInfo (3)'!$A$2:$O$80,15)*AZ62</f>
        <v>75996.142377751748</v>
      </c>
      <c r="BB62" s="196">
        <f t="shared" si="80"/>
        <v>-250.96294390711122</v>
      </c>
      <c r="BC62" s="196">
        <f t="shared" si="89"/>
        <v>250.96294390711122</v>
      </c>
      <c r="BE62">
        <v>-1</v>
      </c>
      <c r="BF62">
        <v>1</v>
      </c>
      <c r="BG62">
        <v>1</v>
      </c>
      <c r="BH62">
        <v>1</v>
      </c>
      <c r="BI62">
        <v>1</v>
      </c>
      <c r="BJ62">
        <v>1</v>
      </c>
      <c r="BK62" s="1">
        <v>6.28366247756E-3</v>
      </c>
      <c r="BL62" s="2">
        <v>10</v>
      </c>
      <c r="BM62">
        <v>60</v>
      </c>
      <c r="BN62" t="s">
        <v>1185</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1185</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1185</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1185</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1185</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1185</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1185</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1185</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1185</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1185</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1185</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1185</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1185</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1185</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1185</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1185</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1185</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1185</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v>-1</v>
      </c>
      <c r="SX62" s="239">
        <v>1</v>
      </c>
      <c r="SY62" s="239">
        <v>-1</v>
      </c>
      <c r="SZ62" s="239">
        <v>1</v>
      </c>
      <c r="TA62" s="214">
        <v>-1</v>
      </c>
      <c r="TB62" s="240">
        <v>3</v>
      </c>
      <c r="TC62">
        <v>1</v>
      </c>
      <c r="TD62">
        <v>-1</v>
      </c>
      <c r="TE62" s="214">
        <v>-1</v>
      </c>
      <c r="TF62">
        <v>0</v>
      </c>
      <c r="TG62">
        <v>1</v>
      </c>
      <c r="TH62">
        <v>0</v>
      </c>
      <c r="TI62">
        <v>1</v>
      </c>
      <c r="TJ62" s="248"/>
      <c r="TK62" s="202">
        <v>42545</v>
      </c>
      <c r="TL62">
        <v>60</v>
      </c>
      <c r="TM62" t="s">
        <v>1185</v>
      </c>
      <c r="TN62">
        <v>1</v>
      </c>
      <c r="TO62" s="252">
        <v>2</v>
      </c>
      <c r="TP62">
        <v>1</v>
      </c>
      <c r="TQ62" s="138">
        <v>76561.992579981699</v>
      </c>
      <c r="TR62" s="138">
        <v>76561.992579981699</v>
      </c>
      <c r="TS62" s="196">
        <v>0</v>
      </c>
      <c r="TT62" s="196">
        <v>0</v>
      </c>
      <c r="TU62" s="196">
        <v>0</v>
      </c>
      <c r="TV62" s="196">
        <v>0</v>
      </c>
      <c r="TW62" s="196">
        <v>0</v>
      </c>
      <c r="TX62" s="196">
        <v>0</v>
      </c>
      <c r="TY62" s="196">
        <v>0</v>
      </c>
      <c r="TZ62" s="196">
        <v>0</v>
      </c>
      <c r="UA62" s="196">
        <v>0</v>
      </c>
      <c r="UB62" s="196">
        <v>0</v>
      </c>
      <c r="UC62" s="196">
        <v>0</v>
      </c>
      <c r="UE62">
        <f t="shared" si="90"/>
        <v>-1</v>
      </c>
      <c r="UF62" s="239">
        <v>1</v>
      </c>
      <c r="UG62" s="239">
        <v>-1</v>
      </c>
      <c r="UH62" s="239">
        <v>1</v>
      </c>
      <c r="UI62" s="214">
        <v>-1</v>
      </c>
      <c r="UJ62" s="240">
        <v>3</v>
      </c>
      <c r="UK62">
        <f t="shared" si="91"/>
        <v>1</v>
      </c>
      <c r="UL62">
        <f t="shared" si="92"/>
        <v>-1</v>
      </c>
      <c r="UM62" s="214">
        <v>-1</v>
      </c>
      <c r="UN62">
        <f t="shared" si="155"/>
        <v>0</v>
      </c>
      <c r="UO62">
        <f t="shared" si="152"/>
        <v>1</v>
      </c>
      <c r="UP62">
        <f t="shared" si="132"/>
        <v>0</v>
      </c>
      <c r="UQ62">
        <f t="shared" si="94"/>
        <v>1</v>
      </c>
      <c r="UR62" s="248">
        <v>-7.3907455012899997E-3</v>
      </c>
      <c r="US62" s="202">
        <v>42545</v>
      </c>
      <c r="UT62">
        <v>60</v>
      </c>
      <c r="UU62" t="str">
        <f t="shared" si="81"/>
        <v>TRUE</v>
      </c>
      <c r="UV62">
        <f>VLOOKUP($A62,'FuturesInfo (3)'!$A$2:$V$80,22)</f>
        <v>1</v>
      </c>
      <c r="UW62" s="252">
        <v>2</v>
      </c>
      <c r="UX62">
        <f t="shared" si="95"/>
        <v>1</v>
      </c>
      <c r="UY62" s="138">
        <f>VLOOKUP($A62,'FuturesInfo (3)'!$A$2:$O$80,15)*UV62</f>
        <v>75996.142377751748</v>
      </c>
      <c r="UZ62" s="138">
        <f>VLOOKUP($A62,'FuturesInfo (3)'!$A$2:$O$80,15)*UX62</f>
        <v>75996.142377751748</v>
      </c>
      <c r="VA62" s="196">
        <f t="shared" si="96"/>
        <v>-561.66814739376309</v>
      </c>
      <c r="VB62" s="196">
        <f t="shared" si="97"/>
        <v>-561.66814739376309</v>
      </c>
      <c r="VC62" s="196">
        <f t="shared" si="98"/>
        <v>561.66814739376309</v>
      </c>
      <c r="VD62" s="196">
        <f t="shared" si="99"/>
        <v>-561.66814739376309</v>
      </c>
      <c r="VE62" s="196">
        <f t="shared" si="149"/>
        <v>561.66814739376309</v>
      </c>
      <c r="VF62" s="196">
        <f t="shared" si="101"/>
        <v>561.66814739376309</v>
      </c>
      <c r="VG62" s="196">
        <f t="shared" si="133"/>
        <v>-561.66814739376309</v>
      </c>
      <c r="VH62" s="196">
        <f>IF(IF(sym!$O51=UM62,1,0)=1,ABS(UY62*UR62),-ABS(UY62*UR62))</f>
        <v>-561.66814739376309</v>
      </c>
      <c r="VI62" s="196">
        <f>IF(IF(sym!$N51=UM62,1,0)=1,ABS(UY62*UR62),-ABS(UY62*UR62))</f>
        <v>561.66814739376309</v>
      </c>
      <c r="VJ62" s="196">
        <f t="shared" si="142"/>
        <v>-561.66814739376309</v>
      </c>
      <c r="VK62" s="196">
        <f t="shared" si="103"/>
        <v>561.66814739376309</v>
      </c>
      <c r="VM62">
        <f t="shared" si="104"/>
        <v>-1</v>
      </c>
      <c r="VN62" s="239">
        <v>-1</v>
      </c>
      <c r="VO62" s="239">
        <v>1</v>
      </c>
      <c r="VP62" s="239">
        <v>-1</v>
      </c>
      <c r="VQ62" s="214">
        <v>-1</v>
      </c>
      <c r="VR62" s="240">
        <v>4</v>
      </c>
      <c r="VS62">
        <f t="shared" si="105"/>
        <v>1</v>
      </c>
      <c r="VT62">
        <f t="shared" si="106"/>
        <v>-1</v>
      </c>
      <c r="VU62" s="214"/>
      <c r="VV62">
        <f t="shared" si="156"/>
        <v>0</v>
      </c>
      <c r="VW62">
        <f t="shared" si="153"/>
        <v>0</v>
      </c>
      <c r="VX62">
        <f t="shared" si="134"/>
        <v>0</v>
      </c>
      <c r="VY62">
        <f t="shared" si="108"/>
        <v>0</v>
      </c>
      <c r="VZ62" s="248"/>
      <c r="WA62" s="202">
        <v>42549</v>
      </c>
      <c r="WB62">
        <v>60</v>
      </c>
      <c r="WC62" t="str">
        <f t="shared" si="82"/>
        <v>TRUE</v>
      </c>
      <c r="WD62">
        <f>VLOOKUP($A62,'FuturesInfo (3)'!$A$2:$V$80,22)</f>
        <v>1</v>
      </c>
      <c r="WE62" s="252">
        <v>2</v>
      </c>
      <c r="WF62">
        <f t="shared" si="109"/>
        <v>1</v>
      </c>
      <c r="WG62" s="138">
        <f>VLOOKUP($A62,'FuturesInfo (3)'!$A$2:$O$80,15)*WD62</f>
        <v>75996.142377751748</v>
      </c>
      <c r="WH62" s="138">
        <f>VLOOKUP($A62,'FuturesInfo (3)'!$A$2:$O$80,15)*WF62</f>
        <v>75996.142377751748</v>
      </c>
      <c r="WI62" s="196">
        <f t="shared" si="110"/>
        <v>0</v>
      </c>
      <c r="WJ62" s="196">
        <f t="shared" si="111"/>
        <v>0</v>
      </c>
      <c r="WK62" s="196">
        <f t="shared" si="112"/>
        <v>0</v>
      </c>
      <c r="WL62" s="196">
        <f t="shared" si="113"/>
        <v>0</v>
      </c>
      <c r="WM62" s="196">
        <f t="shared" si="150"/>
        <v>0</v>
      </c>
      <c r="WN62" s="196">
        <f t="shared" si="115"/>
        <v>0</v>
      </c>
      <c r="WO62" s="196">
        <f t="shared" si="135"/>
        <v>0</v>
      </c>
      <c r="WP62" s="196">
        <f>IF(IF(sym!$O51=VU62,1,0)=1,ABS(WG62*VZ62),-ABS(WG62*VZ62))</f>
        <v>0</v>
      </c>
      <c r="WQ62" s="196">
        <f>IF(IF(sym!$N51=VU62,1,0)=1,ABS(WG62*VZ62),-ABS(WG62*VZ62))</f>
        <v>0</v>
      </c>
      <c r="WR62" s="196">
        <f t="shared" si="145"/>
        <v>0</v>
      </c>
      <c r="WS62" s="196">
        <f t="shared" si="117"/>
        <v>0</v>
      </c>
      <c r="WU62">
        <f t="shared" si="118"/>
        <v>0</v>
      </c>
      <c r="WV62" s="239"/>
      <c r="WW62" s="239"/>
      <c r="WX62" s="239"/>
      <c r="WY62" s="214"/>
      <c r="WZ62" s="240"/>
      <c r="XA62">
        <f t="shared" si="119"/>
        <v>1</v>
      </c>
      <c r="XB62">
        <f t="shared" si="120"/>
        <v>0</v>
      </c>
      <c r="XC62" s="214"/>
      <c r="XD62">
        <f t="shared" si="157"/>
        <v>1</v>
      </c>
      <c r="XE62">
        <f t="shared" si="154"/>
        <v>1</v>
      </c>
      <c r="XF62">
        <f t="shared" si="136"/>
        <v>0</v>
      </c>
      <c r="XG62">
        <f t="shared" si="122"/>
        <v>1</v>
      </c>
      <c r="XH62" s="248"/>
      <c r="XI62" s="202"/>
      <c r="XJ62">
        <v>60</v>
      </c>
      <c r="XK62" t="str">
        <f t="shared" si="83"/>
        <v>FALSE</v>
      </c>
      <c r="XL62">
        <f>VLOOKUP($A62,'FuturesInfo (3)'!$A$2:$V$80,22)</f>
        <v>1</v>
      </c>
      <c r="XM62" s="252"/>
      <c r="XN62">
        <f t="shared" si="123"/>
        <v>1</v>
      </c>
      <c r="XO62" s="138">
        <f>VLOOKUP($A62,'FuturesInfo (3)'!$A$2:$O$80,15)*XL62</f>
        <v>75996.142377751748</v>
      </c>
      <c r="XP62" s="138">
        <f>VLOOKUP($A62,'FuturesInfo (3)'!$A$2:$O$80,15)*XN62</f>
        <v>75996.142377751748</v>
      </c>
      <c r="XQ62" s="196">
        <f t="shared" si="124"/>
        <v>0</v>
      </c>
      <c r="XR62" s="196">
        <f t="shared" si="125"/>
        <v>0</v>
      </c>
      <c r="XS62" s="196">
        <f t="shared" si="126"/>
        <v>0</v>
      </c>
      <c r="XT62" s="196">
        <f t="shared" si="127"/>
        <v>0</v>
      </c>
      <c r="XU62" s="196">
        <f t="shared" si="151"/>
        <v>0</v>
      </c>
      <c r="XV62" s="196">
        <f t="shared" si="129"/>
        <v>0</v>
      </c>
      <c r="XW62" s="196">
        <f t="shared" si="137"/>
        <v>0</v>
      </c>
      <c r="XX62" s="196">
        <f>IF(IF(sym!$O51=XC62,1,0)=1,ABS(XO62*XH62),-ABS(XO62*XH62))</f>
        <v>0</v>
      </c>
      <c r="XY62" s="196">
        <f>IF(IF(sym!$N51=XC62,1,0)=1,ABS(XO62*XH62),-ABS(XO62*XH62))</f>
        <v>0</v>
      </c>
      <c r="XZ62" s="196">
        <f t="shared" si="148"/>
        <v>0</v>
      </c>
      <c r="YA62" s="196">
        <f t="shared" si="131"/>
        <v>0</v>
      </c>
    </row>
    <row r="63" spans="1:651" x14ac:dyDescent="0.25">
      <c r="A63" s="1" t="s">
        <v>382</v>
      </c>
      <c r="B63" s="150" t="str">
        <f>'FuturesInfo (3)'!M51</f>
        <v>@NQ</v>
      </c>
      <c r="C63" s="200" t="str">
        <f>VLOOKUP(A63,'FuturesInfo (3)'!$A$2:$K$80,11)</f>
        <v>index</v>
      </c>
      <c r="F63" t="e">
        <f>#REF!</f>
        <v>#REF!</v>
      </c>
      <c r="G63">
        <v>1</v>
      </c>
      <c r="H63">
        <v>-1</v>
      </c>
      <c r="I63">
        <v>-1</v>
      </c>
      <c r="J63">
        <f t="shared" si="158"/>
        <v>0</v>
      </c>
      <c r="K63">
        <f t="shared" si="159"/>
        <v>1</v>
      </c>
      <c r="L63" s="184">
        <v>-5.1299023663699999E-3</v>
      </c>
      <c r="M63" s="2">
        <v>10</v>
      </c>
      <c r="N63">
        <v>60</v>
      </c>
      <c r="O63" t="str">
        <f t="shared" si="160"/>
        <v>TRUE</v>
      </c>
      <c r="P63">
        <f>VLOOKUP($A63,'FuturesInfo (3)'!$A$2:$V$80,22)</f>
        <v>2</v>
      </c>
      <c r="Q63">
        <f t="shared" si="70"/>
        <v>2</v>
      </c>
      <c r="R63">
        <f t="shared" si="70"/>
        <v>2</v>
      </c>
      <c r="S63" s="138">
        <f>VLOOKUP($A63,'FuturesInfo (3)'!$A$2:$O$80,15)*Q63</f>
        <v>176160</v>
      </c>
      <c r="T63" s="144">
        <f t="shared" si="161"/>
        <v>-903.68360085973916</v>
      </c>
      <c r="U63" s="144">
        <f t="shared" si="84"/>
        <v>903.68360085973916</v>
      </c>
      <c r="W63">
        <f t="shared" si="162"/>
        <v>1</v>
      </c>
      <c r="X63">
        <v>1</v>
      </c>
      <c r="Y63">
        <v>-1</v>
      </c>
      <c r="Z63">
        <v>1</v>
      </c>
      <c r="AA63">
        <f t="shared" si="138"/>
        <v>1</v>
      </c>
      <c r="AB63">
        <f t="shared" si="163"/>
        <v>0</v>
      </c>
      <c r="AC63" s="1">
        <v>3.6593479707300001E-3</v>
      </c>
      <c r="AD63" s="2">
        <v>10</v>
      </c>
      <c r="AE63">
        <v>60</v>
      </c>
      <c r="AF63" t="str">
        <f t="shared" si="164"/>
        <v>TRUE</v>
      </c>
      <c r="AG63">
        <f>VLOOKUP($A63,'FuturesInfo (3)'!$A$2:$V$80,22)</f>
        <v>2</v>
      </c>
      <c r="AH63">
        <f t="shared" si="165"/>
        <v>2</v>
      </c>
      <c r="AI63">
        <f t="shared" si="85"/>
        <v>2</v>
      </c>
      <c r="AJ63" s="138">
        <f>VLOOKUP($A63,'FuturesInfo (3)'!$A$2:$O$80,15)*AI63</f>
        <v>176160</v>
      </c>
      <c r="AK63" s="196">
        <f t="shared" si="166"/>
        <v>644.63073852379682</v>
      </c>
      <c r="AL63" s="196">
        <f t="shared" si="87"/>
        <v>-644.63073852379682</v>
      </c>
      <c r="AN63">
        <f t="shared" si="76"/>
        <v>1</v>
      </c>
      <c r="AO63">
        <v>1</v>
      </c>
      <c r="AP63">
        <v>-1</v>
      </c>
      <c r="AQ63">
        <v>-1</v>
      </c>
      <c r="AR63">
        <f t="shared" si="139"/>
        <v>0</v>
      </c>
      <c r="AS63">
        <f t="shared" si="77"/>
        <v>1</v>
      </c>
      <c r="AT63" s="1">
        <v>-2.4859131587699999E-3</v>
      </c>
      <c r="AU63" s="2">
        <v>10</v>
      </c>
      <c r="AV63">
        <v>60</v>
      </c>
      <c r="AW63" t="str">
        <f t="shared" si="78"/>
        <v>TRUE</v>
      </c>
      <c r="AX63">
        <f>VLOOKUP($A63,'FuturesInfo (3)'!$A$2:$V$80,22)</f>
        <v>2</v>
      </c>
      <c r="AY63">
        <f t="shared" si="79"/>
        <v>2</v>
      </c>
      <c r="AZ63">
        <f t="shared" si="88"/>
        <v>2</v>
      </c>
      <c r="BA63" s="138">
        <f>VLOOKUP($A63,'FuturesInfo (3)'!$A$2:$O$80,15)*AZ63</f>
        <v>176160</v>
      </c>
      <c r="BB63" s="196">
        <f t="shared" si="80"/>
        <v>-437.91846204892317</v>
      </c>
      <c r="BC63" s="196">
        <f t="shared" si="89"/>
        <v>437.91846204892317</v>
      </c>
      <c r="BE63">
        <v>1</v>
      </c>
      <c r="BF63">
        <v>-1</v>
      </c>
      <c r="BG63">
        <v>-1</v>
      </c>
      <c r="BH63">
        <v>1</v>
      </c>
      <c r="BI63">
        <v>0</v>
      </c>
      <c r="BJ63">
        <v>0</v>
      </c>
      <c r="BK63" s="1">
        <v>1.05222351443E-3</v>
      </c>
      <c r="BL63" s="2">
        <v>10</v>
      </c>
      <c r="BM63">
        <v>60</v>
      </c>
      <c r="BN63" t="s">
        <v>1185</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1185</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1185</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1185</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1185</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1185</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1185</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1185</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1185</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1185</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1185</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1185</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1185</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1185</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1185</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1185</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1185</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1185</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v>1</v>
      </c>
      <c r="SX63" s="239">
        <v>1</v>
      </c>
      <c r="SY63" s="239">
        <v>-1</v>
      </c>
      <c r="SZ63" s="239">
        <v>1</v>
      </c>
      <c r="TA63" s="214">
        <v>1</v>
      </c>
      <c r="TB63" s="240">
        <v>-4</v>
      </c>
      <c r="TC63">
        <v>-1</v>
      </c>
      <c r="TD63">
        <v>-1</v>
      </c>
      <c r="TE63" s="214">
        <v>1</v>
      </c>
      <c r="TF63">
        <v>1</v>
      </c>
      <c r="TG63">
        <v>1</v>
      </c>
      <c r="TH63">
        <v>0</v>
      </c>
      <c r="TI63">
        <v>0</v>
      </c>
      <c r="TJ63" s="248"/>
      <c r="TK63" s="202">
        <v>42548</v>
      </c>
      <c r="TL63">
        <v>60</v>
      </c>
      <c r="TM63" t="s">
        <v>1185</v>
      </c>
      <c r="TN63">
        <v>2</v>
      </c>
      <c r="TO63" s="252">
        <v>2</v>
      </c>
      <c r="TP63">
        <v>2</v>
      </c>
      <c r="TQ63" s="138">
        <v>177330</v>
      </c>
      <c r="TR63" s="138">
        <v>177330</v>
      </c>
      <c r="TS63" s="196">
        <v>0</v>
      </c>
      <c r="TT63" s="196">
        <v>0</v>
      </c>
      <c r="TU63" s="196">
        <v>0</v>
      </c>
      <c r="TV63" s="196">
        <v>0</v>
      </c>
      <c r="TW63" s="196">
        <v>0</v>
      </c>
      <c r="TX63" s="196">
        <v>0</v>
      </c>
      <c r="TY63" s="196">
        <v>0</v>
      </c>
      <c r="TZ63" s="196">
        <v>0</v>
      </c>
      <c r="UA63" s="196">
        <v>0</v>
      </c>
      <c r="UB63" s="196">
        <v>0</v>
      </c>
      <c r="UC63" s="196">
        <v>0</v>
      </c>
      <c r="UE63">
        <f t="shared" si="90"/>
        <v>1</v>
      </c>
      <c r="UF63" s="239">
        <v>1</v>
      </c>
      <c r="UG63" s="239">
        <v>-1</v>
      </c>
      <c r="UH63" s="239">
        <v>1</v>
      </c>
      <c r="UI63" s="214">
        <v>1</v>
      </c>
      <c r="UJ63" s="240">
        <v>-4</v>
      </c>
      <c r="UK63">
        <f t="shared" si="91"/>
        <v>-1</v>
      </c>
      <c r="UL63">
        <f t="shared" si="92"/>
        <v>-1</v>
      </c>
      <c r="UM63" s="214">
        <v>-1</v>
      </c>
      <c r="UN63">
        <f t="shared" si="155"/>
        <v>0</v>
      </c>
      <c r="UO63">
        <f t="shared" si="152"/>
        <v>0</v>
      </c>
      <c r="UP63">
        <f t="shared" si="132"/>
        <v>1</v>
      </c>
      <c r="UQ63">
        <f t="shared" si="94"/>
        <v>1</v>
      </c>
      <c r="UR63" s="248">
        <v>-6.5978683809799999E-3</v>
      </c>
      <c r="US63" s="202">
        <v>42548</v>
      </c>
      <c r="UT63">
        <v>60</v>
      </c>
      <c r="UU63" t="str">
        <f t="shared" si="81"/>
        <v>TRUE</v>
      </c>
      <c r="UV63">
        <f>VLOOKUP($A63,'FuturesInfo (3)'!$A$2:$V$80,22)</f>
        <v>2</v>
      </c>
      <c r="UW63" s="252">
        <v>2</v>
      </c>
      <c r="UX63">
        <f t="shared" si="95"/>
        <v>2</v>
      </c>
      <c r="UY63" s="138">
        <f>VLOOKUP($A63,'FuturesInfo (3)'!$A$2:$O$80,15)*UV63</f>
        <v>176160</v>
      </c>
      <c r="UZ63" s="138">
        <f>VLOOKUP($A63,'FuturesInfo (3)'!$A$2:$O$80,15)*UX63</f>
        <v>176160</v>
      </c>
      <c r="VA63" s="196">
        <f t="shared" si="96"/>
        <v>-1162.2804939934367</v>
      </c>
      <c r="VB63" s="196">
        <f t="shared" si="97"/>
        <v>-1162.2804939934367</v>
      </c>
      <c r="VC63" s="196">
        <f t="shared" si="98"/>
        <v>-1162.2804939934367</v>
      </c>
      <c r="VD63" s="196">
        <f t="shared" si="99"/>
        <v>1162.2804939934367</v>
      </c>
      <c r="VE63" s="196">
        <f t="shared" si="149"/>
        <v>1162.2804939934367</v>
      </c>
      <c r="VF63" s="196">
        <f t="shared" si="101"/>
        <v>1162.2804939934367</v>
      </c>
      <c r="VG63" s="196">
        <f t="shared" si="133"/>
        <v>-1162.2804939934367</v>
      </c>
      <c r="VH63" s="196">
        <f>IF(IF(sym!$O52=UM63,1,0)=1,ABS(UY63*UR63),-ABS(UY63*UR63))</f>
        <v>-1162.2804939934367</v>
      </c>
      <c r="VI63" s="196">
        <f>IF(IF(sym!$N52=UM63,1,0)=1,ABS(UY63*UR63),-ABS(UY63*UR63))</f>
        <v>1162.2804939934367</v>
      </c>
      <c r="VJ63" s="196">
        <f t="shared" si="142"/>
        <v>-1162.2804939934367</v>
      </c>
      <c r="VK63" s="196">
        <f t="shared" si="103"/>
        <v>1162.2804939934367</v>
      </c>
      <c r="VM63">
        <f t="shared" si="104"/>
        <v>-1</v>
      </c>
      <c r="VN63" s="239">
        <v>-1</v>
      </c>
      <c r="VO63" s="239">
        <v>-1</v>
      </c>
      <c r="VP63" s="239">
        <v>-1</v>
      </c>
      <c r="VQ63" s="214">
        <v>1</v>
      </c>
      <c r="VR63" s="240">
        <v>5</v>
      </c>
      <c r="VS63">
        <f t="shared" si="105"/>
        <v>-1</v>
      </c>
      <c r="VT63">
        <f t="shared" si="106"/>
        <v>1</v>
      </c>
      <c r="VU63" s="214"/>
      <c r="VV63">
        <f t="shared" si="156"/>
        <v>0</v>
      </c>
      <c r="VW63">
        <f t="shared" si="153"/>
        <v>0</v>
      </c>
      <c r="VX63">
        <f t="shared" si="134"/>
        <v>0</v>
      </c>
      <c r="VY63">
        <f t="shared" si="108"/>
        <v>0</v>
      </c>
      <c r="VZ63" s="248"/>
      <c r="WA63" s="202">
        <v>42548</v>
      </c>
      <c r="WB63">
        <v>60</v>
      </c>
      <c r="WC63" t="str">
        <f t="shared" si="82"/>
        <v>TRUE</v>
      </c>
      <c r="WD63">
        <f>VLOOKUP($A63,'FuturesInfo (3)'!$A$2:$V$80,22)</f>
        <v>2</v>
      </c>
      <c r="WE63" s="252">
        <v>2</v>
      </c>
      <c r="WF63">
        <f t="shared" si="109"/>
        <v>2</v>
      </c>
      <c r="WG63" s="138">
        <f>VLOOKUP($A63,'FuturesInfo (3)'!$A$2:$O$80,15)*WD63</f>
        <v>176160</v>
      </c>
      <c r="WH63" s="138">
        <f>VLOOKUP($A63,'FuturesInfo (3)'!$A$2:$O$80,15)*WF63</f>
        <v>176160</v>
      </c>
      <c r="WI63" s="196">
        <f t="shared" si="110"/>
        <v>0</v>
      </c>
      <c r="WJ63" s="196">
        <f t="shared" si="111"/>
        <v>0</v>
      </c>
      <c r="WK63" s="196">
        <f t="shared" si="112"/>
        <v>0</v>
      </c>
      <c r="WL63" s="196">
        <f t="shared" si="113"/>
        <v>0</v>
      </c>
      <c r="WM63" s="196">
        <f t="shared" si="150"/>
        <v>0</v>
      </c>
      <c r="WN63" s="196">
        <f t="shared" si="115"/>
        <v>0</v>
      </c>
      <c r="WO63" s="196">
        <f t="shared" si="135"/>
        <v>0</v>
      </c>
      <c r="WP63" s="196">
        <f>IF(IF(sym!$O52=VU63,1,0)=1,ABS(WG63*VZ63),-ABS(WG63*VZ63))</f>
        <v>0</v>
      </c>
      <c r="WQ63" s="196">
        <f>IF(IF(sym!$N52=VU63,1,0)=1,ABS(WG63*VZ63),-ABS(WG63*VZ63))</f>
        <v>0</v>
      </c>
      <c r="WR63" s="196">
        <f t="shared" si="145"/>
        <v>0</v>
      </c>
      <c r="WS63" s="196">
        <f t="shared" si="117"/>
        <v>0</v>
      </c>
      <c r="WU63">
        <f t="shared" si="118"/>
        <v>0</v>
      </c>
      <c r="WV63" s="239"/>
      <c r="WW63" s="239"/>
      <c r="WX63" s="239"/>
      <c r="WY63" s="214"/>
      <c r="WZ63" s="240"/>
      <c r="XA63">
        <f t="shared" si="119"/>
        <v>1</v>
      </c>
      <c r="XB63">
        <f t="shared" si="120"/>
        <v>0</v>
      </c>
      <c r="XC63" s="214"/>
      <c r="XD63">
        <f t="shared" si="157"/>
        <v>1</v>
      </c>
      <c r="XE63">
        <f t="shared" si="154"/>
        <v>1</v>
      </c>
      <c r="XF63">
        <f t="shared" si="136"/>
        <v>0</v>
      </c>
      <c r="XG63">
        <f t="shared" si="122"/>
        <v>1</v>
      </c>
      <c r="XH63" s="248"/>
      <c r="XI63" s="202"/>
      <c r="XJ63">
        <v>60</v>
      </c>
      <c r="XK63" t="str">
        <f t="shared" si="83"/>
        <v>FALSE</v>
      </c>
      <c r="XL63">
        <f>VLOOKUP($A63,'FuturesInfo (3)'!$A$2:$V$80,22)</f>
        <v>2</v>
      </c>
      <c r="XM63" s="252"/>
      <c r="XN63">
        <f t="shared" si="123"/>
        <v>2</v>
      </c>
      <c r="XO63" s="138">
        <f>VLOOKUP($A63,'FuturesInfo (3)'!$A$2:$O$80,15)*XL63</f>
        <v>176160</v>
      </c>
      <c r="XP63" s="138">
        <f>VLOOKUP($A63,'FuturesInfo (3)'!$A$2:$O$80,15)*XN63</f>
        <v>176160</v>
      </c>
      <c r="XQ63" s="196">
        <f t="shared" si="124"/>
        <v>0</v>
      </c>
      <c r="XR63" s="196">
        <f t="shared" si="125"/>
        <v>0</v>
      </c>
      <c r="XS63" s="196">
        <f t="shared" si="126"/>
        <v>0</v>
      </c>
      <c r="XT63" s="196">
        <f t="shared" si="127"/>
        <v>0</v>
      </c>
      <c r="XU63" s="196">
        <f t="shared" si="151"/>
        <v>0</v>
      </c>
      <c r="XV63" s="196">
        <f t="shared" si="129"/>
        <v>0</v>
      </c>
      <c r="XW63" s="196">
        <f t="shared" si="137"/>
        <v>0</v>
      </c>
      <c r="XX63" s="196">
        <f>IF(IF(sym!$O52=XC63,1,0)=1,ABS(XO63*XH63),-ABS(XO63*XH63))</f>
        <v>0</v>
      </c>
      <c r="XY63" s="196">
        <f>IF(IF(sym!$N52=XC63,1,0)=1,ABS(XO63*XH63),-ABS(XO63*XH63))</f>
        <v>0</v>
      </c>
      <c r="XZ63" s="196">
        <f t="shared" si="148"/>
        <v>0</v>
      </c>
      <c r="YA63" s="196">
        <f t="shared" si="131"/>
        <v>0</v>
      </c>
    </row>
    <row r="64" spans="1:651" x14ac:dyDescent="0.25">
      <c r="A64" s="5" t="s">
        <v>1059</v>
      </c>
      <c r="B64" s="150" t="str">
        <f>'FuturesInfo (3)'!M52</f>
        <v>@O</v>
      </c>
      <c r="C64" s="200" t="str">
        <f>VLOOKUP(A64,'FuturesInfo (3)'!$A$2:$K$80,11)</f>
        <v>grain</v>
      </c>
      <c r="F64" t="e">
        <f>#REF!</f>
        <v>#REF!</v>
      </c>
      <c r="G64">
        <v>-1</v>
      </c>
      <c r="H64">
        <v>1</v>
      </c>
      <c r="I64">
        <v>-1</v>
      </c>
      <c r="J64">
        <f t="shared" si="158"/>
        <v>1</v>
      </c>
      <c r="K64">
        <f t="shared" si="159"/>
        <v>0</v>
      </c>
      <c r="L64" s="184">
        <v>-1.44167758847E-2</v>
      </c>
      <c r="M64" s="2">
        <v>10</v>
      </c>
      <c r="N64">
        <v>60</v>
      </c>
      <c r="O64" t="str">
        <f t="shared" si="160"/>
        <v>TRUE</v>
      </c>
      <c r="P64">
        <f>VLOOKUP($A64,'FuturesInfo (3)'!$A$2:$V$80,22)</f>
        <v>6</v>
      </c>
      <c r="Q64">
        <f t="shared" si="70"/>
        <v>6</v>
      </c>
      <c r="R64">
        <f t="shared" si="70"/>
        <v>6</v>
      </c>
      <c r="S64" s="138">
        <f>VLOOKUP($A64,'FuturesInfo (3)'!$A$2:$O$80,15)*Q64</f>
        <v>57450</v>
      </c>
      <c r="T64" s="144">
        <f t="shared" si="161"/>
        <v>828.24377457601508</v>
      </c>
      <c r="U64" s="144">
        <f t="shared" si="84"/>
        <v>-828.24377457601508</v>
      </c>
      <c r="W64">
        <f t="shared" si="162"/>
        <v>-1</v>
      </c>
      <c r="X64">
        <v>1</v>
      </c>
      <c r="Y64">
        <v>1</v>
      </c>
      <c r="Z64">
        <v>1</v>
      </c>
      <c r="AA64">
        <f t="shared" si="138"/>
        <v>1</v>
      </c>
      <c r="AB64">
        <f t="shared" si="163"/>
        <v>1</v>
      </c>
      <c r="AC64" s="1">
        <v>3.0585106383000001E-2</v>
      </c>
      <c r="AD64" s="2">
        <v>10</v>
      </c>
      <c r="AE64">
        <v>60</v>
      </c>
      <c r="AF64" t="str">
        <f t="shared" si="164"/>
        <v>TRUE</v>
      </c>
      <c r="AG64">
        <f>VLOOKUP($A64,'FuturesInfo (3)'!$A$2:$V$80,22)</f>
        <v>6</v>
      </c>
      <c r="AH64">
        <f t="shared" si="165"/>
        <v>8</v>
      </c>
      <c r="AI64">
        <f t="shared" si="85"/>
        <v>6</v>
      </c>
      <c r="AJ64" s="138">
        <f>VLOOKUP($A64,'FuturesInfo (3)'!$A$2:$O$80,15)*AI64</f>
        <v>57450</v>
      </c>
      <c r="AK64" s="196">
        <f t="shared" si="166"/>
        <v>1757.1143617033501</v>
      </c>
      <c r="AL64" s="196">
        <f t="shared" si="87"/>
        <v>1757.1143617033501</v>
      </c>
      <c r="AN64">
        <f t="shared" si="76"/>
        <v>1</v>
      </c>
      <c r="AO64">
        <v>-1</v>
      </c>
      <c r="AP64">
        <v>1</v>
      </c>
      <c r="AQ64">
        <v>1</v>
      </c>
      <c r="AR64">
        <f t="shared" si="139"/>
        <v>0</v>
      </c>
      <c r="AS64">
        <f t="shared" si="77"/>
        <v>1</v>
      </c>
      <c r="AT64" s="1">
        <v>1.41935483871E-2</v>
      </c>
      <c r="AU64" s="2">
        <v>10</v>
      </c>
      <c r="AV64">
        <v>60</v>
      </c>
      <c r="AW64" t="str">
        <f t="shared" si="78"/>
        <v>TRUE</v>
      </c>
      <c r="AX64">
        <f>VLOOKUP($A64,'FuturesInfo (3)'!$A$2:$V$80,22)</f>
        <v>6</v>
      </c>
      <c r="AY64">
        <f t="shared" si="79"/>
        <v>5</v>
      </c>
      <c r="AZ64">
        <f t="shared" si="88"/>
        <v>6</v>
      </c>
      <c r="BA64" s="138">
        <f>VLOOKUP($A64,'FuturesInfo (3)'!$A$2:$O$80,15)*AZ64</f>
        <v>57450</v>
      </c>
      <c r="BB64" s="196">
        <f t="shared" si="80"/>
        <v>-815.41935483889495</v>
      </c>
      <c r="BC64" s="196">
        <f t="shared" si="89"/>
        <v>815.41935483889495</v>
      </c>
      <c r="BE64">
        <v>-1</v>
      </c>
      <c r="BF64">
        <v>-1</v>
      </c>
      <c r="BG64">
        <v>1</v>
      </c>
      <c r="BH64">
        <v>1</v>
      </c>
      <c r="BI64">
        <v>0</v>
      </c>
      <c r="BJ64">
        <v>1</v>
      </c>
      <c r="BK64" s="1">
        <v>4.70737913486E-2</v>
      </c>
      <c r="BL64" s="2">
        <v>10</v>
      </c>
      <c r="BM64">
        <v>60</v>
      </c>
      <c r="BN64" t="s">
        <v>1185</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1185</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1185</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1185</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1185</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1185</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1185</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1185</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1185</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1185</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1185</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1185</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1185</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1185</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1185</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1185</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1185</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1185</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v>-1</v>
      </c>
      <c r="SX64" s="239">
        <v>-1</v>
      </c>
      <c r="SY64" s="239">
        <v>1</v>
      </c>
      <c r="SZ64" s="239">
        <v>-1</v>
      </c>
      <c r="TA64" s="214">
        <v>1</v>
      </c>
      <c r="TB64" s="240">
        <v>9</v>
      </c>
      <c r="TC64">
        <v>-1</v>
      </c>
      <c r="TD64">
        <v>1</v>
      </c>
      <c r="TE64" s="214">
        <v>-1</v>
      </c>
      <c r="TF64">
        <v>1</v>
      </c>
      <c r="TG64">
        <v>0</v>
      </c>
      <c r="TH64">
        <v>1</v>
      </c>
      <c r="TI64">
        <v>0</v>
      </c>
      <c r="TJ64" s="248"/>
      <c r="TK64" s="202">
        <v>42541</v>
      </c>
      <c r="TL64">
        <v>60</v>
      </c>
      <c r="TM64" t="s">
        <v>1185</v>
      </c>
      <c r="TN64">
        <v>6</v>
      </c>
      <c r="TO64" s="252">
        <v>2</v>
      </c>
      <c r="TP64">
        <v>5</v>
      </c>
      <c r="TQ64" s="138">
        <v>57825</v>
      </c>
      <c r="TR64" s="138">
        <v>48187.5</v>
      </c>
      <c r="TS64" s="196">
        <v>0</v>
      </c>
      <c r="TT64" s="196">
        <v>0</v>
      </c>
      <c r="TU64" s="196">
        <v>0</v>
      </c>
      <c r="TV64" s="196">
        <v>0</v>
      </c>
      <c r="TW64" s="196">
        <v>0</v>
      </c>
      <c r="TX64" s="196">
        <v>0</v>
      </c>
      <c r="TY64" s="196">
        <v>0</v>
      </c>
      <c r="TZ64" s="196">
        <v>0</v>
      </c>
      <c r="UA64" s="196">
        <v>0</v>
      </c>
      <c r="UB64" s="196">
        <v>0</v>
      </c>
      <c r="UC64" s="196">
        <v>0</v>
      </c>
      <c r="UE64">
        <f t="shared" si="90"/>
        <v>-1</v>
      </c>
      <c r="UF64" s="239">
        <v>-1</v>
      </c>
      <c r="UG64" s="239">
        <v>1</v>
      </c>
      <c r="UH64" s="239">
        <v>-1</v>
      </c>
      <c r="UI64" s="214">
        <v>1</v>
      </c>
      <c r="UJ64" s="240">
        <v>9</v>
      </c>
      <c r="UK64">
        <f t="shared" si="91"/>
        <v>-1</v>
      </c>
      <c r="UL64">
        <f t="shared" si="92"/>
        <v>1</v>
      </c>
      <c r="UM64" s="214">
        <v>-1</v>
      </c>
      <c r="UN64">
        <f t="shared" si="155"/>
        <v>1</v>
      </c>
      <c r="UO64">
        <f t="shared" si="152"/>
        <v>0</v>
      </c>
      <c r="UP64">
        <f t="shared" si="132"/>
        <v>1</v>
      </c>
      <c r="UQ64">
        <f t="shared" si="94"/>
        <v>0</v>
      </c>
      <c r="UR64" s="248">
        <v>-6.4850843060999998E-3</v>
      </c>
      <c r="US64" s="202">
        <v>42541</v>
      </c>
      <c r="UT64">
        <v>60</v>
      </c>
      <c r="UU64" t="str">
        <f t="shared" si="81"/>
        <v>TRUE</v>
      </c>
      <c r="UV64">
        <f>VLOOKUP($A64,'FuturesInfo (3)'!$A$2:$V$80,22)</f>
        <v>6</v>
      </c>
      <c r="UW64" s="252">
        <v>2</v>
      </c>
      <c r="UX64">
        <f t="shared" si="95"/>
        <v>5</v>
      </c>
      <c r="UY64" s="138">
        <f>VLOOKUP($A64,'FuturesInfo (3)'!$A$2:$O$80,15)*UV64</f>
        <v>57450</v>
      </c>
      <c r="UZ64" s="138">
        <f>VLOOKUP($A64,'FuturesInfo (3)'!$A$2:$O$80,15)*UX64</f>
        <v>47875</v>
      </c>
      <c r="VA64" s="196">
        <f t="shared" si="96"/>
        <v>372.56809338544497</v>
      </c>
      <c r="VB64" s="196">
        <f t="shared" si="97"/>
        <v>310.47341115453747</v>
      </c>
      <c r="VC64" s="196">
        <f t="shared" si="98"/>
        <v>-372.56809338544497</v>
      </c>
      <c r="VD64" s="196">
        <f t="shared" si="99"/>
        <v>372.56809338544497</v>
      </c>
      <c r="VE64" s="196">
        <f t="shared" si="149"/>
        <v>-372.56809338544497</v>
      </c>
      <c r="VF64" s="196">
        <f t="shared" si="101"/>
        <v>-372.56809338544497</v>
      </c>
      <c r="VG64" s="196">
        <f t="shared" si="133"/>
        <v>372.56809338544497</v>
      </c>
      <c r="VH64" s="196">
        <f>IF(IF(sym!$O53=UM64,1,0)=1,ABS(UY64*UR64),-ABS(UY64*UR64))</f>
        <v>-372.56809338544497</v>
      </c>
      <c r="VI64" s="196">
        <f>IF(IF(sym!$N53=UM64,1,0)=1,ABS(UY64*UR64),-ABS(UY64*UR64))</f>
        <v>372.56809338544497</v>
      </c>
      <c r="VJ64" s="196">
        <f t="shared" si="142"/>
        <v>-372.56809338544497</v>
      </c>
      <c r="VK64" s="196">
        <f t="shared" si="103"/>
        <v>372.56809338544497</v>
      </c>
      <c r="VM64">
        <f t="shared" si="104"/>
        <v>-1</v>
      </c>
      <c r="VN64" s="239">
        <v>-1</v>
      </c>
      <c r="VO64" s="239">
        <v>1</v>
      </c>
      <c r="VP64" s="239">
        <v>-1</v>
      </c>
      <c r="VQ64" s="214">
        <v>-1</v>
      </c>
      <c r="VR64" s="240">
        <v>-5</v>
      </c>
      <c r="VS64">
        <f t="shared" si="105"/>
        <v>1</v>
      </c>
      <c r="VT64">
        <f t="shared" si="106"/>
        <v>1</v>
      </c>
      <c r="VU64" s="214"/>
      <c r="VV64">
        <f t="shared" si="156"/>
        <v>0</v>
      </c>
      <c r="VW64">
        <f t="shared" si="153"/>
        <v>0</v>
      </c>
      <c r="VX64">
        <f t="shared" si="134"/>
        <v>0</v>
      </c>
      <c r="VY64">
        <f t="shared" si="108"/>
        <v>0</v>
      </c>
      <c r="VZ64" s="248"/>
      <c r="WA64" s="202">
        <v>42548</v>
      </c>
      <c r="WB64">
        <v>60</v>
      </c>
      <c r="WC64" t="str">
        <f t="shared" si="82"/>
        <v>TRUE</v>
      </c>
      <c r="WD64">
        <f>VLOOKUP($A64,'FuturesInfo (3)'!$A$2:$V$80,22)</f>
        <v>6</v>
      </c>
      <c r="WE64" s="252">
        <v>2</v>
      </c>
      <c r="WF64">
        <f t="shared" si="109"/>
        <v>6</v>
      </c>
      <c r="WG64" s="138">
        <f>VLOOKUP($A64,'FuturesInfo (3)'!$A$2:$O$80,15)*WD64</f>
        <v>57450</v>
      </c>
      <c r="WH64" s="138">
        <f>VLOOKUP($A64,'FuturesInfo (3)'!$A$2:$O$80,15)*WF64</f>
        <v>57450</v>
      </c>
      <c r="WI64" s="196">
        <f t="shared" si="110"/>
        <v>0</v>
      </c>
      <c r="WJ64" s="196">
        <f t="shared" si="111"/>
        <v>0</v>
      </c>
      <c r="WK64" s="196">
        <f t="shared" si="112"/>
        <v>0</v>
      </c>
      <c r="WL64" s="196">
        <f t="shared" si="113"/>
        <v>0</v>
      </c>
      <c r="WM64" s="196">
        <f t="shared" si="150"/>
        <v>0</v>
      </c>
      <c r="WN64" s="196">
        <f t="shared" si="115"/>
        <v>0</v>
      </c>
      <c r="WO64" s="196">
        <f t="shared" si="135"/>
        <v>0</v>
      </c>
      <c r="WP64" s="196">
        <f>IF(IF(sym!$O53=VU64,1,0)=1,ABS(WG64*VZ64),-ABS(WG64*VZ64))</f>
        <v>0</v>
      </c>
      <c r="WQ64" s="196">
        <f>IF(IF(sym!$N53=VU64,1,0)=1,ABS(WG64*VZ64),-ABS(WG64*VZ64))</f>
        <v>0</v>
      </c>
      <c r="WR64" s="196">
        <f t="shared" si="145"/>
        <v>0</v>
      </c>
      <c r="WS64" s="196">
        <f t="shared" si="117"/>
        <v>0</v>
      </c>
      <c r="WU64">
        <f t="shared" si="118"/>
        <v>0</v>
      </c>
      <c r="WV64" s="239"/>
      <c r="WW64" s="239"/>
      <c r="WX64" s="239"/>
      <c r="WY64" s="214"/>
      <c r="WZ64" s="240"/>
      <c r="XA64">
        <f t="shared" si="119"/>
        <v>1</v>
      </c>
      <c r="XB64">
        <f t="shared" si="120"/>
        <v>0</v>
      </c>
      <c r="XC64" s="214"/>
      <c r="XD64">
        <f t="shared" si="157"/>
        <v>1</v>
      </c>
      <c r="XE64">
        <f t="shared" si="154"/>
        <v>1</v>
      </c>
      <c r="XF64">
        <f t="shared" si="136"/>
        <v>0</v>
      </c>
      <c r="XG64">
        <f t="shared" si="122"/>
        <v>1</v>
      </c>
      <c r="XH64" s="248"/>
      <c r="XI64" s="202"/>
      <c r="XJ64">
        <v>60</v>
      </c>
      <c r="XK64" t="str">
        <f t="shared" si="83"/>
        <v>FALSE</v>
      </c>
      <c r="XL64">
        <f>VLOOKUP($A64,'FuturesInfo (3)'!$A$2:$V$80,22)</f>
        <v>6</v>
      </c>
      <c r="XM64" s="252"/>
      <c r="XN64">
        <f t="shared" si="123"/>
        <v>5</v>
      </c>
      <c r="XO64" s="138">
        <f>VLOOKUP($A64,'FuturesInfo (3)'!$A$2:$O$80,15)*XL64</f>
        <v>57450</v>
      </c>
      <c r="XP64" s="138">
        <f>VLOOKUP($A64,'FuturesInfo (3)'!$A$2:$O$80,15)*XN64</f>
        <v>47875</v>
      </c>
      <c r="XQ64" s="196">
        <f t="shared" si="124"/>
        <v>0</v>
      </c>
      <c r="XR64" s="196">
        <f t="shared" si="125"/>
        <v>0</v>
      </c>
      <c r="XS64" s="196">
        <f t="shared" si="126"/>
        <v>0</v>
      </c>
      <c r="XT64" s="196">
        <f t="shared" si="127"/>
        <v>0</v>
      </c>
      <c r="XU64" s="196">
        <f t="shared" si="151"/>
        <v>0</v>
      </c>
      <c r="XV64" s="196">
        <f t="shared" si="129"/>
        <v>0</v>
      </c>
      <c r="XW64" s="196">
        <f t="shared" si="137"/>
        <v>0</v>
      </c>
      <c r="XX64" s="196">
        <f>IF(IF(sym!$O53=XC64,1,0)=1,ABS(XO64*XH64),-ABS(XO64*XH64))</f>
        <v>0</v>
      </c>
      <c r="XY64" s="196">
        <f>IF(IF(sym!$N53=XC64,1,0)=1,ABS(XO64*XH64),-ABS(XO64*XH64))</f>
        <v>0</v>
      </c>
      <c r="XZ64" s="196">
        <f t="shared" si="148"/>
        <v>0</v>
      </c>
      <c r="YA64" s="196">
        <f t="shared" si="131"/>
        <v>0</v>
      </c>
    </row>
    <row r="65" spans="1:651" x14ac:dyDescent="0.25">
      <c r="A65" s="1" t="s">
        <v>0</v>
      </c>
      <c r="B65" s="150" t="str">
        <f>'FuturesInfo (3)'!M53</f>
        <v>@OJ</v>
      </c>
      <c r="C65" s="200" t="str">
        <f>VLOOKUP(A65,'FuturesInfo (3)'!$A$2:$K$80,11)</f>
        <v>soft</v>
      </c>
      <c r="F65" s="3" t="e">
        <f>#REF!</f>
        <v>#REF!</v>
      </c>
      <c r="G65" s="3">
        <v>1</v>
      </c>
      <c r="H65">
        <v>1</v>
      </c>
      <c r="I65" s="3">
        <v>1</v>
      </c>
      <c r="J65">
        <f t="shared" si="158"/>
        <v>1</v>
      </c>
      <c r="K65">
        <f t="shared" si="159"/>
        <v>1</v>
      </c>
      <c r="L65" s="185">
        <v>9.2327284304400004E-3</v>
      </c>
      <c r="M65" s="168">
        <v>10</v>
      </c>
      <c r="N65" s="3">
        <v>60</v>
      </c>
      <c r="O65" t="str">
        <f t="shared" si="160"/>
        <v>TRUE</v>
      </c>
      <c r="P65">
        <f>VLOOKUP($A65,'FuturesInfo (3)'!$A$2:$V$80,22)</f>
        <v>3</v>
      </c>
      <c r="Q65">
        <f t="shared" si="70"/>
        <v>3</v>
      </c>
      <c r="R65">
        <f t="shared" si="70"/>
        <v>3</v>
      </c>
      <c r="S65" s="138">
        <f>VLOOKUP($A65,'FuturesInfo (3)'!$A$2:$O$80,15)*Q65</f>
        <v>82620</v>
      </c>
      <c r="T65" s="144">
        <f t="shared" si="161"/>
        <v>762.80802292295289</v>
      </c>
      <c r="U65" s="144">
        <f t="shared" si="84"/>
        <v>762.80802292295289</v>
      </c>
      <c r="W65" s="3">
        <f t="shared" si="162"/>
        <v>1</v>
      </c>
      <c r="X65" s="3">
        <v>1</v>
      </c>
      <c r="Y65">
        <v>1</v>
      </c>
      <c r="Z65" s="3">
        <v>1</v>
      </c>
      <c r="AA65">
        <f t="shared" si="138"/>
        <v>1</v>
      </c>
      <c r="AB65">
        <f t="shared" si="163"/>
        <v>1</v>
      </c>
      <c r="AC65" s="5">
        <v>5.4889589905400001E-2</v>
      </c>
      <c r="AD65" s="168">
        <v>10</v>
      </c>
      <c r="AE65" s="3">
        <v>60</v>
      </c>
      <c r="AF65" t="str">
        <f t="shared" si="164"/>
        <v>TRUE</v>
      </c>
      <c r="AG65">
        <f>VLOOKUP($A65,'FuturesInfo (3)'!$A$2:$V$80,22)</f>
        <v>3</v>
      </c>
      <c r="AH65">
        <f t="shared" si="165"/>
        <v>4</v>
      </c>
      <c r="AI65">
        <f t="shared" si="85"/>
        <v>3</v>
      </c>
      <c r="AJ65" s="138">
        <f>VLOOKUP($A65,'FuturesInfo (3)'!$A$2:$O$80,15)*AI65</f>
        <v>82620</v>
      </c>
      <c r="AK65" s="196">
        <f t="shared" si="166"/>
        <v>4534.977917984148</v>
      </c>
      <c r="AL65" s="196">
        <f t="shared" si="87"/>
        <v>4534.977917984148</v>
      </c>
      <c r="AN65" s="3">
        <f t="shared" si="76"/>
        <v>1</v>
      </c>
      <c r="AO65" s="3">
        <v>1</v>
      </c>
      <c r="AP65">
        <v>1</v>
      </c>
      <c r="AQ65" s="3">
        <v>1</v>
      </c>
      <c r="AR65">
        <f t="shared" si="139"/>
        <v>1</v>
      </c>
      <c r="AS65">
        <f t="shared" si="77"/>
        <v>1</v>
      </c>
      <c r="AT65" s="5">
        <v>1.79425837321E-3</v>
      </c>
      <c r="AU65" s="168">
        <v>10</v>
      </c>
      <c r="AV65" s="3">
        <v>60</v>
      </c>
      <c r="AW65" t="str">
        <f t="shared" si="78"/>
        <v>TRUE</v>
      </c>
      <c r="AX65">
        <f>VLOOKUP($A65,'FuturesInfo (3)'!$A$2:$V$80,22)</f>
        <v>3</v>
      </c>
      <c r="AY65">
        <f t="shared" si="79"/>
        <v>4</v>
      </c>
      <c r="AZ65">
        <f t="shared" si="88"/>
        <v>3</v>
      </c>
      <c r="BA65" s="138">
        <f>VLOOKUP($A65,'FuturesInfo (3)'!$A$2:$O$80,15)*AZ65</f>
        <v>82620</v>
      </c>
      <c r="BB65" s="196">
        <f t="shared" si="80"/>
        <v>148.2416267946102</v>
      </c>
      <c r="BC65" s="196">
        <f t="shared" si="89"/>
        <v>148.2416267946102</v>
      </c>
      <c r="BE65" s="3">
        <v>1</v>
      </c>
      <c r="BF65" s="3">
        <v>1</v>
      </c>
      <c r="BG65">
        <v>1</v>
      </c>
      <c r="BH65" s="3">
        <v>-1</v>
      </c>
      <c r="BI65">
        <v>0</v>
      </c>
      <c r="BJ65">
        <v>0</v>
      </c>
      <c r="BK65" s="5">
        <v>-1.9104477611900001E-2</v>
      </c>
      <c r="BL65" s="168">
        <v>10</v>
      </c>
      <c r="BM65" s="3">
        <v>60</v>
      </c>
      <c r="BN65" t="s">
        <v>1185</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1185</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1185</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1185</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1185</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1185</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1185</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1185</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1185</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1185</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1185</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1185</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1185</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1185</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1185</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1185</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1185</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1185</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v>1</v>
      </c>
      <c r="SX65" s="241">
        <v>1</v>
      </c>
      <c r="SY65" s="241">
        <v>-1</v>
      </c>
      <c r="SZ65" s="241">
        <v>1</v>
      </c>
      <c r="TA65" s="214">
        <v>1</v>
      </c>
      <c r="TB65" s="240">
        <v>-26</v>
      </c>
      <c r="TC65">
        <v>-1</v>
      </c>
      <c r="TD65">
        <v>-1</v>
      </c>
      <c r="TE65" s="245">
        <v>1</v>
      </c>
      <c r="TF65">
        <v>1</v>
      </c>
      <c r="TG65">
        <v>1</v>
      </c>
      <c r="TH65">
        <v>0</v>
      </c>
      <c r="TI65">
        <v>0</v>
      </c>
      <c r="TJ65" s="246"/>
      <c r="TK65" s="202">
        <v>42515</v>
      </c>
      <c r="TL65" s="3">
        <v>60</v>
      </c>
      <c r="TM65" t="s">
        <v>1185</v>
      </c>
      <c r="TN65">
        <v>3</v>
      </c>
      <c r="TO65" s="252">
        <v>2</v>
      </c>
      <c r="TP65">
        <v>2</v>
      </c>
      <c r="TQ65" s="138">
        <v>80212.5</v>
      </c>
      <c r="TR65" s="138">
        <v>53475</v>
      </c>
      <c r="TS65" s="196">
        <v>0</v>
      </c>
      <c r="TT65" s="196">
        <v>0</v>
      </c>
      <c r="TU65" s="196">
        <v>0</v>
      </c>
      <c r="TV65" s="196">
        <v>0</v>
      </c>
      <c r="TW65" s="196">
        <v>0</v>
      </c>
      <c r="TX65" s="196">
        <v>0</v>
      </c>
      <c r="TY65" s="196">
        <v>0</v>
      </c>
      <c r="TZ65" s="196">
        <v>0</v>
      </c>
      <c r="UA65" s="196">
        <v>0</v>
      </c>
      <c r="UB65" s="196">
        <v>0</v>
      </c>
      <c r="UC65" s="196">
        <v>0</v>
      </c>
      <c r="UE65">
        <f t="shared" si="90"/>
        <v>1</v>
      </c>
      <c r="UF65" s="241">
        <v>1</v>
      </c>
      <c r="UG65" s="241">
        <v>-1</v>
      </c>
      <c r="UH65" s="241">
        <v>1</v>
      </c>
      <c r="UI65" s="214">
        <v>1</v>
      </c>
      <c r="UJ65" s="240">
        <v>-26</v>
      </c>
      <c r="UK65">
        <f t="shared" si="91"/>
        <v>-1</v>
      </c>
      <c r="UL65">
        <f t="shared" si="92"/>
        <v>-1</v>
      </c>
      <c r="UM65" s="245">
        <v>1</v>
      </c>
      <c r="UN65">
        <f t="shared" si="155"/>
        <v>1</v>
      </c>
      <c r="UO65">
        <f t="shared" si="152"/>
        <v>1</v>
      </c>
      <c r="UP65">
        <f t="shared" si="132"/>
        <v>0</v>
      </c>
      <c r="UQ65">
        <f t="shared" si="94"/>
        <v>0</v>
      </c>
      <c r="UR65" s="246">
        <v>3.0014025245399999E-2</v>
      </c>
      <c r="US65" s="202">
        <v>42515</v>
      </c>
      <c r="UT65" s="3">
        <v>60</v>
      </c>
      <c r="UU65" t="str">
        <f t="shared" si="81"/>
        <v>TRUE</v>
      </c>
      <c r="UV65">
        <f>VLOOKUP($A65,'FuturesInfo (3)'!$A$2:$V$80,22)</f>
        <v>3</v>
      </c>
      <c r="UW65" s="252">
        <v>2</v>
      </c>
      <c r="UX65">
        <f t="shared" si="95"/>
        <v>2</v>
      </c>
      <c r="UY65" s="138">
        <f>VLOOKUP($A65,'FuturesInfo (3)'!$A$2:$O$80,15)*UV65</f>
        <v>82620</v>
      </c>
      <c r="UZ65" s="138">
        <f>VLOOKUP($A65,'FuturesInfo (3)'!$A$2:$O$80,15)*UX65</f>
        <v>55080</v>
      </c>
      <c r="VA65" s="196">
        <f t="shared" si="96"/>
        <v>2479.7587657749477</v>
      </c>
      <c r="VB65" s="196">
        <f t="shared" si="97"/>
        <v>1653.172510516632</v>
      </c>
      <c r="VC65" s="196">
        <f t="shared" si="98"/>
        <v>2479.7587657749477</v>
      </c>
      <c r="VD65" s="196">
        <f t="shared" si="99"/>
        <v>-2479.7587657749477</v>
      </c>
      <c r="VE65" s="196">
        <f t="shared" si="149"/>
        <v>-2479.7587657749477</v>
      </c>
      <c r="VF65" s="196">
        <f t="shared" si="101"/>
        <v>-2479.7587657749477</v>
      </c>
      <c r="VG65" s="196">
        <f t="shared" si="133"/>
        <v>2479.7587657749477</v>
      </c>
      <c r="VH65" s="196">
        <f>IF(IF(sym!$O54=UM65,1,0)=1,ABS(UY65*UR65),-ABS(UY65*UR65))</f>
        <v>2479.7587657749477</v>
      </c>
      <c r="VI65" s="196">
        <f>IF(IF(sym!$N54=UM65,1,0)=1,ABS(UY65*UR65),-ABS(UY65*UR65))</f>
        <v>-2479.7587657749477</v>
      </c>
      <c r="VJ65" s="196">
        <f t="shared" si="142"/>
        <v>-2479.7587657749477</v>
      </c>
      <c r="VK65" s="196">
        <f t="shared" si="103"/>
        <v>2479.7587657749477</v>
      </c>
      <c r="VM65">
        <f t="shared" si="104"/>
        <v>1</v>
      </c>
      <c r="VN65" s="241">
        <v>1</v>
      </c>
      <c r="VO65" s="241">
        <v>-1</v>
      </c>
      <c r="VP65" s="241">
        <v>1</v>
      </c>
      <c r="VQ65" s="214">
        <v>1</v>
      </c>
      <c r="VR65" s="240">
        <v>-27</v>
      </c>
      <c r="VS65">
        <f t="shared" si="105"/>
        <v>-1</v>
      </c>
      <c r="VT65">
        <f t="shared" si="106"/>
        <v>-1</v>
      </c>
      <c r="VU65" s="245"/>
      <c r="VV65">
        <f t="shared" si="156"/>
        <v>0</v>
      </c>
      <c r="VW65">
        <f t="shared" si="153"/>
        <v>0</v>
      </c>
      <c r="VX65">
        <f t="shared" si="134"/>
        <v>0</v>
      </c>
      <c r="VY65">
        <f t="shared" si="108"/>
        <v>0</v>
      </c>
      <c r="VZ65" s="246"/>
      <c r="WA65" s="202">
        <v>42515</v>
      </c>
      <c r="WB65" s="3">
        <v>60</v>
      </c>
      <c r="WC65" t="str">
        <f t="shared" si="82"/>
        <v>TRUE</v>
      </c>
      <c r="WD65">
        <f>VLOOKUP($A65,'FuturesInfo (3)'!$A$2:$V$80,22)</f>
        <v>3</v>
      </c>
      <c r="WE65" s="252">
        <v>2</v>
      </c>
      <c r="WF65">
        <f t="shared" si="109"/>
        <v>3</v>
      </c>
      <c r="WG65" s="138">
        <f>VLOOKUP($A65,'FuturesInfo (3)'!$A$2:$O$80,15)*WD65</f>
        <v>82620</v>
      </c>
      <c r="WH65" s="138">
        <f>VLOOKUP($A65,'FuturesInfo (3)'!$A$2:$O$80,15)*WF65</f>
        <v>82620</v>
      </c>
      <c r="WI65" s="196">
        <f t="shared" si="110"/>
        <v>0</v>
      </c>
      <c r="WJ65" s="196">
        <f t="shared" si="111"/>
        <v>0</v>
      </c>
      <c r="WK65" s="196">
        <f t="shared" si="112"/>
        <v>0</v>
      </c>
      <c r="WL65" s="196">
        <f t="shared" si="113"/>
        <v>0</v>
      </c>
      <c r="WM65" s="196">
        <f t="shared" si="150"/>
        <v>0</v>
      </c>
      <c r="WN65" s="196">
        <f t="shared" si="115"/>
        <v>0</v>
      </c>
      <c r="WO65" s="196">
        <f t="shared" si="135"/>
        <v>0</v>
      </c>
      <c r="WP65" s="196">
        <f>IF(IF(sym!$O54=VU65,1,0)=1,ABS(WG65*VZ65),-ABS(WG65*VZ65))</f>
        <v>0</v>
      </c>
      <c r="WQ65" s="196">
        <f>IF(IF(sym!$N54=VU65,1,0)=1,ABS(WG65*VZ65),-ABS(WG65*VZ65))</f>
        <v>0</v>
      </c>
      <c r="WR65" s="196">
        <f t="shared" si="145"/>
        <v>0</v>
      </c>
      <c r="WS65" s="196">
        <f t="shared" si="117"/>
        <v>0</v>
      </c>
      <c r="WU65">
        <f t="shared" si="118"/>
        <v>0</v>
      </c>
      <c r="WV65" s="241"/>
      <c r="WW65" s="241"/>
      <c r="WX65" s="241"/>
      <c r="WY65" s="214"/>
      <c r="WZ65" s="240"/>
      <c r="XA65">
        <f t="shared" si="119"/>
        <v>1</v>
      </c>
      <c r="XB65">
        <f t="shared" si="120"/>
        <v>0</v>
      </c>
      <c r="XC65" s="245"/>
      <c r="XD65">
        <f t="shared" si="157"/>
        <v>1</v>
      </c>
      <c r="XE65">
        <f t="shared" si="154"/>
        <v>1</v>
      </c>
      <c r="XF65">
        <f t="shared" si="136"/>
        <v>0</v>
      </c>
      <c r="XG65">
        <f t="shared" si="122"/>
        <v>1</v>
      </c>
      <c r="XH65" s="246"/>
      <c r="XI65" s="202"/>
      <c r="XJ65" s="3">
        <v>60</v>
      </c>
      <c r="XK65" t="str">
        <f t="shared" si="83"/>
        <v>FALSE</v>
      </c>
      <c r="XL65">
        <f>VLOOKUP($A65,'FuturesInfo (3)'!$A$2:$V$80,22)</f>
        <v>3</v>
      </c>
      <c r="XM65" s="252"/>
      <c r="XN65">
        <f t="shared" si="123"/>
        <v>2</v>
      </c>
      <c r="XO65" s="138">
        <f>VLOOKUP($A65,'FuturesInfo (3)'!$A$2:$O$80,15)*XL65</f>
        <v>82620</v>
      </c>
      <c r="XP65" s="138">
        <f>VLOOKUP($A65,'FuturesInfo (3)'!$A$2:$O$80,15)*XN65</f>
        <v>55080</v>
      </c>
      <c r="XQ65" s="196">
        <f t="shared" si="124"/>
        <v>0</v>
      </c>
      <c r="XR65" s="196">
        <f t="shared" si="125"/>
        <v>0</v>
      </c>
      <c r="XS65" s="196">
        <f t="shared" si="126"/>
        <v>0</v>
      </c>
      <c r="XT65" s="196">
        <f t="shared" si="127"/>
        <v>0</v>
      </c>
      <c r="XU65" s="196">
        <f t="shared" si="151"/>
        <v>0</v>
      </c>
      <c r="XV65" s="196">
        <f t="shared" si="129"/>
        <v>0</v>
      </c>
      <c r="XW65" s="196">
        <f t="shared" si="137"/>
        <v>0</v>
      </c>
      <c r="XX65" s="196">
        <f>IF(IF(sym!$O54=XC65,1,0)=1,ABS(XO65*XH65),-ABS(XO65*XH65))</f>
        <v>0</v>
      </c>
      <c r="XY65" s="196">
        <f>IF(IF(sym!$N54=XC65,1,0)=1,ABS(XO65*XH65),-ABS(XO65*XH65))</f>
        <v>0</v>
      </c>
      <c r="XZ65" s="196">
        <f t="shared" si="148"/>
        <v>0</v>
      </c>
      <c r="YA65" s="196">
        <f t="shared" si="131"/>
        <v>0</v>
      </c>
    </row>
    <row r="66" spans="1:651" x14ac:dyDescent="0.25">
      <c r="A66" s="1" t="s">
        <v>387</v>
      </c>
      <c r="B66" s="150" t="str">
        <f>'FuturesInfo (3)'!M54</f>
        <v>QPA</v>
      </c>
      <c r="C66" s="200" t="str">
        <f>VLOOKUP(A66,'FuturesInfo (3)'!$A$2:$K$80,11)</f>
        <v>metal</v>
      </c>
      <c r="F66" t="e">
        <f>#REF!</f>
        <v>#REF!</v>
      </c>
      <c r="G66">
        <v>1</v>
      </c>
      <c r="H66">
        <v>-1</v>
      </c>
      <c r="I66">
        <v>1</v>
      </c>
      <c r="J66">
        <f t="shared" si="158"/>
        <v>1</v>
      </c>
      <c r="K66">
        <f t="shared" si="159"/>
        <v>0</v>
      </c>
      <c r="L66" s="184">
        <v>2.7879128075600002E-2</v>
      </c>
      <c r="M66" s="2">
        <v>10</v>
      </c>
      <c r="N66">
        <v>60</v>
      </c>
      <c r="O66" t="str">
        <f t="shared" si="160"/>
        <v>TRUE</v>
      </c>
      <c r="P66">
        <f>VLOOKUP($A66,'FuturesInfo (3)'!$A$2:$V$80,22)</f>
        <v>2</v>
      </c>
      <c r="Q66">
        <f t="shared" si="70"/>
        <v>2</v>
      </c>
      <c r="R66">
        <f t="shared" si="70"/>
        <v>2</v>
      </c>
      <c r="S66" s="138">
        <f>VLOOKUP($A66,'FuturesInfo (3)'!$A$2:$O$80,15)*Q66</f>
        <v>120530</v>
      </c>
      <c r="T66" s="144">
        <f t="shared" si="161"/>
        <v>3360.2713069520682</v>
      </c>
      <c r="U66" s="144">
        <f t="shared" si="84"/>
        <v>-3360.2713069520682</v>
      </c>
      <c r="W66">
        <f t="shared" si="162"/>
        <v>1</v>
      </c>
      <c r="X66">
        <v>1</v>
      </c>
      <c r="Y66">
        <v>-1</v>
      </c>
      <c r="Z66">
        <v>1</v>
      </c>
      <c r="AA66">
        <f t="shared" si="138"/>
        <v>1</v>
      </c>
      <c r="AB66">
        <f t="shared" si="163"/>
        <v>0</v>
      </c>
      <c r="AC66" s="1">
        <v>1.39255483754E-2</v>
      </c>
      <c r="AD66" s="2">
        <v>10</v>
      </c>
      <c r="AE66">
        <v>60</v>
      </c>
      <c r="AF66" t="str">
        <f t="shared" si="164"/>
        <v>TRUE</v>
      </c>
      <c r="AG66">
        <f>VLOOKUP($A66,'FuturesInfo (3)'!$A$2:$V$80,22)</f>
        <v>2</v>
      </c>
      <c r="AH66">
        <f t="shared" si="165"/>
        <v>2</v>
      </c>
      <c r="AI66">
        <f t="shared" si="85"/>
        <v>2</v>
      </c>
      <c r="AJ66" s="138">
        <f>VLOOKUP($A66,'FuturesInfo (3)'!$A$2:$O$80,15)*AI66</f>
        <v>120530</v>
      </c>
      <c r="AK66" s="196">
        <f t="shared" si="166"/>
        <v>1678.4463456869621</v>
      </c>
      <c r="AL66" s="196">
        <f t="shared" si="87"/>
        <v>-1678.4463456869621</v>
      </c>
      <c r="AN66">
        <f t="shared" si="76"/>
        <v>1</v>
      </c>
      <c r="AO66">
        <v>1</v>
      </c>
      <c r="AP66">
        <v>-1</v>
      </c>
      <c r="AQ66">
        <v>-1</v>
      </c>
      <c r="AR66">
        <f t="shared" si="139"/>
        <v>0</v>
      </c>
      <c r="AS66">
        <f t="shared" si="77"/>
        <v>1</v>
      </c>
      <c r="AT66" s="1">
        <v>-8.7073608617599992E-3</v>
      </c>
      <c r="AU66" s="2">
        <v>10</v>
      </c>
      <c r="AV66">
        <v>60</v>
      </c>
      <c r="AW66" t="str">
        <f t="shared" si="78"/>
        <v>TRUE</v>
      </c>
      <c r="AX66">
        <f>VLOOKUP($A66,'FuturesInfo (3)'!$A$2:$V$80,22)</f>
        <v>2</v>
      </c>
      <c r="AY66">
        <f t="shared" si="79"/>
        <v>2</v>
      </c>
      <c r="AZ66">
        <f t="shared" si="88"/>
        <v>2</v>
      </c>
      <c r="BA66" s="138">
        <f>VLOOKUP($A66,'FuturesInfo (3)'!$A$2:$O$80,15)*AZ66</f>
        <v>120530</v>
      </c>
      <c r="BB66" s="196">
        <f t="shared" si="80"/>
        <v>-1049.4982046679327</v>
      </c>
      <c r="BC66" s="196">
        <f t="shared" si="89"/>
        <v>1049.4982046679327</v>
      </c>
      <c r="BE66">
        <v>1</v>
      </c>
      <c r="BF66">
        <v>1</v>
      </c>
      <c r="BG66">
        <v>-1</v>
      </c>
      <c r="BH66">
        <v>1</v>
      </c>
      <c r="BI66">
        <v>1</v>
      </c>
      <c r="BJ66">
        <v>0</v>
      </c>
      <c r="BK66" s="1">
        <v>1.63904736032E-2</v>
      </c>
      <c r="BL66" s="2">
        <v>10</v>
      </c>
      <c r="BM66">
        <v>60</v>
      </c>
      <c r="BN66" t="s">
        <v>1185</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1185</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1185</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1185</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1185</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1185</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1185</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1185</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1185</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1185</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1185</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1185</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1185</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1185</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1185</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1185</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1185</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1185</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v>1</v>
      </c>
      <c r="SX66" s="239">
        <v>-1</v>
      </c>
      <c r="SY66" s="239">
        <v>-1</v>
      </c>
      <c r="SZ66" s="239">
        <v>1</v>
      </c>
      <c r="TA66" s="214">
        <v>1</v>
      </c>
      <c r="TB66" s="240">
        <v>4</v>
      </c>
      <c r="TC66">
        <v>-1</v>
      </c>
      <c r="TD66">
        <v>1</v>
      </c>
      <c r="TE66" s="214">
        <v>1</v>
      </c>
      <c r="TF66">
        <v>0</v>
      </c>
      <c r="TG66">
        <v>1</v>
      </c>
      <c r="TH66">
        <v>0</v>
      </c>
      <c r="TI66">
        <v>1</v>
      </c>
      <c r="TJ66" s="248"/>
      <c r="TK66" s="202">
        <v>42548</v>
      </c>
      <c r="TL66">
        <v>60</v>
      </c>
      <c r="TM66" t="s">
        <v>1185</v>
      </c>
      <c r="TN66">
        <v>2</v>
      </c>
      <c r="TO66" s="252">
        <v>1</v>
      </c>
      <c r="TP66">
        <v>3</v>
      </c>
      <c r="TQ66" s="138">
        <v>121130</v>
      </c>
      <c r="TR66" s="138">
        <v>181695</v>
      </c>
      <c r="TS66" s="196">
        <v>0</v>
      </c>
      <c r="TT66" s="196">
        <v>0</v>
      </c>
      <c r="TU66" s="196">
        <v>0</v>
      </c>
      <c r="TV66" s="196">
        <v>0</v>
      </c>
      <c r="TW66" s="196">
        <v>0</v>
      </c>
      <c r="TX66" s="196">
        <v>0</v>
      </c>
      <c r="TY66" s="196">
        <v>0</v>
      </c>
      <c r="TZ66" s="196">
        <v>0</v>
      </c>
      <c r="UA66" s="196">
        <v>0</v>
      </c>
      <c r="UB66" s="196">
        <v>0</v>
      </c>
      <c r="UC66" s="196">
        <v>0</v>
      </c>
      <c r="UE66">
        <f t="shared" si="90"/>
        <v>1</v>
      </c>
      <c r="UF66" s="239">
        <v>-1</v>
      </c>
      <c r="UG66" s="239">
        <v>-1</v>
      </c>
      <c r="UH66" s="239">
        <v>1</v>
      </c>
      <c r="UI66" s="214">
        <v>1</v>
      </c>
      <c r="UJ66" s="240">
        <v>4</v>
      </c>
      <c r="UK66">
        <f t="shared" si="91"/>
        <v>-1</v>
      </c>
      <c r="UL66">
        <f t="shared" si="92"/>
        <v>1</v>
      </c>
      <c r="UM66" s="214">
        <v>-1</v>
      </c>
      <c r="UN66">
        <f t="shared" si="155"/>
        <v>1</v>
      </c>
      <c r="UO66">
        <f t="shared" si="152"/>
        <v>0</v>
      </c>
      <c r="UP66">
        <f t="shared" si="132"/>
        <v>1</v>
      </c>
      <c r="UQ66">
        <f t="shared" si="94"/>
        <v>0</v>
      </c>
      <c r="UR66" s="248">
        <v>-4.95335589862E-3</v>
      </c>
      <c r="US66" s="202">
        <v>42548</v>
      </c>
      <c r="UT66">
        <v>60</v>
      </c>
      <c r="UU66" t="str">
        <f t="shared" si="81"/>
        <v>TRUE</v>
      </c>
      <c r="UV66">
        <f>VLOOKUP($A66,'FuturesInfo (3)'!$A$2:$V$80,22)</f>
        <v>2</v>
      </c>
      <c r="UW66" s="252">
        <v>1</v>
      </c>
      <c r="UX66">
        <f t="shared" si="95"/>
        <v>3</v>
      </c>
      <c r="UY66" s="138">
        <f>VLOOKUP($A66,'FuturesInfo (3)'!$A$2:$O$80,15)*UV66</f>
        <v>120530</v>
      </c>
      <c r="UZ66" s="138">
        <f>VLOOKUP($A66,'FuturesInfo (3)'!$A$2:$O$80,15)*UX66</f>
        <v>180795</v>
      </c>
      <c r="VA66" s="196">
        <f t="shared" si="96"/>
        <v>597.02798646066856</v>
      </c>
      <c r="VB66" s="196">
        <f t="shared" si="97"/>
        <v>895.54197969100289</v>
      </c>
      <c r="VC66" s="196">
        <f t="shared" si="98"/>
        <v>-597.02798646066856</v>
      </c>
      <c r="VD66" s="196">
        <f t="shared" si="99"/>
        <v>597.02798646066856</v>
      </c>
      <c r="VE66" s="196">
        <f t="shared" si="149"/>
        <v>-597.02798646066856</v>
      </c>
      <c r="VF66" s="196">
        <f t="shared" si="101"/>
        <v>597.02798646066856</v>
      </c>
      <c r="VG66" s="196">
        <f t="shared" si="133"/>
        <v>-597.02798646066856</v>
      </c>
      <c r="VH66" s="196">
        <f>IF(IF(sym!$O55=UM66,1,0)=1,ABS(UY66*UR66),-ABS(UY66*UR66))</f>
        <v>-597.02798646066856</v>
      </c>
      <c r="VI66" s="196">
        <f>IF(IF(sym!$N55=UM66,1,0)=1,ABS(UY66*UR66),-ABS(UY66*UR66))</f>
        <v>597.02798646066856</v>
      </c>
      <c r="VJ66" s="196">
        <f t="shared" si="142"/>
        <v>-597.02798646066856</v>
      </c>
      <c r="VK66" s="196">
        <f t="shared" si="103"/>
        <v>597.02798646066856</v>
      </c>
      <c r="VM66">
        <f t="shared" si="104"/>
        <v>-1</v>
      </c>
      <c r="VN66" s="239">
        <v>-1</v>
      </c>
      <c r="VO66" s="239">
        <v>-1</v>
      </c>
      <c r="VP66" s="239">
        <v>1</v>
      </c>
      <c r="VQ66" s="214">
        <v>1</v>
      </c>
      <c r="VR66" s="240">
        <v>5</v>
      </c>
      <c r="VS66">
        <f t="shared" si="105"/>
        <v>-1</v>
      </c>
      <c r="VT66">
        <f t="shared" si="106"/>
        <v>1</v>
      </c>
      <c r="VU66" s="214"/>
      <c r="VV66">
        <f t="shared" si="156"/>
        <v>0</v>
      </c>
      <c r="VW66">
        <f t="shared" si="153"/>
        <v>0</v>
      </c>
      <c r="VX66">
        <f t="shared" si="134"/>
        <v>0</v>
      </c>
      <c r="VY66">
        <f t="shared" si="108"/>
        <v>0</v>
      </c>
      <c r="VZ66" s="248"/>
      <c r="WA66" s="202">
        <v>42548</v>
      </c>
      <c r="WB66">
        <v>60</v>
      </c>
      <c r="WC66" t="str">
        <f t="shared" si="82"/>
        <v>TRUE</v>
      </c>
      <c r="WD66">
        <f>VLOOKUP($A66,'FuturesInfo (3)'!$A$2:$V$80,22)</f>
        <v>2</v>
      </c>
      <c r="WE66" s="252">
        <v>1</v>
      </c>
      <c r="WF66">
        <f t="shared" si="109"/>
        <v>2</v>
      </c>
      <c r="WG66" s="138">
        <f>VLOOKUP($A66,'FuturesInfo (3)'!$A$2:$O$80,15)*WD66</f>
        <v>120530</v>
      </c>
      <c r="WH66" s="138">
        <f>VLOOKUP($A66,'FuturesInfo (3)'!$A$2:$O$80,15)*WF66</f>
        <v>120530</v>
      </c>
      <c r="WI66" s="196">
        <f t="shared" si="110"/>
        <v>0</v>
      </c>
      <c r="WJ66" s="196">
        <f t="shared" si="111"/>
        <v>0</v>
      </c>
      <c r="WK66" s="196">
        <f t="shared" si="112"/>
        <v>0</v>
      </c>
      <c r="WL66" s="196">
        <f t="shared" si="113"/>
        <v>0</v>
      </c>
      <c r="WM66" s="196">
        <f t="shared" si="150"/>
        <v>0</v>
      </c>
      <c r="WN66" s="196">
        <f t="shared" si="115"/>
        <v>0</v>
      </c>
      <c r="WO66" s="196">
        <f t="shared" si="135"/>
        <v>0</v>
      </c>
      <c r="WP66" s="196">
        <f>IF(IF(sym!$O55=VU66,1,0)=1,ABS(WG66*VZ66),-ABS(WG66*VZ66))</f>
        <v>0</v>
      </c>
      <c r="WQ66" s="196">
        <f>IF(IF(sym!$N55=VU66,1,0)=1,ABS(WG66*VZ66),-ABS(WG66*VZ66))</f>
        <v>0</v>
      </c>
      <c r="WR66" s="196">
        <f t="shared" si="145"/>
        <v>0</v>
      </c>
      <c r="WS66" s="196">
        <f t="shared" si="117"/>
        <v>0</v>
      </c>
      <c r="WU66">
        <f t="shared" si="118"/>
        <v>0</v>
      </c>
      <c r="WV66" s="239"/>
      <c r="WW66" s="239"/>
      <c r="WX66" s="239"/>
      <c r="WY66" s="214"/>
      <c r="WZ66" s="240"/>
      <c r="XA66">
        <f t="shared" si="119"/>
        <v>1</v>
      </c>
      <c r="XB66">
        <f t="shared" si="120"/>
        <v>0</v>
      </c>
      <c r="XC66" s="214"/>
      <c r="XD66">
        <f t="shared" si="157"/>
        <v>1</v>
      </c>
      <c r="XE66">
        <f t="shared" si="154"/>
        <v>1</v>
      </c>
      <c r="XF66">
        <f t="shared" si="136"/>
        <v>0</v>
      </c>
      <c r="XG66">
        <f t="shared" si="122"/>
        <v>1</v>
      </c>
      <c r="XH66" s="248"/>
      <c r="XI66" s="202"/>
      <c r="XJ66">
        <v>60</v>
      </c>
      <c r="XK66" t="str">
        <f t="shared" si="83"/>
        <v>FALSE</v>
      </c>
      <c r="XL66">
        <f>VLOOKUP($A66,'FuturesInfo (3)'!$A$2:$V$80,22)</f>
        <v>2</v>
      </c>
      <c r="XM66" s="252"/>
      <c r="XN66">
        <f t="shared" si="123"/>
        <v>2</v>
      </c>
      <c r="XO66" s="138">
        <f>VLOOKUP($A66,'FuturesInfo (3)'!$A$2:$O$80,15)*XL66</f>
        <v>120530</v>
      </c>
      <c r="XP66" s="138">
        <f>VLOOKUP($A66,'FuturesInfo (3)'!$A$2:$O$80,15)*XN66</f>
        <v>120530</v>
      </c>
      <c r="XQ66" s="196">
        <f t="shared" si="124"/>
        <v>0</v>
      </c>
      <c r="XR66" s="196">
        <f t="shared" si="125"/>
        <v>0</v>
      </c>
      <c r="XS66" s="196">
        <f t="shared" si="126"/>
        <v>0</v>
      </c>
      <c r="XT66" s="196">
        <f t="shared" si="127"/>
        <v>0</v>
      </c>
      <c r="XU66" s="196">
        <f t="shared" si="151"/>
        <v>0</v>
      </c>
      <c r="XV66" s="196">
        <f t="shared" si="129"/>
        <v>0</v>
      </c>
      <c r="XW66" s="196">
        <f t="shared" si="137"/>
        <v>0</v>
      </c>
      <c r="XX66" s="196">
        <f>IF(IF(sym!$O55=XC66,1,0)=1,ABS(XO66*XH66),-ABS(XO66*XH66))</f>
        <v>0</v>
      </c>
      <c r="XY66" s="196">
        <f>IF(IF(sym!$N55=XC66,1,0)=1,ABS(XO66*XH66),-ABS(XO66*XH66))</f>
        <v>0</v>
      </c>
      <c r="XZ66" s="196">
        <f t="shared" si="148"/>
        <v>0</v>
      </c>
      <c r="YA66" s="196">
        <f t="shared" si="131"/>
        <v>0</v>
      </c>
    </row>
    <row r="67" spans="1:651" x14ac:dyDescent="0.25">
      <c r="A67" s="1" t="s">
        <v>389</v>
      </c>
      <c r="B67" s="150" t="str">
        <f>'FuturesInfo (3)'!M55</f>
        <v>QPL</v>
      </c>
      <c r="C67" s="200" t="str">
        <f>VLOOKUP(A67,'FuturesInfo (3)'!$A$2:$K$80,11)</f>
        <v>metal</v>
      </c>
      <c r="F67" t="e">
        <f>#REF!</f>
        <v>#REF!</v>
      </c>
      <c r="G67">
        <v>-1</v>
      </c>
      <c r="H67">
        <v>-1</v>
      </c>
      <c r="I67">
        <v>1</v>
      </c>
      <c r="J67">
        <f t="shared" si="158"/>
        <v>0</v>
      </c>
      <c r="K67">
        <f t="shared" si="159"/>
        <v>0</v>
      </c>
      <c r="L67" s="184">
        <v>2.2705968128299999E-2</v>
      </c>
      <c r="M67" s="2">
        <v>10</v>
      </c>
      <c r="N67">
        <v>60</v>
      </c>
      <c r="O67" t="str">
        <f t="shared" si="160"/>
        <v>TRUE</v>
      </c>
      <c r="P67">
        <f>VLOOKUP($A67,'FuturesInfo (3)'!$A$2:$V$80,22)</f>
        <v>2</v>
      </c>
      <c r="Q67">
        <f t="shared" si="70"/>
        <v>2</v>
      </c>
      <c r="R67">
        <f t="shared" si="70"/>
        <v>2</v>
      </c>
      <c r="S67" s="138">
        <f>VLOOKUP($A67,'FuturesInfo (3)'!$A$2:$O$80,15)*Q67</f>
        <v>107690.00000000001</v>
      </c>
      <c r="T67" s="144">
        <f t="shared" si="161"/>
        <v>-2445.2057077366271</v>
      </c>
      <c r="U67" s="144">
        <f t="shared" si="84"/>
        <v>-2445.2057077366271</v>
      </c>
      <c r="W67">
        <f t="shared" si="162"/>
        <v>-1</v>
      </c>
      <c r="X67">
        <v>1</v>
      </c>
      <c r="Y67">
        <v>-1</v>
      </c>
      <c r="Z67">
        <v>1</v>
      </c>
      <c r="AA67">
        <f t="shared" si="138"/>
        <v>1</v>
      </c>
      <c r="AB67">
        <f t="shared" si="163"/>
        <v>0</v>
      </c>
      <c r="AC67" s="1">
        <v>1.4869131276099999E-2</v>
      </c>
      <c r="AD67" s="2">
        <v>10</v>
      </c>
      <c r="AE67">
        <v>60</v>
      </c>
      <c r="AF67" t="str">
        <f t="shared" si="164"/>
        <v>TRUE</v>
      </c>
      <c r="AG67">
        <f>VLOOKUP($A67,'FuturesInfo (3)'!$A$2:$V$80,22)</f>
        <v>2</v>
      </c>
      <c r="AH67">
        <f t="shared" si="165"/>
        <v>2</v>
      </c>
      <c r="AI67">
        <f t="shared" si="85"/>
        <v>2</v>
      </c>
      <c r="AJ67" s="138">
        <f>VLOOKUP($A67,'FuturesInfo (3)'!$A$2:$O$80,15)*AI67</f>
        <v>107690.00000000001</v>
      </c>
      <c r="AK67" s="196">
        <f t="shared" si="166"/>
        <v>1601.2567471232092</v>
      </c>
      <c r="AL67" s="196">
        <f t="shared" si="87"/>
        <v>-1601.2567471232092</v>
      </c>
      <c r="AN67">
        <f t="shared" si="76"/>
        <v>1</v>
      </c>
      <c r="AO67">
        <v>1</v>
      </c>
      <c r="AP67">
        <v>-1</v>
      </c>
      <c r="AQ67">
        <v>1</v>
      </c>
      <c r="AR67">
        <f t="shared" si="139"/>
        <v>1</v>
      </c>
      <c r="AS67">
        <f t="shared" si="77"/>
        <v>0</v>
      </c>
      <c r="AT67" s="1">
        <v>2.91018564977E-3</v>
      </c>
      <c r="AU67" s="2">
        <v>10</v>
      </c>
      <c r="AV67">
        <v>60</v>
      </c>
      <c r="AW67" t="str">
        <f t="shared" si="78"/>
        <v>TRUE</v>
      </c>
      <c r="AX67">
        <f>VLOOKUP($A67,'FuturesInfo (3)'!$A$2:$V$80,22)</f>
        <v>2</v>
      </c>
      <c r="AY67">
        <f t="shared" si="79"/>
        <v>2</v>
      </c>
      <c r="AZ67">
        <f t="shared" si="88"/>
        <v>2</v>
      </c>
      <c r="BA67" s="138">
        <f>VLOOKUP($A67,'FuturesInfo (3)'!$A$2:$O$80,15)*AZ67</f>
        <v>107690.00000000001</v>
      </c>
      <c r="BB67" s="196">
        <f t="shared" si="80"/>
        <v>313.39789262373137</v>
      </c>
      <c r="BC67" s="196">
        <f t="shared" si="89"/>
        <v>-313.39789262373137</v>
      </c>
      <c r="BE67">
        <v>1</v>
      </c>
      <c r="BF67">
        <v>-1</v>
      </c>
      <c r="BG67">
        <v>-1</v>
      </c>
      <c r="BH67">
        <v>1</v>
      </c>
      <c r="BI67">
        <v>0</v>
      </c>
      <c r="BJ67">
        <v>0</v>
      </c>
      <c r="BK67" s="1">
        <v>1.2607564538699999E-2</v>
      </c>
      <c r="BL67" s="2">
        <v>10</v>
      </c>
      <c r="BM67">
        <v>60</v>
      </c>
      <c r="BN67" t="s">
        <v>1185</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1185</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1185</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1185</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1185</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1185</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1185</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1185</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1185</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1185</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1185</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1185</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1185</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1185</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1185</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1185</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1185</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1185</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v>1</v>
      </c>
      <c r="SX67" s="239">
        <v>-1</v>
      </c>
      <c r="SY67" s="239">
        <v>-1</v>
      </c>
      <c r="SZ67" s="239">
        <v>1</v>
      </c>
      <c r="TA67" s="214">
        <v>1</v>
      </c>
      <c r="TB67" s="240">
        <v>4</v>
      </c>
      <c r="TC67">
        <v>-1</v>
      </c>
      <c r="TD67">
        <v>1</v>
      </c>
      <c r="TE67" s="214">
        <v>1</v>
      </c>
      <c r="TF67">
        <v>0</v>
      </c>
      <c r="TG67">
        <v>1</v>
      </c>
      <c r="TH67">
        <v>0</v>
      </c>
      <c r="TI67">
        <v>1</v>
      </c>
      <c r="TJ67" s="248"/>
      <c r="TK67" s="202">
        <v>42548</v>
      </c>
      <c r="TL67">
        <v>60</v>
      </c>
      <c r="TM67" t="s">
        <v>1185</v>
      </c>
      <c r="TN67">
        <v>2</v>
      </c>
      <c r="TO67" s="252">
        <v>1</v>
      </c>
      <c r="TP67">
        <v>3</v>
      </c>
      <c r="TQ67" s="138">
        <v>105709.99999999999</v>
      </c>
      <c r="TR67" s="138">
        <v>158564.99999999997</v>
      </c>
      <c r="TS67" s="196">
        <v>0</v>
      </c>
      <c r="TT67" s="196">
        <v>0</v>
      </c>
      <c r="TU67" s="196">
        <v>0</v>
      </c>
      <c r="TV67" s="196">
        <v>0</v>
      </c>
      <c r="TW67" s="196">
        <v>0</v>
      </c>
      <c r="TX67" s="196">
        <v>0</v>
      </c>
      <c r="TY67" s="196">
        <v>0</v>
      </c>
      <c r="TZ67" s="196">
        <v>0</v>
      </c>
      <c r="UA67" s="196">
        <v>0</v>
      </c>
      <c r="UB67" s="196">
        <v>0</v>
      </c>
      <c r="UC67" s="196">
        <v>0</v>
      </c>
      <c r="UE67">
        <f t="shared" si="90"/>
        <v>1</v>
      </c>
      <c r="UF67" s="239">
        <v>-1</v>
      </c>
      <c r="UG67" s="239">
        <v>-1</v>
      </c>
      <c r="UH67" s="239">
        <v>1</v>
      </c>
      <c r="UI67" s="214">
        <v>1</v>
      </c>
      <c r="UJ67" s="240">
        <v>4</v>
      </c>
      <c r="UK67">
        <f t="shared" si="91"/>
        <v>-1</v>
      </c>
      <c r="UL67">
        <f t="shared" si="92"/>
        <v>1</v>
      </c>
      <c r="UM67" s="214">
        <v>1</v>
      </c>
      <c r="UN67">
        <f t="shared" si="155"/>
        <v>0</v>
      </c>
      <c r="UO67">
        <f t="shared" si="152"/>
        <v>1</v>
      </c>
      <c r="UP67">
        <f t="shared" si="132"/>
        <v>0</v>
      </c>
      <c r="UQ67">
        <f t="shared" si="94"/>
        <v>1</v>
      </c>
      <c r="UR67" s="248">
        <v>1.87304890739E-2</v>
      </c>
      <c r="US67" s="202">
        <v>42548</v>
      </c>
      <c r="UT67">
        <v>60</v>
      </c>
      <c r="UU67" t="str">
        <f t="shared" si="81"/>
        <v>TRUE</v>
      </c>
      <c r="UV67">
        <f>VLOOKUP($A67,'FuturesInfo (3)'!$A$2:$V$80,22)</f>
        <v>2</v>
      </c>
      <c r="UW67" s="252">
        <v>1</v>
      </c>
      <c r="UX67">
        <f t="shared" si="95"/>
        <v>3</v>
      </c>
      <c r="UY67" s="138">
        <f>VLOOKUP($A67,'FuturesInfo (3)'!$A$2:$O$80,15)*UV67</f>
        <v>107690.00000000001</v>
      </c>
      <c r="UZ67" s="138">
        <f>VLOOKUP($A67,'FuturesInfo (3)'!$A$2:$O$80,15)*UX67</f>
        <v>161535.00000000003</v>
      </c>
      <c r="VA67" s="196">
        <f t="shared" si="96"/>
        <v>-2017.0863683682912</v>
      </c>
      <c r="VB67" s="196">
        <f t="shared" si="97"/>
        <v>-3025.629552552437</v>
      </c>
      <c r="VC67" s="196">
        <f t="shared" si="98"/>
        <v>2017.0863683682912</v>
      </c>
      <c r="VD67" s="196">
        <f t="shared" si="99"/>
        <v>-2017.0863683682912</v>
      </c>
      <c r="VE67" s="196">
        <f t="shared" si="149"/>
        <v>2017.0863683682912</v>
      </c>
      <c r="VF67" s="196">
        <f t="shared" si="101"/>
        <v>-2017.0863683682912</v>
      </c>
      <c r="VG67" s="196">
        <f t="shared" si="133"/>
        <v>2017.0863683682912</v>
      </c>
      <c r="VH67" s="196">
        <f>IF(IF(sym!$O56=UM67,1,0)=1,ABS(UY67*UR67),-ABS(UY67*UR67))</f>
        <v>-2017.0863683682912</v>
      </c>
      <c r="VI67" s="196">
        <f>IF(IF(sym!$N56=UM67,1,0)=1,ABS(UY67*UR67),-ABS(UY67*UR67))</f>
        <v>2017.0863683682912</v>
      </c>
      <c r="VJ67" s="196">
        <f t="shared" si="142"/>
        <v>-2017.0863683682912</v>
      </c>
      <c r="VK67" s="196">
        <f t="shared" si="103"/>
        <v>2017.0863683682912</v>
      </c>
      <c r="VM67">
        <f t="shared" si="104"/>
        <v>1</v>
      </c>
      <c r="VN67" s="239">
        <v>1</v>
      </c>
      <c r="VO67" s="239">
        <v>-1</v>
      </c>
      <c r="VP67" s="239">
        <v>1</v>
      </c>
      <c r="VQ67" s="214">
        <v>1</v>
      </c>
      <c r="VR67" s="240">
        <v>5</v>
      </c>
      <c r="VS67">
        <f t="shared" si="105"/>
        <v>-1</v>
      </c>
      <c r="VT67">
        <f t="shared" si="106"/>
        <v>1</v>
      </c>
      <c r="VU67" s="214"/>
      <c r="VV67">
        <f t="shared" si="156"/>
        <v>0</v>
      </c>
      <c r="VW67">
        <f t="shared" si="153"/>
        <v>0</v>
      </c>
      <c r="VX67">
        <f t="shared" si="134"/>
        <v>0</v>
      </c>
      <c r="VY67">
        <f t="shared" si="108"/>
        <v>0</v>
      </c>
      <c r="VZ67" s="248"/>
      <c r="WA67" s="202">
        <v>42548</v>
      </c>
      <c r="WB67">
        <v>60</v>
      </c>
      <c r="WC67" t="str">
        <f t="shared" si="82"/>
        <v>TRUE</v>
      </c>
      <c r="WD67">
        <f>VLOOKUP($A67,'FuturesInfo (3)'!$A$2:$V$80,22)</f>
        <v>2</v>
      </c>
      <c r="WE67" s="252">
        <v>2</v>
      </c>
      <c r="WF67">
        <f t="shared" si="109"/>
        <v>2</v>
      </c>
      <c r="WG67" s="138">
        <f>VLOOKUP($A67,'FuturesInfo (3)'!$A$2:$O$80,15)*WD67</f>
        <v>107690.00000000001</v>
      </c>
      <c r="WH67" s="138">
        <f>VLOOKUP($A67,'FuturesInfo (3)'!$A$2:$O$80,15)*WF67</f>
        <v>107690.00000000001</v>
      </c>
      <c r="WI67" s="196">
        <f t="shared" si="110"/>
        <v>0</v>
      </c>
      <c r="WJ67" s="196">
        <f t="shared" si="111"/>
        <v>0</v>
      </c>
      <c r="WK67" s="196">
        <f t="shared" si="112"/>
        <v>0</v>
      </c>
      <c r="WL67" s="196">
        <f t="shared" si="113"/>
        <v>0</v>
      </c>
      <c r="WM67" s="196">
        <f t="shared" si="150"/>
        <v>0</v>
      </c>
      <c r="WN67" s="196">
        <f t="shared" si="115"/>
        <v>0</v>
      </c>
      <c r="WO67" s="196">
        <f t="shared" si="135"/>
        <v>0</v>
      </c>
      <c r="WP67" s="196">
        <f>IF(IF(sym!$O56=VU67,1,0)=1,ABS(WG67*VZ67),-ABS(WG67*VZ67))</f>
        <v>0</v>
      </c>
      <c r="WQ67" s="196">
        <f>IF(IF(sym!$N56=VU67,1,0)=1,ABS(WG67*VZ67),-ABS(WG67*VZ67))</f>
        <v>0</v>
      </c>
      <c r="WR67" s="196">
        <f t="shared" si="145"/>
        <v>0</v>
      </c>
      <c r="WS67" s="196">
        <f t="shared" si="117"/>
        <v>0</v>
      </c>
      <c r="WU67">
        <f t="shared" si="118"/>
        <v>0</v>
      </c>
      <c r="WV67" s="239"/>
      <c r="WW67" s="239"/>
      <c r="WX67" s="239"/>
      <c r="WY67" s="214"/>
      <c r="WZ67" s="240"/>
      <c r="XA67">
        <f t="shared" si="119"/>
        <v>1</v>
      </c>
      <c r="XB67">
        <f t="shared" si="120"/>
        <v>0</v>
      </c>
      <c r="XC67" s="214"/>
      <c r="XD67">
        <f t="shared" si="157"/>
        <v>1</v>
      </c>
      <c r="XE67">
        <f t="shared" si="154"/>
        <v>1</v>
      </c>
      <c r="XF67">
        <f t="shared" si="136"/>
        <v>0</v>
      </c>
      <c r="XG67">
        <f t="shared" si="122"/>
        <v>1</v>
      </c>
      <c r="XH67" s="248"/>
      <c r="XI67" s="202"/>
      <c r="XJ67">
        <v>60</v>
      </c>
      <c r="XK67" t="str">
        <f t="shared" si="83"/>
        <v>FALSE</v>
      </c>
      <c r="XL67">
        <f>VLOOKUP($A67,'FuturesInfo (3)'!$A$2:$V$80,22)</f>
        <v>2</v>
      </c>
      <c r="XM67" s="252"/>
      <c r="XN67">
        <f t="shared" si="123"/>
        <v>2</v>
      </c>
      <c r="XO67" s="138">
        <f>VLOOKUP($A67,'FuturesInfo (3)'!$A$2:$O$80,15)*XL67</f>
        <v>107690.00000000001</v>
      </c>
      <c r="XP67" s="138">
        <f>VLOOKUP($A67,'FuturesInfo (3)'!$A$2:$O$80,15)*XN67</f>
        <v>107690.00000000001</v>
      </c>
      <c r="XQ67" s="196">
        <f t="shared" si="124"/>
        <v>0</v>
      </c>
      <c r="XR67" s="196">
        <f t="shared" si="125"/>
        <v>0</v>
      </c>
      <c r="XS67" s="196">
        <f t="shared" si="126"/>
        <v>0</v>
      </c>
      <c r="XT67" s="196">
        <f t="shared" si="127"/>
        <v>0</v>
      </c>
      <c r="XU67" s="196">
        <f t="shared" si="151"/>
        <v>0</v>
      </c>
      <c r="XV67" s="196">
        <f t="shared" si="129"/>
        <v>0</v>
      </c>
      <c r="XW67" s="196">
        <f t="shared" si="137"/>
        <v>0</v>
      </c>
      <c r="XX67" s="196">
        <f>IF(IF(sym!$O56=XC67,1,0)=1,ABS(XO67*XH67),-ABS(XO67*XH67))</f>
        <v>0</v>
      </c>
      <c r="XY67" s="196">
        <f>IF(IF(sym!$N56=XC67,1,0)=1,ABS(XO67*XH67),-ABS(XO67*XH67))</f>
        <v>0</v>
      </c>
      <c r="XZ67" s="196">
        <f t="shared" si="148"/>
        <v>0</v>
      </c>
      <c r="YA67" s="196">
        <f t="shared" si="131"/>
        <v>0</v>
      </c>
    </row>
    <row r="68" spans="1:651" x14ac:dyDescent="0.25">
      <c r="A68" s="1" t="s">
        <v>391</v>
      </c>
      <c r="B68" s="150" t="str">
        <f>'FuturesInfo (3)'!M56</f>
        <v>QRB</v>
      </c>
      <c r="C68" s="200" t="str">
        <f>VLOOKUP(A68,'FuturesInfo (3)'!$A$2:$K$80,11)</f>
        <v>energy</v>
      </c>
      <c r="F68" s="3" t="e">
        <f>#REF!</f>
        <v>#REF!</v>
      </c>
      <c r="G68" s="3">
        <v>-1</v>
      </c>
      <c r="H68">
        <v>-1</v>
      </c>
      <c r="I68" s="3">
        <v>-1</v>
      </c>
      <c r="J68">
        <f t="shared" si="158"/>
        <v>1</v>
      </c>
      <c r="K68">
        <f t="shared" si="159"/>
        <v>1</v>
      </c>
      <c r="L68" s="185">
        <v>-1.65789795669E-2</v>
      </c>
      <c r="M68" s="2">
        <v>10</v>
      </c>
      <c r="N68">
        <v>60</v>
      </c>
      <c r="O68" t="str">
        <f t="shared" si="160"/>
        <v>TRUE</v>
      </c>
      <c r="P68">
        <f>VLOOKUP($A68,'FuturesInfo (3)'!$A$2:$V$80,22)</f>
        <v>1</v>
      </c>
      <c r="Q68">
        <f t="shared" si="70"/>
        <v>1</v>
      </c>
      <c r="R68">
        <f t="shared" si="70"/>
        <v>1</v>
      </c>
      <c r="S68" s="138">
        <f>VLOOKUP($A68,'FuturesInfo (3)'!$A$2:$O$80,15)*Q68</f>
        <v>60005.4</v>
      </c>
      <c r="T68" s="144">
        <f t="shared" si="161"/>
        <v>994.82830050366124</v>
      </c>
      <c r="U68" s="144">
        <f t="shared" si="84"/>
        <v>994.82830050366124</v>
      </c>
      <c r="W68" s="3">
        <f t="shared" si="162"/>
        <v>-1</v>
      </c>
      <c r="X68" s="3">
        <v>-1</v>
      </c>
      <c r="Y68">
        <v>-1</v>
      </c>
      <c r="Z68" s="3">
        <v>-1</v>
      </c>
      <c r="AA68">
        <f t="shared" si="138"/>
        <v>1</v>
      </c>
      <c r="AB68">
        <f t="shared" si="163"/>
        <v>1</v>
      </c>
      <c r="AC68" s="5">
        <v>-1.1695178849099999E-2</v>
      </c>
      <c r="AD68" s="2">
        <v>10</v>
      </c>
      <c r="AE68">
        <v>60</v>
      </c>
      <c r="AF68" t="str">
        <f t="shared" si="164"/>
        <v>TRUE</v>
      </c>
      <c r="AG68">
        <f>VLOOKUP($A68,'FuturesInfo (3)'!$A$2:$V$80,22)</f>
        <v>1</v>
      </c>
      <c r="AH68">
        <f t="shared" si="165"/>
        <v>1</v>
      </c>
      <c r="AI68">
        <f t="shared" si="85"/>
        <v>1</v>
      </c>
      <c r="AJ68" s="138">
        <f>VLOOKUP($A68,'FuturesInfo (3)'!$A$2:$O$80,15)*AI68</f>
        <v>60005.4</v>
      </c>
      <c r="AK68" s="196">
        <f t="shared" si="166"/>
        <v>701.7738849117851</v>
      </c>
      <c r="AL68" s="196">
        <f t="shared" si="87"/>
        <v>701.7738849117851</v>
      </c>
      <c r="AN68" s="3">
        <f t="shared" si="76"/>
        <v>-1</v>
      </c>
      <c r="AO68" s="3">
        <v>-1</v>
      </c>
      <c r="AP68">
        <v>-1</v>
      </c>
      <c r="AQ68" s="3">
        <v>-1</v>
      </c>
      <c r="AR68">
        <f t="shared" si="139"/>
        <v>1</v>
      </c>
      <c r="AS68">
        <f t="shared" si="77"/>
        <v>1</v>
      </c>
      <c r="AT68" s="5">
        <v>-1.0071127336799999E-3</v>
      </c>
      <c r="AU68" s="2">
        <v>10</v>
      </c>
      <c r="AV68">
        <v>60</v>
      </c>
      <c r="AW68" t="str">
        <f t="shared" si="78"/>
        <v>TRUE</v>
      </c>
      <c r="AX68">
        <f>VLOOKUP($A68,'FuturesInfo (3)'!$A$2:$V$80,22)</f>
        <v>1</v>
      </c>
      <c r="AY68">
        <f t="shared" si="79"/>
        <v>1</v>
      </c>
      <c r="AZ68">
        <f t="shared" si="88"/>
        <v>1</v>
      </c>
      <c r="BA68" s="138">
        <f>VLOOKUP($A68,'FuturesInfo (3)'!$A$2:$O$80,15)*AZ68</f>
        <v>60005.4</v>
      </c>
      <c r="BB68" s="196">
        <f t="shared" si="80"/>
        <v>60.432202429561869</v>
      </c>
      <c r="BC68" s="196">
        <f t="shared" si="89"/>
        <v>60.432202429561869</v>
      </c>
      <c r="BE68" s="3">
        <v>-1</v>
      </c>
      <c r="BF68" s="3">
        <v>1</v>
      </c>
      <c r="BG68">
        <v>-1</v>
      </c>
      <c r="BH68" s="3">
        <v>1</v>
      </c>
      <c r="BI68">
        <v>1</v>
      </c>
      <c r="BJ68">
        <v>0</v>
      </c>
      <c r="BK68" s="5">
        <v>2.0603616659300002E-2</v>
      </c>
      <c r="BL68" s="2">
        <v>10</v>
      </c>
      <c r="BM68">
        <v>60</v>
      </c>
      <c r="BN68" t="s">
        <v>1185</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1185</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1185</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1185</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1185</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1185</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1185</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1185</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1185</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1185</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1185</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1185</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1185</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1185</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1185</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1185</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1185</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1185</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v>1</v>
      </c>
      <c r="SX68" s="241">
        <v>1</v>
      </c>
      <c r="SY68" s="241">
        <v>-1</v>
      </c>
      <c r="SZ68" s="241">
        <v>1</v>
      </c>
      <c r="TA68" s="214">
        <v>1</v>
      </c>
      <c r="TB68" s="240">
        <v>6</v>
      </c>
      <c r="TC68">
        <v>-1</v>
      </c>
      <c r="TD68">
        <v>1</v>
      </c>
      <c r="TE68" s="245">
        <v>1</v>
      </c>
      <c r="TF68">
        <v>1</v>
      </c>
      <c r="TG68">
        <v>1</v>
      </c>
      <c r="TH68">
        <v>0</v>
      </c>
      <c r="TI68">
        <v>1</v>
      </c>
      <c r="TJ68" s="246"/>
      <c r="TK68" s="202">
        <v>42544</v>
      </c>
      <c r="TL68">
        <v>60</v>
      </c>
      <c r="TM68" t="s">
        <v>1185</v>
      </c>
      <c r="TN68">
        <v>1</v>
      </c>
      <c r="TO68" s="252">
        <v>2</v>
      </c>
      <c r="TP68">
        <v>1</v>
      </c>
      <c r="TQ68" s="138">
        <v>63567</v>
      </c>
      <c r="TR68" s="138">
        <v>63567</v>
      </c>
      <c r="TS68" s="196">
        <v>0</v>
      </c>
      <c r="TT68" s="196">
        <v>0</v>
      </c>
      <c r="TU68" s="196">
        <v>0</v>
      </c>
      <c r="TV68" s="196">
        <v>0</v>
      </c>
      <c r="TW68" s="196">
        <v>0</v>
      </c>
      <c r="TX68" s="196">
        <v>0</v>
      </c>
      <c r="TY68" s="196">
        <v>0</v>
      </c>
      <c r="TZ68" s="196">
        <v>0</v>
      </c>
      <c r="UA68" s="196">
        <v>0</v>
      </c>
      <c r="UB68" s="196">
        <v>0</v>
      </c>
      <c r="UC68" s="196">
        <v>0</v>
      </c>
      <c r="UE68">
        <f t="shared" si="90"/>
        <v>1</v>
      </c>
      <c r="UF68" s="241">
        <v>1</v>
      </c>
      <c r="UG68" s="241">
        <v>-1</v>
      </c>
      <c r="UH68" s="241">
        <v>1</v>
      </c>
      <c r="UI68" s="214">
        <v>1</v>
      </c>
      <c r="UJ68" s="240">
        <v>6</v>
      </c>
      <c r="UK68">
        <f t="shared" si="91"/>
        <v>-1</v>
      </c>
      <c r="UL68">
        <f t="shared" si="92"/>
        <v>1</v>
      </c>
      <c r="UM68" s="245">
        <v>-1</v>
      </c>
      <c r="UN68">
        <f t="shared" si="155"/>
        <v>0</v>
      </c>
      <c r="UO68">
        <f t="shared" si="152"/>
        <v>0</v>
      </c>
      <c r="UP68">
        <f t="shared" si="132"/>
        <v>1</v>
      </c>
      <c r="UQ68">
        <f t="shared" si="94"/>
        <v>0</v>
      </c>
      <c r="UR68" s="246">
        <v>-5.60290716881E-2</v>
      </c>
      <c r="US68" s="202">
        <v>42544</v>
      </c>
      <c r="UT68">
        <v>60</v>
      </c>
      <c r="UU68" t="str">
        <f t="shared" si="81"/>
        <v>TRUE</v>
      </c>
      <c r="UV68">
        <f>VLOOKUP($A68,'FuturesInfo (3)'!$A$2:$V$80,22)</f>
        <v>1</v>
      </c>
      <c r="UW68" s="252">
        <v>2</v>
      </c>
      <c r="UX68">
        <f t="shared" si="95"/>
        <v>1</v>
      </c>
      <c r="UY68" s="138">
        <f>VLOOKUP($A68,'FuturesInfo (3)'!$A$2:$O$80,15)*UV68</f>
        <v>60005.4</v>
      </c>
      <c r="UZ68" s="138">
        <f>VLOOKUP($A68,'FuturesInfo (3)'!$A$2:$O$80,15)*UX68</f>
        <v>60005.4</v>
      </c>
      <c r="VA68" s="196">
        <f t="shared" si="96"/>
        <v>-3362.046858273116</v>
      </c>
      <c r="VB68" s="196">
        <f t="shared" si="97"/>
        <v>-3362.046858273116</v>
      </c>
      <c r="VC68" s="196">
        <f t="shared" si="98"/>
        <v>-3362.046858273116</v>
      </c>
      <c r="VD68" s="196">
        <f t="shared" si="99"/>
        <v>3362.046858273116</v>
      </c>
      <c r="VE68" s="196">
        <f t="shared" si="149"/>
        <v>-3362.046858273116</v>
      </c>
      <c r="VF68" s="196">
        <f t="shared" si="101"/>
        <v>3362.046858273116</v>
      </c>
      <c r="VG68" s="196">
        <f t="shared" si="133"/>
        <v>-3362.046858273116</v>
      </c>
      <c r="VH68" s="196">
        <f>IF(IF(sym!$O57=UM68,1,0)=1,ABS(UY68*UR68),-ABS(UY68*UR68))</f>
        <v>-3362.046858273116</v>
      </c>
      <c r="VI68" s="196">
        <f>IF(IF(sym!$N57=UM68,1,0)=1,ABS(UY68*UR68),-ABS(UY68*UR68))</f>
        <v>3362.046858273116</v>
      </c>
      <c r="VJ68" s="196">
        <f t="shared" si="142"/>
        <v>-3362.046858273116</v>
      </c>
      <c r="VK68" s="196">
        <f t="shared" si="103"/>
        <v>3362.046858273116</v>
      </c>
      <c r="VM68">
        <f t="shared" si="104"/>
        <v>-1</v>
      </c>
      <c r="VN68" s="241">
        <v>-1</v>
      </c>
      <c r="VO68" s="241">
        <v>-1</v>
      </c>
      <c r="VP68" s="241">
        <v>-1</v>
      </c>
      <c r="VQ68" s="214">
        <v>1</v>
      </c>
      <c r="VR68" s="240">
        <v>7</v>
      </c>
      <c r="VS68">
        <f t="shared" si="105"/>
        <v>-1</v>
      </c>
      <c r="VT68">
        <f t="shared" si="106"/>
        <v>1</v>
      </c>
      <c r="VU68" s="245"/>
      <c r="VV68">
        <f t="shared" si="156"/>
        <v>0</v>
      </c>
      <c r="VW68">
        <f t="shared" si="153"/>
        <v>0</v>
      </c>
      <c r="VX68">
        <f t="shared" si="134"/>
        <v>0</v>
      </c>
      <c r="VY68">
        <f t="shared" si="108"/>
        <v>0</v>
      </c>
      <c r="VZ68" s="246"/>
      <c r="WA68" s="202">
        <v>42544</v>
      </c>
      <c r="WB68">
        <v>60</v>
      </c>
      <c r="WC68" t="str">
        <f t="shared" si="82"/>
        <v>TRUE</v>
      </c>
      <c r="WD68">
        <f>VLOOKUP($A68,'FuturesInfo (3)'!$A$2:$V$80,22)</f>
        <v>1</v>
      </c>
      <c r="WE68" s="252">
        <v>2</v>
      </c>
      <c r="WF68">
        <f t="shared" si="109"/>
        <v>1</v>
      </c>
      <c r="WG68" s="138">
        <f>VLOOKUP($A68,'FuturesInfo (3)'!$A$2:$O$80,15)*WD68</f>
        <v>60005.4</v>
      </c>
      <c r="WH68" s="138">
        <f>VLOOKUP($A68,'FuturesInfo (3)'!$A$2:$O$80,15)*WF68</f>
        <v>60005.4</v>
      </c>
      <c r="WI68" s="196">
        <f t="shared" si="110"/>
        <v>0</v>
      </c>
      <c r="WJ68" s="196">
        <f t="shared" si="111"/>
        <v>0</v>
      </c>
      <c r="WK68" s="196">
        <f t="shared" si="112"/>
        <v>0</v>
      </c>
      <c r="WL68" s="196">
        <f t="shared" si="113"/>
        <v>0</v>
      </c>
      <c r="WM68" s="196">
        <f t="shared" si="150"/>
        <v>0</v>
      </c>
      <c r="WN68" s="196">
        <f t="shared" si="115"/>
        <v>0</v>
      </c>
      <c r="WO68" s="196">
        <f t="shared" si="135"/>
        <v>0</v>
      </c>
      <c r="WP68" s="196">
        <f>IF(IF(sym!$O57=VU68,1,0)=1,ABS(WG68*VZ68),-ABS(WG68*VZ68))</f>
        <v>0</v>
      </c>
      <c r="WQ68" s="196">
        <f>IF(IF(sym!$N57=VU68,1,0)=1,ABS(WG68*VZ68),-ABS(WG68*VZ68))</f>
        <v>0</v>
      </c>
      <c r="WR68" s="196">
        <f t="shared" si="145"/>
        <v>0</v>
      </c>
      <c r="WS68" s="196">
        <f t="shared" si="117"/>
        <v>0</v>
      </c>
      <c r="WU68">
        <f t="shared" si="118"/>
        <v>0</v>
      </c>
      <c r="WV68" s="241"/>
      <c r="WW68" s="241"/>
      <c r="WX68" s="241"/>
      <c r="WY68" s="214"/>
      <c r="WZ68" s="240"/>
      <c r="XA68">
        <f t="shared" si="119"/>
        <v>1</v>
      </c>
      <c r="XB68">
        <f t="shared" si="120"/>
        <v>0</v>
      </c>
      <c r="XC68" s="245"/>
      <c r="XD68">
        <f t="shared" si="157"/>
        <v>1</v>
      </c>
      <c r="XE68">
        <f t="shared" si="154"/>
        <v>1</v>
      </c>
      <c r="XF68">
        <f t="shared" si="136"/>
        <v>0</v>
      </c>
      <c r="XG68">
        <f t="shared" si="122"/>
        <v>1</v>
      </c>
      <c r="XH68" s="246"/>
      <c r="XI68" s="202"/>
      <c r="XJ68">
        <v>60</v>
      </c>
      <c r="XK68" t="str">
        <f t="shared" si="83"/>
        <v>FALSE</v>
      </c>
      <c r="XL68">
        <f>VLOOKUP($A68,'FuturesInfo (3)'!$A$2:$V$80,22)</f>
        <v>1</v>
      </c>
      <c r="XM68" s="252"/>
      <c r="XN68">
        <f t="shared" si="123"/>
        <v>1</v>
      </c>
      <c r="XO68" s="138">
        <f>VLOOKUP($A68,'FuturesInfo (3)'!$A$2:$O$80,15)*XL68</f>
        <v>60005.4</v>
      </c>
      <c r="XP68" s="138">
        <f>VLOOKUP($A68,'FuturesInfo (3)'!$A$2:$O$80,15)*XN68</f>
        <v>60005.4</v>
      </c>
      <c r="XQ68" s="196">
        <f t="shared" si="124"/>
        <v>0</v>
      </c>
      <c r="XR68" s="196">
        <f t="shared" si="125"/>
        <v>0</v>
      </c>
      <c r="XS68" s="196">
        <f t="shared" si="126"/>
        <v>0</v>
      </c>
      <c r="XT68" s="196">
        <f t="shared" si="127"/>
        <v>0</v>
      </c>
      <c r="XU68" s="196">
        <f t="shared" si="151"/>
        <v>0</v>
      </c>
      <c r="XV68" s="196">
        <f t="shared" si="129"/>
        <v>0</v>
      </c>
      <c r="XW68" s="196">
        <f t="shared" si="137"/>
        <v>0</v>
      </c>
      <c r="XX68" s="196">
        <f>IF(IF(sym!$O57=XC68,1,0)=1,ABS(XO68*XH68),-ABS(XO68*XH68))</f>
        <v>0</v>
      </c>
      <c r="XY68" s="196">
        <f>IF(IF(sym!$N57=XC68,1,0)=1,ABS(XO68*XH68),-ABS(XO68*XH68))</f>
        <v>0</v>
      </c>
      <c r="XZ68" s="196">
        <f t="shared" si="148"/>
        <v>0</v>
      </c>
      <c r="YA68" s="196">
        <f t="shared" si="131"/>
        <v>0</v>
      </c>
    </row>
    <row r="69" spans="1:651" s="3" customFormat="1" x14ac:dyDescent="0.25">
      <c r="A69" s="1" t="s">
        <v>392</v>
      </c>
      <c r="B69" s="150" t="str">
        <f>'FuturesInfo (3)'!M57</f>
        <v>@RR</v>
      </c>
      <c r="C69" s="200" t="str">
        <f>VLOOKUP(A69,'FuturesInfo (3)'!$A$2:$K$80,11)</f>
        <v>grain</v>
      </c>
      <c r="D69"/>
      <c r="F69" t="e">
        <f>#REF!</f>
        <v>#REF!</v>
      </c>
      <c r="G69">
        <v>1</v>
      </c>
      <c r="H69">
        <v>1</v>
      </c>
      <c r="I69">
        <v>1</v>
      </c>
      <c r="J69">
        <f t="shared" si="158"/>
        <v>1</v>
      </c>
      <c r="K69">
        <f t="shared" si="159"/>
        <v>1</v>
      </c>
      <c r="L69" s="184">
        <v>0</v>
      </c>
      <c r="M69" s="2">
        <v>10</v>
      </c>
      <c r="N69">
        <v>60</v>
      </c>
      <c r="O69" t="str">
        <f t="shared" si="160"/>
        <v>TRUE</v>
      </c>
      <c r="P69">
        <f>VLOOKUP($A69,'FuturesInfo (3)'!$A$2:$V$80,22)</f>
        <v>4</v>
      </c>
      <c r="Q69">
        <f t="shared" si="70"/>
        <v>4</v>
      </c>
      <c r="R69">
        <f t="shared" si="70"/>
        <v>4</v>
      </c>
      <c r="S69" s="138">
        <f>VLOOKUP($A69,'FuturesInfo (3)'!$A$2:$O$80,15)*Q69</f>
        <v>82480</v>
      </c>
      <c r="T69" s="144">
        <f t="shared" si="161"/>
        <v>0</v>
      </c>
      <c r="U69" s="144">
        <f t="shared" si="84"/>
        <v>0</v>
      </c>
      <c r="W69">
        <f t="shared" si="162"/>
        <v>1</v>
      </c>
      <c r="X69">
        <v>1</v>
      </c>
      <c r="Y69">
        <v>1</v>
      </c>
      <c r="Z69">
        <v>1</v>
      </c>
      <c r="AA69">
        <f t="shared" si="138"/>
        <v>1</v>
      </c>
      <c r="AB69">
        <f t="shared" si="163"/>
        <v>1</v>
      </c>
      <c r="AC69" s="1">
        <v>2.9463500439799999E-2</v>
      </c>
      <c r="AD69" s="2">
        <v>10</v>
      </c>
      <c r="AE69">
        <v>60</v>
      </c>
      <c r="AF69" t="str">
        <f t="shared" si="164"/>
        <v>TRUE</v>
      </c>
      <c r="AG69">
        <f>VLOOKUP($A69,'FuturesInfo (3)'!$A$2:$V$80,22)</f>
        <v>4</v>
      </c>
      <c r="AH69">
        <f t="shared" si="165"/>
        <v>5</v>
      </c>
      <c r="AI69">
        <f t="shared" si="85"/>
        <v>4</v>
      </c>
      <c r="AJ69" s="138">
        <f>VLOOKUP($A69,'FuturesInfo (3)'!$A$2:$O$80,15)*AI69</f>
        <v>82480</v>
      </c>
      <c r="AK69" s="196">
        <f t="shared" si="166"/>
        <v>2430.1495162747037</v>
      </c>
      <c r="AL69" s="196">
        <f t="shared" si="87"/>
        <v>2430.1495162747037</v>
      </c>
      <c r="AN69">
        <f t="shared" si="76"/>
        <v>1</v>
      </c>
      <c r="AO69">
        <v>1</v>
      </c>
      <c r="AP69">
        <v>1</v>
      </c>
      <c r="AQ69">
        <v>1</v>
      </c>
      <c r="AR69">
        <f t="shared" si="139"/>
        <v>1</v>
      </c>
      <c r="AS69">
        <f t="shared" si="77"/>
        <v>1</v>
      </c>
      <c r="AT69" s="1">
        <v>2.9901751388299999E-3</v>
      </c>
      <c r="AU69" s="2">
        <v>10</v>
      </c>
      <c r="AV69">
        <v>60</v>
      </c>
      <c r="AW69" t="str">
        <f t="shared" si="78"/>
        <v>TRUE</v>
      </c>
      <c r="AX69">
        <f>VLOOKUP($A69,'FuturesInfo (3)'!$A$2:$V$80,22)</f>
        <v>4</v>
      </c>
      <c r="AY69">
        <f t="shared" si="79"/>
        <v>5</v>
      </c>
      <c r="AZ69">
        <f t="shared" si="88"/>
        <v>4</v>
      </c>
      <c r="BA69" s="138">
        <f>VLOOKUP($A69,'FuturesInfo (3)'!$A$2:$O$80,15)*AZ69</f>
        <v>82480</v>
      </c>
      <c r="BB69" s="196">
        <f t="shared" si="80"/>
        <v>246.62964545069838</v>
      </c>
      <c r="BC69" s="196">
        <f t="shared" si="89"/>
        <v>246.62964545069838</v>
      </c>
      <c r="BE69">
        <v>1</v>
      </c>
      <c r="BF69">
        <v>1</v>
      </c>
      <c r="BG69">
        <v>1</v>
      </c>
      <c r="BH69">
        <v>-1</v>
      </c>
      <c r="BI69">
        <v>0</v>
      </c>
      <c r="BJ69">
        <v>0</v>
      </c>
      <c r="BK69" s="1">
        <v>-1.78875638842E-2</v>
      </c>
      <c r="BL69" s="2">
        <v>10</v>
      </c>
      <c r="BM69">
        <v>60</v>
      </c>
      <c r="BN69" t="s">
        <v>1185</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1185</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1185</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1185</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1185</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1185</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1185</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1185</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1185</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1185</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1185</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1185</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1185</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1185</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1185</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1185</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1185</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1185</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v>-1</v>
      </c>
      <c r="SX69" s="239">
        <v>-1</v>
      </c>
      <c r="SY69" s="239">
        <v>1</v>
      </c>
      <c r="SZ69" s="239">
        <v>-1</v>
      </c>
      <c r="TA69" s="214">
        <v>1</v>
      </c>
      <c r="TB69" s="240">
        <v>9</v>
      </c>
      <c r="TC69">
        <v>-1</v>
      </c>
      <c r="TD69">
        <v>1</v>
      </c>
      <c r="TE69" s="214">
        <v>-1</v>
      </c>
      <c r="TF69">
        <v>1</v>
      </c>
      <c r="TG69">
        <v>0</v>
      </c>
      <c r="TH69">
        <v>1</v>
      </c>
      <c r="TI69">
        <v>0</v>
      </c>
      <c r="TJ69" s="248"/>
      <c r="TK69" s="202">
        <v>42541</v>
      </c>
      <c r="TL69">
        <v>60</v>
      </c>
      <c r="TM69" t="s">
        <v>1185</v>
      </c>
      <c r="TN69">
        <v>4</v>
      </c>
      <c r="TO69" s="252">
        <v>2</v>
      </c>
      <c r="TP69">
        <v>3</v>
      </c>
      <c r="TQ69" s="138">
        <v>83600</v>
      </c>
      <c r="TR69" s="138">
        <v>62700</v>
      </c>
      <c r="TS69" s="196">
        <v>0</v>
      </c>
      <c r="TT69" s="196">
        <v>0</v>
      </c>
      <c r="TU69" s="196">
        <v>0</v>
      </c>
      <c r="TV69" s="196">
        <v>0</v>
      </c>
      <c r="TW69" s="196">
        <v>0</v>
      </c>
      <c r="TX69" s="196">
        <v>0</v>
      </c>
      <c r="TY69" s="196">
        <v>0</v>
      </c>
      <c r="TZ69" s="196">
        <v>0</v>
      </c>
      <c r="UA69" s="196">
        <v>0</v>
      </c>
      <c r="UB69" s="196">
        <v>0</v>
      </c>
      <c r="UC69" s="196">
        <v>0</v>
      </c>
      <c r="UE69">
        <f t="shared" si="90"/>
        <v>-1</v>
      </c>
      <c r="UF69" s="239">
        <v>-1</v>
      </c>
      <c r="UG69" s="239">
        <v>1</v>
      </c>
      <c r="UH69" s="239">
        <v>-1</v>
      </c>
      <c r="UI69" s="214">
        <v>1</v>
      </c>
      <c r="UJ69" s="240">
        <v>9</v>
      </c>
      <c r="UK69">
        <f t="shared" si="91"/>
        <v>-1</v>
      </c>
      <c r="UL69">
        <f t="shared" si="92"/>
        <v>1</v>
      </c>
      <c r="UM69" s="214">
        <v>-1</v>
      </c>
      <c r="UN69">
        <f t="shared" si="155"/>
        <v>1</v>
      </c>
      <c r="UO69">
        <f t="shared" si="152"/>
        <v>0</v>
      </c>
      <c r="UP69">
        <f t="shared" si="132"/>
        <v>1</v>
      </c>
      <c r="UQ69">
        <f t="shared" si="94"/>
        <v>0</v>
      </c>
      <c r="UR69" s="248">
        <v>-1.33971291866E-2</v>
      </c>
      <c r="US69" s="202">
        <v>42541</v>
      </c>
      <c r="UT69">
        <v>60</v>
      </c>
      <c r="UU69" t="str">
        <f t="shared" si="81"/>
        <v>TRUE</v>
      </c>
      <c r="UV69">
        <f>VLOOKUP($A69,'FuturesInfo (3)'!$A$2:$V$80,22)</f>
        <v>4</v>
      </c>
      <c r="UW69" s="252">
        <v>2</v>
      </c>
      <c r="UX69">
        <f t="shared" si="95"/>
        <v>3</v>
      </c>
      <c r="UY69" s="138">
        <f>VLOOKUP($A69,'FuturesInfo (3)'!$A$2:$O$80,15)*UV69</f>
        <v>82480</v>
      </c>
      <c r="UZ69" s="138">
        <f>VLOOKUP($A69,'FuturesInfo (3)'!$A$2:$O$80,15)*UX69</f>
        <v>61860</v>
      </c>
      <c r="VA69" s="196">
        <f t="shared" si="96"/>
        <v>1104.9952153107679</v>
      </c>
      <c r="VB69" s="196">
        <f t="shared" si="97"/>
        <v>828.74641148307603</v>
      </c>
      <c r="VC69" s="196">
        <f t="shared" si="98"/>
        <v>-1104.9952153107679</v>
      </c>
      <c r="VD69" s="196">
        <f t="shared" si="99"/>
        <v>1104.9952153107679</v>
      </c>
      <c r="VE69" s="196">
        <f t="shared" si="149"/>
        <v>-1104.9952153107679</v>
      </c>
      <c r="VF69" s="196">
        <f t="shared" si="101"/>
        <v>-1104.9952153107679</v>
      </c>
      <c r="VG69" s="196">
        <f t="shared" si="133"/>
        <v>1104.9952153107679</v>
      </c>
      <c r="VH69" s="196">
        <f>IF(IF(sym!$O58=UM69,1,0)=1,ABS(UY69*UR69),-ABS(UY69*UR69))</f>
        <v>-1104.9952153107679</v>
      </c>
      <c r="VI69" s="196">
        <f>IF(IF(sym!$N58=UM69,1,0)=1,ABS(UY69*UR69),-ABS(UY69*UR69))</f>
        <v>1104.9952153107679</v>
      </c>
      <c r="VJ69" s="196">
        <f t="shared" si="142"/>
        <v>-1104.9952153107679</v>
      </c>
      <c r="VK69" s="196">
        <f t="shared" si="103"/>
        <v>1104.9952153107679</v>
      </c>
      <c r="VM69">
        <f t="shared" si="104"/>
        <v>-1</v>
      </c>
      <c r="VN69" s="239">
        <v>-1</v>
      </c>
      <c r="VO69" s="239">
        <v>1</v>
      </c>
      <c r="VP69" s="239">
        <v>-1</v>
      </c>
      <c r="VQ69" s="214">
        <v>1</v>
      </c>
      <c r="VR69" s="240">
        <v>10</v>
      </c>
      <c r="VS69">
        <f t="shared" si="105"/>
        <v>-1</v>
      </c>
      <c r="VT69">
        <f t="shared" si="106"/>
        <v>1</v>
      </c>
      <c r="VU69" s="214"/>
      <c r="VV69">
        <f t="shared" si="156"/>
        <v>0</v>
      </c>
      <c r="VW69">
        <f t="shared" si="153"/>
        <v>0</v>
      </c>
      <c r="VX69">
        <f t="shared" si="134"/>
        <v>0</v>
      </c>
      <c r="VY69">
        <f t="shared" si="108"/>
        <v>0</v>
      </c>
      <c r="VZ69" s="248"/>
      <c r="WA69" s="202">
        <v>42541</v>
      </c>
      <c r="WB69">
        <v>60</v>
      </c>
      <c r="WC69" t="str">
        <f t="shared" si="82"/>
        <v>TRUE</v>
      </c>
      <c r="WD69">
        <f>VLOOKUP($A69,'FuturesInfo (3)'!$A$2:$V$80,22)</f>
        <v>4</v>
      </c>
      <c r="WE69" s="252">
        <v>2</v>
      </c>
      <c r="WF69">
        <f t="shared" si="109"/>
        <v>4</v>
      </c>
      <c r="WG69" s="138">
        <f>VLOOKUP($A69,'FuturesInfo (3)'!$A$2:$O$80,15)*WD69</f>
        <v>82480</v>
      </c>
      <c r="WH69" s="138">
        <f>VLOOKUP($A69,'FuturesInfo (3)'!$A$2:$O$80,15)*WF69</f>
        <v>82480</v>
      </c>
      <c r="WI69" s="196">
        <f t="shared" si="110"/>
        <v>0</v>
      </c>
      <c r="WJ69" s="196">
        <f t="shared" si="111"/>
        <v>0</v>
      </c>
      <c r="WK69" s="196">
        <f t="shared" si="112"/>
        <v>0</v>
      </c>
      <c r="WL69" s="196">
        <f t="shared" si="113"/>
        <v>0</v>
      </c>
      <c r="WM69" s="196">
        <f t="shared" si="150"/>
        <v>0</v>
      </c>
      <c r="WN69" s="196">
        <f t="shared" si="115"/>
        <v>0</v>
      </c>
      <c r="WO69" s="196">
        <f t="shared" si="135"/>
        <v>0</v>
      </c>
      <c r="WP69" s="196">
        <f>IF(IF(sym!$O58=VU69,1,0)=1,ABS(WG69*VZ69),-ABS(WG69*VZ69))</f>
        <v>0</v>
      </c>
      <c r="WQ69" s="196">
        <f>IF(IF(sym!$N58=VU69,1,0)=1,ABS(WG69*VZ69),-ABS(WG69*VZ69))</f>
        <v>0</v>
      </c>
      <c r="WR69" s="196">
        <f t="shared" si="145"/>
        <v>0</v>
      </c>
      <c r="WS69" s="196">
        <f t="shared" si="117"/>
        <v>0</v>
      </c>
      <c r="WU69">
        <f t="shared" si="118"/>
        <v>0</v>
      </c>
      <c r="WV69" s="239"/>
      <c r="WW69" s="239"/>
      <c r="WX69" s="239"/>
      <c r="WY69" s="214"/>
      <c r="WZ69" s="240"/>
      <c r="XA69">
        <f t="shared" si="119"/>
        <v>1</v>
      </c>
      <c r="XB69">
        <f t="shared" si="120"/>
        <v>0</v>
      </c>
      <c r="XC69" s="214"/>
      <c r="XD69">
        <f t="shared" si="157"/>
        <v>1</v>
      </c>
      <c r="XE69">
        <f t="shared" si="154"/>
        <v>1</v>
      </c>
      <c r="XF69">
        <f t="shared" si="136"/>
        <v>0</v>
      </c>
      <c r="XG69">
        <f t="shared" si="122"/>
        <v>1</v>
      </c>
      <c r="XH69" s="248"/>
      <c r="XI69" s="202"/>
      <c r="XJ69">
        <v>60</v>
      </c>
      <c r="XK69" t="str">
        <f t="shared" si="83"/>
        <v>FALSE</v>
      </c>
      <c r="XL69">
        <f>VLOOKUP($A69,'FuturesInfo (3)'!$A$2:$V$80,22)</f>
        <v>4</v>
      </c>
      <c r="XM69" s="252"/>
      <c r="XN69">
        <f t="shared" si="123"/>
        <v>3</v>
      </c>
      <c r="XO69" s="138">
        <f>VLOOKUP($A69,'FuturesInfo (3)'!$A$2:$O$80,15)*XL69</f>
        <v>82480</v>
      </c>
      <c r="XP69" s="138">
        <f>VLOOKUP($A69,'FuturesInfo (3)'!$A$2:$O$80,15)*XN69</f>
        <v>61860</v>
      </c>
      <c r="XQ69" s="196">
        <f t="shared" si="124"/>
        <v>0</v>
      </c>
      <c r="XR69" s="196">
        <f t="shared" si="125"/>
        <v>0</v>
      </c>
      <c r="XS69" s="196">
        <f t="shared" si="126"/>
        <v>0</v>
      </c>
      <c r="XT69" s="196">
        <f t="shared" si="127"/>
        <v>0</v>
      </c>
      <c r="XU69" s="196">
        <f t="shared" si="151"/>
        <v>0</v>
      </c>
      <c r="XV69" s="196">
        <f t="shared" si="129"/>
        <v>0</v>
      </c>
      <c r="XW69" s="196">
        <f t="shared" si="137"/>
        <v>0</v>
      </c>
      <c r="XX69" s="196">
        <f>IF(IF(sym!$O58=XC69,1,0)=1,ABS(XO69*XH69),-ABS(XO69*XH69))</f>
        <v>0</v>
      </c>
      <c r="XY69" s="196">
        <f>IF(IF(sym!$N58=XC69,1,0)=1,ABS(XO69*XH69),-ABS(XO69*XH69))</f>
        <v>0</v>
      </c>
      <c r="XZ69" s="196">
        <f t="shared" si="148"/>
        <v>0</v>
      </c>
      <c r="YA69" s="196">
        <f t="shared" si="131"/>
        <v>0</v>
      </c>
    </row>
    <row r="70" spans="1:651" s="3" customFormat="1" x14ac:dyDescent="0.25">
      <c r="A70" s="1" t="s">
        <v>394</v>
      </c>
      <c r="B70" s="150" t="str">
        <f>'FuturesInfo (3)'!M58</f>
        <v>@RS</v>
      </c>
      <c r="C70" s="200" t="str">
        <f>VLOOKUP(A70,'FuturesInfo (3)'!$A$2:$K$80,11)</f>
        <v>grain</v>
      </c>
      <c r="D70"/>
      <c r="F70" t="e">
        <f>#REF!</f>
        <v>#REF!</v>
      </c>
      <c r="G70">
        <v>1</v>
      </c>
      <c r="H70">
        <v>-1</v>
      </c>
      <c r="I70">
        <v>-1</v>
      </c>
      <c r="J70">
        <f t="shared" si="158"/>
        <v>0</v>
      </c>
      <c r="K70">
        <f t="shared" si="159"/>
        <v>1</v>
      </c>
      <c r="L70" s="184">
        <v>-1.24855935459E-2</v>
      </c>
      <c r="M70" s="2">
        <v>10</v>
      </c>
      <c r="N70">
        <v>60</v>
      </c>
      <c r="O70" t="str">
        <f t="shared" si="160"/>
        <v>TRUE</v>
      </c>
      <c r="P70">
        <f>VLOOKUP($A70,'FuturesInfo (3)'!$A$2:$V$80,22)</f>
        <v>13</v>
      </c>
      <c r="Q70">
        <f t="shared" si="70"/>
        <v>13</v>
      </c>
      <c r="R70">
        <f t="shared" si="70"/>
        <v>13</v>
      </c>
      <c r="S70" s="138">
        <f>VLOOKUP($A70,'FuturesInfo (3)'!$A$2:$O$80,15)*Q70</f>
        <v>97068.756327328651</v>
      </c>
      <c r="T70" s="144">
        <f t="shared" si="161"/>
        <v>-1211.9610375090344</v>
      </c>
      <c r="U70" s="144">
        <f t="shared" si="84"/>
        <v>1211.9610375090344</v>
      </c>
      <c r="W70">
        <f t="shared" si="162"/>
        <v>1</v>
      </c>
      <c r="X70">
        <v>1</v>
      </c>
      <c r="Y70">
        <v>-1</v>
      </c>
      <c r="Z70">
        <v>1</v>
      </c>
      <c r="AA70">
        <f t="shared" si="138"/>
        <v>1</v>
      </c>
      <c r="AB70">
        <f t="shared" si="163"/>
        <v>0</v>
      </c>
      <c r="AC70" s="1">
        <v>5.8354405724399998E-3</v>
      </c>
      <c r="AD70" s="2">
        <v>10</v>
      </c>
      <c r="AE70">
        <v>60</v>
      </c>
      <c r="AF70" t="str">
        <f t="shared" si="164"/>
        <v>TRUE</v>
      </c>
      <c r="AG70">
        <f>VLOOKUP($A70,'FuturesInfo (3)'!$A$2:$V$80,22)</f>
        <v>13</v>
      </c>
      <c r="AH70">
        <f t="shared" si="165"/>
        <v>10</v>
      </c>
      <c r="AI70">
        <f t="shared" si="85"/>
        <v>13</v>
      </c>
      <c r="AJ70" s="138">
        <f>VLOOKUP($A70,'FuturesInfo (3)'!$A$2:$O$80,15)*AI70</f>
        <v>97068.756327328651</v>
      </c>
      <c r="AK70" s="196">
        <f t="shared" si="166"/>
        <v>566.43895898878554</v>
      </c>
      <c r="AL70" s="196">
        <f t="shared" si="87"/>
        <v>-566.43895898878554</v>
      </c>
      <c r="AN70">
        <f t="shared" si="76"/>
        <v>1</v>
      </c>
      <c r="AO70">
        <v>1</v>
      </c>
      <c r="AP70">
        <v>-1</v>
      </c>
      <c r="AQ70">
        <v>1</v>
      </c>
      <c r="AR70">
        <f t="shared" si="139"/>
        <v>1</v>
      </c>
      <c r="AS70">
        <f t="shared" si="77"/>
        <v>0</v>
      </c>
      <c r="AT70" s="1">
        <v>2.6789131266699998E-3</v>
      </c>
      <c r="AU70" s="2">
        <v>10</v>
      </c>
      <c r="AV70">
        <v>60</v>
      </c>
      <c r="AW70" t="str">
        <f t="shared" si="78"/>
        <v>TRUE</v>
      </c>
      <c r="AX70">
        <f>VLOOKUP($A70,'FuturesInfo (3)'!$A$2:$V$80,22)</f>
        <v>13</v>
      </c>
      <c r="AY70">
        <f t="shared" si="79"/>
        <v>10</v>
      </c>
      <c r="AZ70">
        <f t="shared" si="88"/>
        <v>13</v>
      </c>
      <c r="BA70" s="138">
        <f>VLOOKUP($A70,'FuturesInfo (3)'!$A$2:$O$80,15)*AZ70</f>
        <v>97068.756327328651</v>
      </c>
      <c r="BB70" s="196">
        <f t="shared" si="80"/>
        <v>260.03876551481233</v>
      </c>
      <c r="BC70" s="196">
        <f t="shared" si="89"/>
        <v>-260.03876551481233</v>
      </c>
      <c r="BE70">
        <v>1</v>
      </c>
      <c r="BF70">
        <v>1</v>
      </c>
      <c r="BG70">
        <v>-1</v>
      </c>
      <c r="BH70">
        <v>1</v>
      </c>
      <c r="BI70">
        <v>1</v>
      </c>
      <c r="BJ70">
        <v>0</v>
      </c>
      <c r="BK70" s="1">
        <v>9.7328244274800003E-3</v>
      </c>
      <c r="BL70" s="2">
        <v>10</v>
      </c>
      <c r="BM70">
        <v>60</v>
      </c>
      <c r="BN70" t="s">
        <v>1185</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1185</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1185</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1185</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1185</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1185</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1185</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1185</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1185</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1185</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1185</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1185</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1185</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1185</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1185</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1185</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1185</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1185</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v>1</v>
      </c>
      <c r="SX70" s="239">
        <v>1</v>
      </c>
      <c r="SY70" s="239">
        <v>1</v>
      </c>
      <c r="SZ70" s="239">
        <v>1</v>
      </c>
      <c r="TA70" s="214">
        <v>-1</v>
      </c>
      <c r="TB70" s="240">
        <v>-4</v>
      </c>
      <c r="TC70">
        <v>1</v>
      </c>
      <c r="TD70">
        <v>1</v>
      </c>
      <c r="TE70" s="214">
        <v>-1</v>
      </c>
      <c r="TF70">
        <v>0</v>
      </c>
      <c r="TG70">
        <v>1</v>
      </c>
      <c r="TH70">
        <v>0</v>
      </c>
      <c r="TI70">
        <v>0</v>
      </c>
      <c r="TJ70" s="248">
        <v>-4.2364333266099998E-3</v>
      </c>
      <c r="TK70" s="202">
        <v>42545</v>
      </c>
      <c r="TL70">
        <v>60</v>
      </c>
      <c r="TM70" t="s">
        <v>1185</v>
      </c>
      <c r="TN70">
        <v>13</v>
      </c>
      <c r="TO70" s="252">
        <v>1</v>
      </c>
      <c r="TP70">
        <v>16</v>
      </c>
      <c r="TQ70" s="138">
        <v>99178.509880292739</v>
      </c>
      <c r="TR70" s="138">
        <v>122065.85831420645</v>
      </c>
      <c r="TS70" s="196">
        <v>-420.16314454039133</v>
      </c>
      <c r="TT70" s="196">
        <v>-517.12387020355857</v>
      </c>
      <c r="TU70" s="196">
        <v>420.16314454039133</v>
      </c>
      <c r="TV70" s="196">
        <v>-420.16314454039133</v>
      </c>
      <c r="TW70" s="196">
        <v>-420.16314454039133</v>
      </c>
      <c r="TX70" s="196">
        <v>-420.16314454039133</v>
      </c>
      <c r="TY70" s="196">
        <v>-420.16314454039133</v>
      </c>
      <c r="TZ70" s="196">
        <v>-420.16314454039133</v>
      </c>
      <c r="UA70" s="196">
        <v>420.16314454039133</v>
      </c>
      <c r="UB70" s="196">
        <v>-420.16314454039133</v>
      </c>
      <c r="UC70" s="196">
        <v>420.16314454039133</v>
      </c>
      <c r="UE70">
        <f t="shared" si="90"/>
        <v>-1</v>
      </c>
      <c r="UF70" s="239">
        <v>-1</v>
      </c>
      <c r="UG70" s="239">
        <v>-1</v>
      </c>
      <c r="UH70" s="239">
        <v>1</v>
      </c>
      <c r="UI70" s="214">
        <v>-1</v>
      </c>
      <c r="UJ70" s="240">
        <v>-5</v>
      </c>
      <c r="UK70">
        <f t="shared" si="91"/>
        <v>1</v>
      </c>
      <c r="UL70">
        <f t="shared" si="92"/>
        <v>1</v>
      </c>
      <c r="UM70" s="214">
        <v>-1</v>
      </c>
      <c r="UN70">
        <f t="shared" si="155"/>
        <v>1</v>
      </c>
      <c r="UO70">
        <f t="shared" si="152"/>
        <v>1</v>
      </c>
      <c r="UP70">
        <f t="shared" si="132"/>
        <v>0</v>
      </c>
      <c r="UQ70">
        <f t="shared" si="94"/>
        <v>0</v>
      </c>
      <c r="UR70" s="248">
        <v>-2.12722852512E-2</v>
      </c>
      <c r="US70" s="202">
        <v>42545</v>
      </c>
      <c r="UT70">
        <v>60</v>
      </c>
      <c r="UU70" t="str">
        <f t="shared" si="81"/>
        <v>TRUE</v>
      </c>
      <c r="UV70">
        <f>VLOOKUP($A70,'FuturesInfo (3)'!$A$2:$V$80,22)</f>
        <v>13</v>
      </c>
      <c r="UW70" s="252">
        <v>1</v>
      </c>
      <c r="UX70">
        <f t="shared" si="95"/>
        <v>16</v>
      </c>
      <c r="UY70" s="138">
        <f>VLOOKUP($A70,'FuturesInfo (3)'!$A$2:$O$80,15)*UV70</f>
        <v>97068.756327328651</v>
      </c>
      <c r="UZ70" s="138">
        <f>VLOOKUP($A70,'FuturesInfo (3)'!$A$2:$O$80,15)*UX70</f>
        <v>119469.23855671218</v>
      </c>
      <c r="VA70" s="196">
        <f t="shared" si="96"/>
        <v>2064.8742735741598</v>
      </c>
      <c r="VB70" s="196">
        <f t="shared" si="97"/>
        <v>2541.3837213220431</v>
      </c>
      <c r="VC70" s="196">
        <f t="shared" si="98"/>
        <v>2064.8742735741598</v>
      </c>
      <c r="VD70" s="196">
        <f t="shared" si="99"/>
        <v>-2064.8742735741598</v>
      </c>
      <c r="VE70" s="196">
        <f t="shared" si="149"/>
        <v>-2064.8742735741598</v>
      </c>
      <c r="VF70" s="196">
        <f t="shared" si="101"/>
        <v>2064.8742735741598</v>
      </c>
      <c r="VG70" s="196">
        <f t="shared" si="133"/>
        <v>-2064.8742735741598</v>
      </c>
      <c r="VH70" s="196">
        <f>IF(IF(sym!$O59=UM70,1,0)=1,ABS(UY70*UR70),-ABS(UY70*UR70))</f>
        <v>-2064.8742735741598</v>
      </c>
      <c r="VI70" s="196">
        <f>IF(IF(sym!$N59=UM70,1,0)=1,ABS(UY70*UR70),-ABS(UY70*UR70))</f>
        <v>2064.8742735741598</v>
      </c>
      <c r="VJ70" s="196">
        <f t="shared" si="142"/>
        <v>-2064.8742735741598</v>
      </c>
      <c r="VK70" s="196">
        <f t="shared" si="103"/>
        <v>2064.8742735741598</v>
      </c>
      <c r="VM70">
        <f t="shared" si="104"/>
        <v>-1</v>
      </c>
      <c r="VN70" s="239">
        <v>1</v>
      </c>
      <c r="VO70" s="239">
        <v>1</v>
      </c>
      <c r="VP70" s="239">
        <v>-1</v>
      </c>
      <c r="VQ70" s="214">
        <v>-1</v>
      </c>
      <c r="VR70" s="240">
        <v>2</v>
      </c>
      <c r="VS70">
        <f t="shared" si="105"/>
        <v>1</v>
      </c>
      <c r="VT70">
        <f t="shared" si="106"/>
        <v>-1</v>
      </c>
      <c r="VU70" s="214"/>
      <c r="VV70">
        <f t="shared" si="156"/>
        <v>0</v>
      </c>
      <c r="VW70">
        <f t="shared" si="153"/>
        <v>0</v>
      </c>
      <c r="VX70">
        <f t="shared" si="134"/>
        <v>0</v>
      </c>
      <c r="VY70">
        <f t="shared" si="108"/>
        <v>0</v>
      </c>
      <c r="VZ70" s="248"/>
      <c r="WA70" s="202">
        <v>42545</v>
      </c>
      <c r="WB70">
        <v>60</v>
      </c>
      <c r="WC70" t="str">
        <f t="shared" si="82"/>
        <v>TRUE</v>
      </c>
      <c r="WD70">
        <f>VLOOKUP($A70,'FuturesInfo (3)'!$A$2:$V$80,22)</f>
        <v>13</v>
      </c>
      <c r="WE70" s="252">
        <v>1</v>
      </c>
      <c r="WF70">
        <f t="shared" si="109"/>
        <v>13</v>
      </c>
      <c r="WG70" s="138">
        <f>VLOOKUP($A70,'FuturesInfo (3)'!$A$2:$O$80,15)*WD70</f>
        <v>97068.756327328651</v>
      </c>
      <c r="WH70" s="138">
        <f>VLOOKUP($A70,'FuturesInfo (3)'!$A$2:$O$80,15)*WF70</f>
        <v>97068.756327328651</v>
      </c>
      <c r="WI70" s="196">
        <f t="shared" si="110"/>
        <v>0</v>
      </c>
      <c r="WJ70" s="196">
        <f t="shared" si="111"/>
        <v>0</v>
      </c>
      <c r="WK70" s="196">
        <f t="shared" si="112"/>
        <v>0</v>
      </c>
      <c r="WL70" s="196">
        <f t="shared" si="113"/>
        <v>0</v>
      </c>
      <c r="WM70" s="196">
        <f t="shared" si="150"/>
        <v>0</v>
      </c>
      <c r="WN70" s="196">
        <f t="shared" si="115"/>
        <v>0</v>
      </c>
      <c r="WO70" s="196">
        <f t="shared" si="135"/>
        <v>0</v>
      </c>
      <c r="WP70" s="196">
        <f>IF(IF(sym!$O59=VU70,1,0)=1,ABS(WG70*VZ70),-ABS(WG70*VZ70))</f>
        <v>0</v>
      </c>
      <c r="WQ70" s="196">
        <f>IF(IF(sym!$N59=VU70,1,0)=1,ABS(WG70*VZ70),-ABS(WG70*VZ70))</f>
        <v>0</v>
      </c>
      <c r="WR70" s="196">
        <f t="shared" si="145"/>
        <v>0</v>
      </c>
      <c r="WS70" s="196">
        <f t="shared" si="117"/>
        <v>0</v>
      </c>
      <c r="WU70">
        <f t="shared" si="118"/>
        <v>0</v>
      </c>
      <c r="WV70" s="239"/>
      <c r="WW70" s="239"/>
      <c r="WX70" s="239"/>
      <c r="WY70" s="214"/>
      <c r="WZ70" s="240"/>
      <c r="XA70">
        <f t="shared" si="119"/>
        <v>1</v>
      </c>
      <c r="XB70">
        <f t="shared" si="120"/>
        <v>0</v>
      </c>
      <c r="XC70" s="214"/>
      <c r="XD70">
        <f t="shared" si="157"/>
        <v>1</v>
      </c>
      <c r="XE70">
        <f t="shared" si="154"/>
        <v>1</v>
      </c>
      <c r="XF70">
        <f t="shared" si="136"/>
        <v>0</v>
      </c>
      <c r="XG70">
        <f t="shared" si="122"/>
        <v>1</v>
      </c>
      <c r="XH70" s="248"/>
      <c r="XI70" s="202"/>
      <c r="XJ70">
        <v>60</v>
      </c>
      <c r="XK70" t="str">
        <f t="shared" si="83"/>
        <v>FALSE</v>
      </c>
      <c r="XL70">
        <f>VLOOKUP($A70,'FuturesInfo (3)'!$A$2:$V$80,22)</f>
        <v>13</v>
      </c>
      <c r="XM70" s="252"/>
      <c r="XN70">
        <f t="shared" si="123"/>
        <v>10</v>
      </c>
      <c r="XO70" s="138">
        <f>VLOOKUP($A70,'FuturesInfo (3)'!$A$2:$O$80,15)*XL70</f>
        <v>97068.756327328651</v>
      </c>
      <c r="XP70" s="138">
        <f>VLOOKUP($A70,'FuturesInfo (3)'!$A$2:$O$80,15)*XN70</f>
        <v>74668.274097945119</v>
      </c>
      <c r="XQ70" s="196">
        <f t="shared" si="124"/>
        <v>0</v>
      </c>
      <c r="XR70" s="196">
        <f t="shared" si="125"/>
        <v>0</v>
      </c>
      <c r="XS70" s="196">
        <f t="shared" si="126"/>
        <v>0</v>
      </c>
      <c r="XT70" s="196">
        <f t="shared" si="127"/>
        <v>0</v>
      </c>
      <c r="XU70" s="196">
        <f t="shared" si="151"/>
        <v>0</v>
      </c>
      <c r="XV70" s="196">
        <f t="shared" si="129"/>
        <v>0</v>
      </c>
      <c r="XW70" s="196">
        <f t="shared" si="137"/>
        <v>0</v>
      </c>
      <c r="XX70" s="196">
        <f>IF(IF(sym!$O59=XC70,1,0)=1,ABS(XO70*XH70),-ABS(XO70*XH70))</f>
        <v>0</v>
      </c>
      <c r="XY70" s="196">
        <f>IF(IF(sym!$N59=XC70,1,0)=1,ABS(XO70*XH70),-ABS(XO70*XH70))</f>
        <v>0</v>
      </c>
      <c r="XZ70" s="196">
        <f t="shared" si="148"/>
        <v>0</v>
      </c>
      <c r="YA70" s="196">
        <f t="shared" si="131"/>
        <v>0</v>
      </c>
    </row>
    <row r="71" spans="1:651" x14ac:dyDescent="0.25">
      <c r="A71" s="1" t="s">
        <v>31</v>
      </c>
      <c r="B71" s="150" t="str">
        <f>'FuturesInfo (3)'!M59</f>
        <v>@S</v>
      </c>
      <c r="C71" s="200" t="str">
        <f>VLOOKUP(A71,'FuturesInfo (3)'!$A$2:$K$80,11)</f>
        <v>grain</v>
      </c>
      <c r="D71" s="3"/>
      <c r="F71" t="e">
        <f>#REF!</f>
        <v>#REF!</v>
      </c>
      <c r="G71">
        <v>1</v>
      </c>
      <c r="H71">
        <v>-1</v>
      </c>
      <c r="I71">
        <v>-1</v>
      </c>
      <c r="J71">
        <f t="shared" si="158"/>
        <v>0</v>
      </c>
      <c r="K71">
        <f t="shared" si="159"/>
        <v>1</v>
      </c>
      <c r="L71" s="184">
        <v>-1.0705702425199999E-2</v>
      </c>
      <c r="M71" s="2">
        <v>10</v>
      </c>
      <c r="N71">
        <v>60</v>
      </c>
      <c r="O71" t="str">
        <f t="shared" si="160"/>
        <v>TRUE</v>
      </c>
      <c r="P71">
        <f>VLOOKUP($A71,'FuturesInfo (3)'!$A$2:$V$80,22)</f>
        <v>2</v>
      </c>
      <c r="Q71">
        <f t="shared" si="70"/>
        <v>2</v>
      </c>
      <c r="R71">
        <f t="shared" si="70"/>
        <v>2</v>
      </c>
      <c r="S71" s="138">
        <f>VLOOKUP($A71,'FuturesInfo (3)'!$A$2:$O$80,15)*Q71</f>
        <v>107725</v>
      </c>
      <c r="T71" s="144">
        <f t="shared" si="161"/>
        <v>-1153.2717937546699</v>
      </c>
      <c r="U71" s="144">
        <f t="shared" si="84"/>
        <v>1153.2717937546699</v>
      </c>
      <c r="W71">
        <f t="shared" si="162"/>
        <v>1</v>
      </c>
      <c r="X71">
        <v>1</v>
      </c>
      <c r="Y71">
        <v>-1</v>
      </c>
      <c r="Z71">
        <v>1</v>
      </c>
      <c r="AA71">
        <f t="shared" si="138"/>
        <v>1</v>
      </c>
      <c r="AB71">
        <f t="shared" si="163"/>
        <v>0</v>
      </c>
      <c r="AC71" s="1">
        <v>5.5212014134300002E-3</v>
      </c>
      <c r="AD71" s="2">
        <v>10</v>
      </c>
      <c r="AE71">
        <v>60</v>
      </c>
      <c r="AF71" t="str">
        <f t="shared" si="164"/>
        <v>TRUE</v>
      </c>
      <c r="AG71">
        <f>VLOOKUP($A71,'FuturesInfo (3)'!$A$2:$V$80,22)</f>
        <v>2</v>
      </c>
      <c r="AH71">
        <f t="shared" si="165"/>
        <v>2</v>
      </c>
      <c r="AI71">
        <f t="shared" si="85"/>
        <v>2</v>
      </c>
      <c r="AJ71" s="138">
        <f>VLOOKUP($A71,'FuturesInfo (3)'!$A$2:$O$80,15)*AI71</f>
        <v>107725</v>
      </c>
      <c r="AK71" s="196">
        <f t="shared" si="166"/>
        <v>594.77142226174681</v>
      </c>
      <c r="AL71" s="196">
        <f t="shared" si="87"/>
        <v>-594.77142226174681</v>
      </c>
      <c r="AN71">
        <f t="shared" si="76"/>
        <v>1</v>
      </c>
      <c r="AO71">
        <v>1</v>
      </c>
      <c r="AP71">
        <v>-1</v>
      </c>
      <c r="AQ71">
        <v>1</v>
      </c>
      <c r="AR71">
        <f t="shared" si="139"/>
        <v>1</v>
      </c>
      <c r="AS71">
        <f t="shared" si="77"/>
        <v>0</v>
      </c>
      <c r="AT71" s="1">
        <v>2.6356248627299999E-3</v>
      </c>
      <c r="AU71" s="2">
        <v>10</v>
      </c>
      <c r="AV71">
        <v>60</v>
      </c>
      <c r="AW71" t="str">
        <f t="shared" si="78"/>
        <v>TRUE</v>
      </c>
      <c r="AX71">
        <f>VLOOKUP($A71,'FuturesInfo (3)'!$A$2:$V$80,22)</f>
        <v>2</v>
      </c>
      <c r="AY71">
        <f t="shared" si="79"/>
        <v>2</v>
      </c>
      <c r="AZ71">
        <f t="shared" si="88"/>
        <v>2</v>
      </c>
      <c r="BA71" s="138">
        <f>VLOOKUP($A71,'FuturesInfo (3)'!$A$2:$O$80,15)*AZ71</f>
        <v>107725</v>
      </c>
      <c r="BB71" s="196">
        <f t="shared" si="80"/>
        <v>283.92268833758925</v>
      </c>
      <c r="BC71" s="196">
        <f t="shared" si="89"/>
        <v>-283.92268833758925</v>
      </c>
      <c r="BE71">
        <v>1</v>
      </c>
      <c r="BF71">
        <v>1</v>
      </c>
      <c r="BG71">
        <v>-1</v>
      </c>
      <c r="BH71">
        <v>1</v>
      </c>
      <c r="BI71">
        <v>1</v>
      </c>
      <c r="BJ71">
        <v>0</v>
      </c>
      <c r="BK71" s="1">
        <v>3.1982475355999997E-2</v>
      </c>
      <c r="BL71" s="2">
        <v>10</v>
      </c>
      <c r="BM71">
        <v>60</v>
      </c>
      <c r="BN71" t="s">
        <v>1185</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1185</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1185</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1185</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1185</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1185</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1185</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1185</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1185</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1185</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1185</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1185</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1185</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1185</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1185</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1185</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1185</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1185</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v>-1</v>
      </c>
      <c r="SX71" s="239">
        <v>1</v>
      </c>
      <c r="SY71" s="239">
        <v>-1</v>
      </c>
      <c r="SZ71" s="239">
        <v>1</v>
      </c>
      <c r="TA71" s="214">
        <v>-1</v>
      </c>
      <c r="TB71" s="240">
        <v>-5</v>
      </c>
      <c r="TC71">
        <v>1</v>
      </c>
      <c r="TD71">
        <v>1</v>
      </c>
      <c r="TE71" s="214">
        <v>-1</v>
      </c>
      <c r="TF71">
        <v>0</v>
      </c>
      <c r="TG71">
        <v>1</v>
      </c>
      <c r="TH71">
        <v>0</v>
      </c>
      <c r="TI71">
        <v>0</v>
      </c>
      <c r="TJ71" s="248"/>
      <c r="TK71" s="202">
        <v>42545</v>
      </c>
      <c r="TL71">
        <v>60</v>
      </c>
      <c r="TM71" t="s">
        <v>1185</v>
      </c>
      <c r="TN71">
        <v>2</v>
      </c>
      <c r="TO71" s="252">
        <v>1</v>
      </c>
      <c r="TP71">
        <v>3</v>
      </c>
      <c r="TQ71" s="138">
        <v>113750</v>
      </c>
      <c r="TR71" s="138">
        <v>170625</v>
      </c>
      <c r="TS71" s="196">
        <v>0</v>
      </c>
      <c r="TT71" s="196">
        <v>0</v>
      </c>
      <c r="TU71" s="196">
        <v>0</v>
      </c>
      <c r="TV71" s="196">
        <v>0</v>
      </c>
      <c r="TW71" s="196">
        <v>0</v>
      </c>
      <c r="TX71" s="196">
        <v>0</v>
      </c>
      <c r="TY71" s="196">
        <v>0</v>
      </c>
      <c r="TZ71" s="196">
        <v>0</v>
      </c>
      <c r="UA71" s="196">
        <v>0</v>
      </c>
      <c r="UB71" s="196">
        <v>0</v>
      </c>
      <c r="UC71" s="196">
        <v>0</v>
      </c>
      <c r="UE71">
        <f t="shared" si="90"/>
        <v>-1</v>
      </c>
      <c r="UF71" s="239">
        <v>1</v>
      </c>
      <c r="UG71" s="239">
        <v>-1</v>
      </c>
      <c r="UH71" s="239">
        <v>1</v>
      </c>
      <c r="UI71" s="214">
        <v>-1</v>
      </c>
      <c r="UJ71" s="240">
        <v>-5</v>
      </c>
      <c r="UK71">
        <f t="shared" si="91"/>
        <v>1</v>
      </c>
      <c r="UL71">
        <f t="shared" si="92"/>
        <v>1</v>
      </c>
      <c r="UM71" s="214">
        <v>-1</v>
      </c>
      <c r="UN71">
        <f t="shared" si="155"/>
        <v>0</v>
      </c>
      <c r="UO71">
        <f t="shared" si="152"/>
        <v>1</v>
      </c>
      <c r="UP71">
        <f t="shared" si="132"/>
        <v>0</v>
      </c>
      <c r="UQ71">
        <f t="shared" si="94"/>
        <v>0</v>
      </c>
      <c r="UR71" s="248">
        <v>-5.2967032966999998E-2</v>
      </c>
      <c r="US71" s="202">
        <v>42545</v>
      </c>
      <c r="UT71">
        <v>60</v>
      </c>
      <c r="UU71" t="str">
        <f t="shared" si="81"/>
        <v>TRUE</v>
      </c>
      <c r="UV71">
        <f>VLOOKUP($A71,'FuturesInfo (3)'!$A$2:$V$80,22)</f>
        <v>2</v>
      </c>
      <c r="UW71" s="252">
        <v>1</v>
      </c>
      <c r="UX71">
        <f t="shared" si="95"/>
        <v>3</v>
      </c>
      <c r="UY71" s="138">
        <f>VLOOKUP($A71,'FuturesInfo (3)'!$A$2:$O$80,15)*UV71</f>
        <v>107725</v>
      </c>
      <c r="UZ71" s="138">
        <f>VLOOKUP($A71,'FuturesInfo (3)'!$A$2:$O$80,15)*UX71</f>
        <v>161587.5</v>
      </c>
      <c r="VA71" s="196">
        <f t="shared" si="96"/>
        <v>-5705.8736263700748</v>
      </c>
      <c r="VB71" s="196">
        <f t="shared" si="97"/>
        <v>-8558.8104395551127</v>
      </c>
      <c r="VC71" s="196">
        <f t="shared" si="98"/>
        <v>5705.8736263700748</v>
      </c>
      <c r="VD71" s="196">
        <f t="shared" si="99"/>
        <v>-5705.8736263700748</v>
      </c>
      <c r="VE71" s="196">
        <f t="shared" si="149"/>
        <v>-5705.8736263700748</v>
      </c>
      <c r="VF71" s="196">
        <f t="shared" si="101"/>
        <v>5705.8736263700748</v>
      </c>
      <c r="VG71" s="196">
        <f t="shared" si="133"/>
        <v>-5705.8736263700748</v>
      </c>
      <c r="VH71" s="196">
        <f>IF(IF(sym!$O60=UM71,1,0)=1,ABS(UY71*UR71),-ABS(UY71*UR71))</f>
        <v>-5705.8736263700748</v>
      </c>
      <c r="VI71" s="196">
        <f>IF(IF(sym!$N60=UM71,1,0)=1,ABS(UY71*UR71),-ABS(UY71*UR71))</f>
        <v>5705.8736263700748</v>
      </c>
      <c r="VJ71" s="196">
        <f t="shared" si="142"/>
        <v>-5705.8736263700748</v>
      </c>
      <c r="VK71" s="196">
        <f t="shared" si="103"/>
        <v>5705.8736263700748</v>
      </c>
      <c r="VM71">
        <f t="shared" si="104"/>
        <v>-1</v>
      </c>
      <c r="VN71" s="239">
        <v>-1</v>
      </c>
      <c r="VO71" s="239">
        <v>1</v>
      </c>
      <c r="VP71" s="239">
        <v>-1</v>
      </c>
      <c r="VQ71" s="214">
        <v>-1</v>
      </c>
      <c r="VR71" s="240">
        <v>2</v>
      </c>
      <c r="VS71">
        <f t="shared" si="105"/>
        <v>1</v>
      </c>
      <c r="VT71">
        <f t="shared" si="106"/>
        <v>-1</v>
      </c>
      <c r="VU71" s="214"/>
      <c r="VV71">
        <f t="shared" si="156"/>
        <v>0</v>
      </c>
      <c r="VW71">
        <f t="shared" si="153"/>
        <v>0</v>
      </c>
      <c r="VX71">
        <f t="shared" si="134"/>
        <v>0</v>
      </c>
      <c r="VY71">
        <f t="shared" si="108"/>
        <v>0</v>
      </c>
      <c r="VZ71" s="248"/>
      <c r="WA71" s="202">
        <v>42545</v>
      </c>
      <c r="WB71">
        <v>60</v>
      </c>
      <c r="WC71" t="str">
        <f t="shared" si="82"/>
        <v>TRUE</v>
      </c>
      <c r="WD71">
        <f>VLOOKUP($A71,'FuturesInfo (3)'!$A$2:$V$80,22)</f>
        <v>2</v>
      </c>
      <c r="WE71" s="252">
        <v>2</v>
      </c>
      <c r="WF71">
        <f t="shared" si="109"/>
        <v>2</v>
      </c>
      <c r="WG71" s="138">
        <f>VLOOKUP($A71,'FuturesInfo (3)'!$A$2:$O$80,15)*WD71</f>
        <v>107725</v>
      </c>
      <c r="WH71" s="138">
        <f>VLOOKUP($A71,'FuturesInfo (3)'!$A$2:$O$80,15)*WF71</f>
        <v>107725</v>
      </c>
      <c r="WI71" s="196">
        <f t="shared" si="110"/>
        <v>0</v>
      </c>
      <c r="WJ71" s="196">
        <f t="shared" si="111"/>
        <v>0</v>
      </c>
      <c r="WK71" s="196">
        <f t="shared" si="112"/>
        <v>0</v>
      </c>
      <c r="WL71" s="196">
        <f t="shared" si="113"/>
        <v>0</v>
      </c>
      <c r="WM71" s="196">
        <f t="shared" si="150"/>
        <v>0</v>
      </c>
      <c r="WN71" s="196">
        <f t="shared" si="115"/>
        <v>0</v>
      </c>
      <c r="WO71" s="196">
        <f t="shared" si="135"/>
        <v>0</v>
      </c>
      <c r="WP71" s="196">
        <f>IF(IF(sym!$O60=VU71,1,0)=1,ABS(WG71*VZ71),-ABS(WG71*VZ71))</f>
        <v>0</v>
      </c>
      <c r="WQ71" s="196">
        <f>IF(IF(sym!$N60=VU71,1,0)=1,ABS(WG71*VZ71),-ABS(WG71*VZ71))</f>
        <v>0</v>
      </c>
      <c r="WR71" s="196">
        <f t="shared" si="145"/>
        <v>0</v>
      </c>
      <c r="WS71" s="196">
        <f t="shared" si="117"/>
        <v>0</v>
      </c>
      <c r="WU71">
        <f t="shared" si="118"/>
        <v>0</v>
      </c>
      <c r="WV71" s="239"/>
      <c r="WW71" s="239"/>
      <c r="WX71" s="239"/>
      <c r="WY71" s="214"/>
      <c r="WZ71" s="240"/>
      <c r="XA71">
        <f t="shared" si="119"/>
        <v>1</v>
      </c>
      <c r="XB71">
        <f t="shared" si="120"/>
        <v>0</v>
      </c>
      <c r="XC71" s="214"/>
      <c r="XD71">
        <f t="shared" si="157"/>
        <v>1</v>
      </c>
      <c r="XE71">
        <f t="shared" si="154"/>
        <v>1</v>
      </c>
      <c r="XF71">
        <f t="shared" si="136"/>
        <v>0</v>
      </c>
      <c r="XG71">
        <f t="shared" si="122"/>
        <v>1</v>
      </c>
      <c r="XH71" s="248"/>
      <c r="XI71" s="202"/>
      <c r="XJ71">
        <v>60</v>
      </c>
      <c r="XK71" t="str">
        <f t="shared" si="83"/>
        <v>FALSE</v>
      </c>
      <c r="XL71">
        <f>VLOOKUP($A71,'FuturesInfo (3)'!$A$2:$V$80,22)</f>
        <v>2</v>
      </c>
      <c r="XM71" s="252"/>
      <c r="XN71">
        <f t="shared" si="123"/>
        <v>2</v>
      </c>
      <c r="XO71" s="138">
        <f>VLOOKUP($A71,'FuturesInfo (3)'!$A$2:$O$80,15)*XL71</f>
        <v>107725</v>
      </c>
      <c r="XP71" s="138">
        <f>VLOOKUP($A71,'FuturesInfo (3)'!$A$2:$O$80,15)*XN71</f>
        <v>107725</v>
      </c>
      <c r="XQ71" s="196">
        <f t="shared" si="124"/>
        <v>0</v>
      </c>
      <c r="XR71" s="196">
        <f t="shared" si="125"/>
        <v>0</v>
      </c>
      <c r="XS71" s="196">
        <f t="shared" si="126"/>
        <v>0</v>
      </c>
      <c r="XT71" s="196">
        <f t="shared" si="127"/>
        <v>0</v>
      </c>
      <c r="XU71" s="196">
        <f t="shared" si="151"/>
        <v>0</v>
      </c>
      <c r="XV71" s="196">
        <f t="shared" si="129"/>
        <v>0</v>
      </c>
      <c r="XW71" s="196">
        <f t="shared" si="137"/>
        <v>0</v>
      </c>
      <c r="XX71" s="196">
        <f>IF(IF(sym!$O60=XC71,1,0)=1,ABS(XO71*XH71),-ABS(XO71*XH71))</f>
        <v>0</v>
      </c>
      <c r="XY71" s="196">
        <f>IF(IF(sym!$N60=XC71,1,0)=1,ABS(XO71*XH71),-ABS(XO71*XH71))</f>
        <v>0</v>
      </c>
      <c r="XZ71" s="196">
        <f t="shared" si="148"/>
        <v>0</v>
      </c>
      <c r="YA71" s="196">
        <f t="shared" si="131"/>
        <v>0</v>
      </c>
    </row>
    <row r="72" spans="1:651" x14ac:dyDescent="0.25">
      <c r="A72" s="1" t="s">
        <v>397</v>
      </c>
      <c r="B72" s="150" t="str">
        <f>'FuturesInfo (3)'!M60</f>
        <v>@SB</v>
      </c>
      <c r="C72" s="200" t="str">
        <f>VLOOKUP(A72,'FuturesInfo (3)'!$A$2:$K$80,11)</f>
        <v>soft</v>
      </c>
      <c r="F72" t="e">
        <f>#REF!</f>
        <v>#REF!</v>
      </c>
      <c r="G72">
        <v>1</v>
      </c>
      <c r="H72">
        <v>1</v>
      </c>
      <c r="I72">
        <v>1</v>
      </c>
      <c r="J72">
        <f t="shared" si="158"/>
        <v>1</v>
      </c>
      <c r="K72">
        <f t="shared" si="159"/>
        <v>1</v>
      </c>
      <c r="L72" s="184">
        <v>3.7057522123899997E-2</v>
      </c>
      <c r="M72" s="2">
        <v>10</v>
      </c>
      <c r="N72">
        <v>60</v>
      </c>
      <c r="O72" t="str">
        <f t="shared" si="160"/>
        <v>TRUE</v>
      </c>
      <c r="P72">
        <f>VLOOKUP($A72,'FuturesInfo (3)'!$A$2:$V$80,22)</f>
        <v>3</v>
      </c>
      <c r="Q72">
        <f t="shared" si="70"/>
        <v>3</v>
      </c>
      <c r="R72">
        <f t="shared" si="70"/>
        <v>3</v>
      </c>
      <c r="S72" s="138">
        <f>VLOOKUP($A72,'FuturesInfo (3)'!$A$2:$O$80,15)*Q72</f>
        <v>70123.200000000012</v>
      </c>
      <c r="T72" s="144">
        <f t="shared" si="161"/>
        <v>2598.5920353986648</v>
      </c>
      <c r="U72" s="144">
        <f t="shared" si="84"/>
        <v>2598.5920353986648</v>
      </c>
      <c r="W72">
        <f t="shared" si="162"/>
        <v>1</v>
      </c>
      <c r="X72">
        <v>1</v>
      </c>
      <c r="Y72">
        <v>1</v>
      </c>
      <c r="Z72">
        <v>1</v>
      </c>
      <c r="AA72">
        <f t="shared" si="138"/>
        <v>1</v>
      </c>
      <c r="AB72">
        <f t="shared" si="163"/>
        <v>1</v>
      </c>
      <c r="AC72" s="1">
        <v>1.6000000000000001E-3</v>
      </c>
      <c r="AD72" s="2">
        <v>10</v>
      </c>
      <c r="AE72">
        <v>60</v>
      </c>
      <c r="AF72" t="str">
        <f t="shared" si="164"/>
        <v>TRUE</v>
      </c>
      <c r="AG72">
        <f>VLOOKUP($A72,'FuturesInfo (3)'!$A$2:$V$80,22)</f>
        <v>3</v>
      </c>
      <c r="AH72">
        <f t="shared" si="165"/>
        <v>4</v>
      </c>
      <c r="AI72">
        <f t="shared" si="85"/>
        <v>3</v>
      </c>
      <c r="AJ72" s="138">
        <f>VLOOKUP($A72,'FuturesInfo (3)'!$A$2:$O$80,15)*AI72</f>
        <v>70123.200000000012</v>
      </c>
      <c r="AK72" s="196">
        <f t="shared" si="166"/>
        <v>112.19712000000003</v>
      </c>
      <c r="AL72" s="196">
        <f t="shared" si="87"/>
        <v>112.19712000000003</v>
      </c>
      <c r="AN72">
        <f t="shared" si="76"/>
        <v>1</v>
      </c>
      <c r="AO72">
        <v>1</v>
      </c>
      <c r="AP72">
        <v>1</v>
      </c>
      <c r="AQ72">
        <v>1</v>
      </c>
      <c r="AR72">
        <f t="shared" si="139"/>
        <v>1</v>
      </c>
      <c r="AS72">
        <f t="shared" si="77"/>
        <v>1</v>
      </c>
      <c r="AT72" s="1">
        <v>1.17145899894E-2</v>
      </c>
      <c r="AU72" s="2">
        <v>10</v>
      </c>
      <c r="AV72">
        <v>60</v>
      </c>
      <c r="AW72" t="str">
        <f t="shared" si="78"/>
        <v>TRUE</v>
      </c>
      <c r="AX72">
        <f>VLOOKUP($A72,'FuturesInfo (3)'!$A$2:$V$80,22)</f>
        <v>3</v>
      </c>
      <c r="AY72">
        <f t="shared" si="79"/>
        <v>4</v>
      </c>
      <c r="AZ72">
        <f t="shared" si="88"/>
        <v>3</v>
      </c>
      <c r="BA72" s="138">
        <f>VLOOKUP($A72,'FuturesInfo (3)'!$A$2:$O$80,15)*AZ72</f>
        <v>70123.200000000012</v>
      </c>
      <c r="BB72" s="196">
        <f t="shared" si="80"/>
        <v>821.46453674469421</v>
      </c>
      <c r="BC72" s="196">
        <f t="shared" si="89"/>
        <v>821.46453674469421</v>
      </c>
      <c r="BE72">
        <v>1</v>
      </c>
      <c r="BF72">
        <v>1</v>
      </c>
      <c r="BG72">
        <v>1</v>
      </c>
      <c r="BH72">
        <v>1</v>
      </c>
      <c r="BI72">
        <v>1</v>
      </c>
      <c r="BJ72">
        <v>1</v>
      </c>
      <c r="BK72" s="1">
        <v>3.21052632167E-2</v>
      </c>
      <c r="BL72" s="2">
        <v>10</v>
      </c>
      <c r="BM72">
        <v>60</v>
      </c>
      <c r="BN72" t="s">
        <v>1185</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1185</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1185</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1185</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1185</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1185</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1185</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1185</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1185</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1185</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1185</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1185</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1185</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1185</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1185</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1185</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1185</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1185</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v>1</v>
      </c>
      <c r="SX72" s="239">
        <v>1</v>
      </c>
      <c r="SY72" s="239">
        <v>-1</v>
      </c>
      <c r="SZ72" s="239">
        <v>1</v>
      </c>
      <c r="TA72" s="214">
        <v>1</v>
      </c>
      <c r="TB72" s="240">
        <v>27</v>
      </c>
      <c r="TC72">
        <v>-1</v>
      </c>
      <c r="TD72">
        <v>1</v>
      </c>
      <c r="TE72" s="214">
        <v>1</v>
      </c>
      <c r="TF72">
        <v>1</v>
      </c>
      <c r="TG72">
        <v>1</v>
      </c>
      <c r="TH72">
        <v>0</v>
      </c>
      <c r="TI72">
        <v>1</v>
      </c>
      <c r="TJ72" s="248"/>
      <c r="TK72" s="202">
        <v>42514</v>
      </c>
      <c r="TL72">
        <v>60</v>
      </c>
      <c r="TM72" t="s">
        <v>1185</v>
      </c>
      <c r="TN72">
        <v>3</v>
      </c>
      <c r="TO72" s="252">
        <v>2</v>
      </c>
      <c r="TP72">
        <v>2</v>
      </c>
      <c r="TQ72" s="138">
        <v>69820.800000000003</v>
      </c>
      <c r="TR72" s="138">
        <v>46547.200000000004</v>
      </c>
      <c r="TS72" s="196">
        <v>0</v>
      </c>
      <c r="TT72" s="196">
        <v>0</v>
      </c>
      <c r="TU72" s="196">
        <v>0</v>
      </c>
      <c r="TV72" s="196">
        <v>0</v>
      </c>
      <c r="TW72" s="196">
        <v>0</v>
      </c>
      <c r="TX72" s="196">
        <v>0</v>
      </c>
      <c r="TY72" s="196">
        <v>0</v>
      </c>
      <c r="TZ72" s="196">
        <v>0</v>
      </c>
      <c r="UA72" s="196">
        <v>0</v>
      </c>
      <c r="UB72" s="196">
        <v>0</v>
      </c>
      <c r="UC72" s="196">
        <v>0</v>
      </c>
      <c r="UE72">
        <f t="shared" si="90"/>
        <v>1</v>
      </c>
      <c r="UF72" s="239">
        <v>1</v>
      </c>
      <c r="UG72" s="239">
        <v>-1</v>
      </c>
      <c r="UH72" s="239">
        <v>1</v>
      </c>
      <c r="UI72" s="214">
        <v>1</v>
      </c>
      <c r="UJ72" s="240">
        <v>27</v>
      </c>
      <c r="UK72">
        <f t="shared" si="91"/>
        <v>-1</v>
      </c>
      <c r="UL72">
        <f t="shared" si="92"/>
        <v>1</v>
      </c>
      <c r="UM72" s="214">
        <v>1</v>
      </c>
      <c r="UN72">
        <f t="shared" si="155"/>
        <v>1</v>
      </c>
      <c r="UO72">
        <f t="shared" si="152"/>
        <v>1</v>
      </c>
      <c r="UP72">
        <f t="shared" si="132"/>
        <v>0</v>
      </c>
      <c r="UQ72">
        <f t="shared" si="94"/>
        <v>1</v>
      </c>
      <c r="UR72" s="248">
        <v>4.3310875842199996E-3</v>
      </c>
      <c r="US72" s="202">
        <v>42514</v>
      </c>
      <c r="UT72">
        <v>60</v>
      </c>
      <c r="UU72" t="str">
        <f t="shared" si="81"/>
        <v>TRUE</v>
      </c>
      <c r="UV72">
        <f>VLOOKUP($A72,'FuturesInfo (3)'!$A$2:$V$80,22)</f>
        <v>3</v>
      </c>
      <c r="UW72" s="252">
        <v>2</v>
      </c>
      <c r="UX72">
        <f t="shared" si="95"/>
        <v>2</v>
      </c>
      <c r="UY72" s="138">
        <f>VLOOKUP($A72,'FuturesInfo (3)'!$A$2:$O$80,15)*UV72</f>
        <v>70123.200000000012</v>
      </c>
      <c r="UZ72" s="138">
        <f>VLOOKUP($A72,'FuturesInfo (3)'!$A$2:$O$80,15)*UX72</f>
        <v>46748.800000000003</v>
      </c>
      <c r="VA72" s="196">
        <f t="shared" si="96"/>
        <v>303.70972088577594</v>
      </c>
      <c r="VB72" s="196">
        <f t="shared" si="97"/>
        <v>202.47314725718394</v>
      </c>
      <c r="VC72" s="196">
        <f t="shared" si="98"/>
        <v>303.70972088577594</v>
      </c>
      <c r="VD72" s="196">
        <f t="shared" si="99"/>
        <v>-303.70972088577594</v>
      </c>
      <c r="VE72" s="196">
        <f t="shared" si="149"/>
        <v>303.70972088577594</v>
      </c>
      <c r="VF72" s="196">
        <f t="shared" si="101"/>
        <v>-303.70972088577594</v>
      </c>
      <c r="VG72" s="196">
        <f t="shared" si="133"/>
        <v>303.70972088577594</v>
      </c>
      <c r="VH72" s="196">
        <f>IF(IF(sym!$O61=UM72,1,0)=1,ABS(UY72*UR72),-ABS(UY72*UR72))</f>
        <v>303.70972088577594</v>
      </c>
      <c r="VI72" s="196">
        <f>IF(IF(sym!$N61=UM72,1,0)=1,ABS(UY72*UR72),-ABS(UY72*UR72))</f>
        <v>-303.70972088577594</v>
      </c>
      <c r="VJ72" s="196">
        <f t="shared" si="142"/>
        <v>-303.70972088577594</v>
      </c>
      <c r="VK72" s="196">
        <f t="shared" si="103"/>
        <v>303.70972088577594</v>
      </c>
      <c r="VM72">
        <f t="shared" si="104"/>
        <v>1</v>
      </c>
      <c r="VN72" s="239">
        <v>1</v>
      </c>
      <c r="VO72" s="239">
        <v>-1</v>
      </c>
      <c r="VP72" s="239">
        <v>1</v>
      </c>
      <c r="VQ72" s="214">
        <v>1</v>
      </c>
      <c r="VR72" s="240">
        <v>28</v>
      </c>
      <c r="VS72">
        <f t="shared" si="105"/>
        <v>-1</v>
      </c>
      <c r="VT72">
        <f t="shared" si="106"/>
        <v>1</v>
      </c>
      <c r="VU72" s="214"/>
      <c r="VV72">
        <f t="shared" si="156"/>
        <v>0</v>
      </c>
      <c r="VW72">
        <f t="shared" si="153"/>
        <v>0</v>
      </c>
      <c r="VX72">
        <f t="shared" si="134"/>
        <v>0</v>
      </c>
      <c r="VY72">
        <f t="shared" si="108"/>
        <v>0</v>
      </c>
      <c r="VZ72" s="248"/>
      <c r="WA72" s="202">
        <v>42514</v>
      </c>
      <c r="WB72">
        <v>60</v>
      </c>
      <c r="WC72" t="str">
        <f t="shared" si="82"/>
        <v>TRUE</v>
      </c>
      <c r="WD72">
        <f>VLOOKUP($A72,'FuturesInfo (3)'!$A$2:$V$80,22)</f>
        <v>3</v>
      </c>
      <c r="WE72" s="252">
        <v>2</v>
      </c>
      <c r="WF72">
        <f t="shared" si="109"/>
        <v>3</v>
      </c>
      <c r="WG72" s="138">
        <f>VLOOKUP($A72,'FuturesInfo (3)'!$A$2:$O$80,15)*WD72</f>
        <v>70123.200000000012</v>
      </c>
      <c r="WH72" s="138">
        <f>VLOOKUP($A72,'FuturesInfo (3)'!$A$2:$O$80,15)*WF72</f>
        <v>70123.200000000012</v>
      </c>
      <c r="WI72" s="196">
        <f t="shared" si="110"/>
        <v>0</v>
      </c>
      <c r="WJ72" s="196">
        <f t="shared" si="111"/>
        <v>0</v>
      </c>
      <c r="WK72" s="196">
        <f t="shared" si="112"/>
        <v>0</v>
      </c>
      <c r="WL72" s="196">
        <f t="shared" si="113"/>
        <v>0</v>
      </c>
      <c r="WM72" s="196">
        <f t="shared" si="150"/>
        <v>0</v>
      </c>
      <c r="WN72" s="196">
        <f t="shared" si="115"/>
        <v>0</v>
      </c>
      <c r="WO72" s="196">
        <f t="shared" si="135"/>
        <v>0</v>
      </c>
      <c r="WP72" s="196">
        <f>IF(IF(sym!$O61=VU72,1,0)=1,ABS(WG72*VZ72),-ABS(WG72*VZ72))</f>
        <v>0</v>
      </c>
      <c r="WQ72" s="196">
        <f>IF(IF(sym!$N61=VU72,1,0)=1,ABS(WG72*VZ72),-ABS(WG72*VZ72))</f>
        <v>0</v>
      </c>
      <c r="WR72" s="196">
        <f t="shared" si="145"/>
        <v>0</v>
      </c>
      <c r="WS72" s="196">
        <f t="shared" si="117"/>
        <v>0</v>
      </c>
      <c r="WU72">
        <f t="shared" si="118"/>
        <v>0</v>
      </c>
      <c r="WV72" s="239"/>
      <c r="WW72" s="239"/>
      <c r="WX72" s="239"/>
      <c r="WY72" s="214"/>
      <c r="WZ72" s="240"/>
      <c r="XA72">
        <f t="shared" si="119"/>
        <v>1</v>
      </c>
      <c r="XB72">
        <f t="shared" si="120"/>
        <v>0</v>
      </c>
      <c r="XC72" s="214"/>
      <c r="XD72">
        <f t="shared" si="157"/>
        <v>1</v>
      </c>
      <c r="XE72">
        <f t="shared" si="154"/>
        <v>1</v>
      </c>
      <c r="XF72">
        <f t="shared" si="136"/>
        <v>0</v>
      </c>
      <c r="XG72">
        <f t="shared" si="122"/>
        <v>1</v>
      </c>
      <c r="XH72" s="248"/>
      <c r="XI72" s="202"/>
      <c r="XJ72">
        <v>60</v>
      </c>
      <c r="XK72" t="str">
        <f t="shared" si="83"/>
        <v>FALSE</v>
      </c>
      <c r="XL72">
        <f>VLOOKUP($A72,'FuturesInfo (3)'!$A$2:$V$80,22)</f>
        <v>3</v>
      </c>
      <c r="XM72" s="252"/>
      <c r="XN72">
        <f t="shared" si="123"/>
        <v>2</v>
      </c>
      <c r="XO72" s="138">
        <f>VLOOKUP($A72,'FuturesInfo (3)'!$A$2:$O$80,15)*XL72</f>
        <v>70123.200000000012</v>
      </c>
      <c r="XP72" s="138">
        <f>VLOOKUP($A72,'FuturesInfo (3)'!$A$2:$O$80,15)*XN72</f>
        <v>46748.800000000003</v>
      </c>
      <c r="XQ72" s="196">
        <f t="shared" si="124"/>
        <v>0</v>
      </c>
      <c r="XR72" s="196">
        <f t="shared" si="125"/>
        <v>0</v>
      </c>
      <c r="XS72" s="196">
        <f t="shared" si="126"/>
        <v>0</v>
      </c>
      <c r="XT72" s="196">
        <f t="shared" si="127"/>
        <v>0</v>
      </c>
      <c r="XU72" s="196">
        <f t="shared" si="151"/>
        <v>0</v>
      </c>
      <c r="XV72" s="196">
        <f t="shared" si="129"/>
        <v>0</v>
      </c>
      <c r="XW72" s="196">
        <f t="shared" si="137"/>
        <v>0</v>
      </c>
      <c r="XX72" s="196">
        <f>IF(IF(sym!$O61=XC72,1,0)=1,ABS(XO72*XH72),-ABS(XO72*XH72))</f>
        <v>0</v>
      </c>
      <c r="XY72" s="196">
        <f>IF(IF(sym!$N61=XC72,1,0)=1,ABS(XO72*XH72),-ABS(XO72*XH72))</f>
        <v>0</v>
      </c>
      <c r="XZ72" s="196">
        <f t="shared" si="148"/>
        <v>0</v>
      </c>
      <c r="YA72" s="196">
        <f t="shared" si="131"/>
        <v>0</v>
      </c>
    </row>
    <row r="73" spans="1:651" x14ac:dyDescent="0.25">
      <c r="A73" s="1" t="s">
        <v>399</v>
      </c>
      <c r="B73" s="150" t="str">
        <f>'FuturesInfo (3)'!M61</f>
        <v>@SF</v>
      </c>
      <c r="C73" s="200" t="str">
        <f>VLOOKUP(A73,'FuturesInfo (3)'!$A$2:$K$80,11)</f>
        <v>currency</v>
      </c>
      <c r="F73" t="e">
        <f>#REF!</f>
        <v>#REF!</v>
      </c>
      <c r="G73">
        <v>1</v>
      </c>
      <c r="H73">
        <v>1</v>
      </c>
      <c r="I73">
        <v>1</v>
      </c>
      <c r="J73">
        <f t="shared" si="158"/>
        <v>1</v>
      </c>
      <c r="K73">
        <f t="shared" si="159"/>
        <v>1</v>
      </c>
      <c r="L73" s="184">
        <v>1.4363546310100001E-2</v>
      </c>
      <c r="M73" s="2">
        <v>10</v>
      </c>
      <c r="N73">
        <v>60</v>
      </c>
      <c r="O73" t="str">
        <f t="shared" si="160"/>
        <v>TRUE</v>
      </c>
      <c r="P73">
        <f>VLOOKUP($A73,'FuturesInfo (3)'!$A$2:$V$80,22)</f>
        <v>2</v>
      </c>
      <c r="Q73">
        <f t="shared" si="70"/>
        <v>2</v>
      </c>
      <c r="R73">
        <f t="shared" si="70"/>
        <v>2</v>
      </c>
      <c r="S73" s="138">
        <f>VLOOKUP($A73,'FuturesInfo (3)'!$A$2:$O$80,15)*Q73</f>
        <v>256825.00000000003</v>
      </c>
      <c r="T73" s="144">
        <f t="shared" si="161"/>
        <v>3688.917781091433</v>
      </c>
      <c r="U73" s="144">
        <f t="shared" si="84"/>
        <v>3688.917781091433</v>
      </c>
      <c r="W73">
        <f t="shared" si="162"/>
        <v>1</v>
      </c>
      <c r="X73">
        <v>1</v>
      </c>
      <c r="Y73">
        <v>1</v>
      </c>
      <c r="Z73">
        <v>1</v>
      </c>
      <c r="AA73">
        <f t="shared" si="138"/>
        <v>1</v>
      </c>
      <c r="AB73">
        <f t="shared" si="163"/>
        <v>1</v>
      </c>
      <c r="AC73" s="1">
        <v>7.32421875E-3</v>
      </c>
      <c r="AD73" s="2">
        <v>10</v>
      </c>
      <c r="AE73">
        <v>60</v>
      </c>
      <c r="AF73" t="str">
        <f t="shared" si="164"/>
        <v>TRUE</v>
      </c>
      <c r="AG73">
        <f>VLOOKUP($A73,'FuturesInfo (3)'!$A$2:$V$80,22)</f>
        <v>2</v>
      </c>
      <c r="AH73">
        <f t="shared" si="165"/>
        <v>3</v>
      </c>
      <c r="AI73">
        <f t="shared" si="85"/>
        <v>2</v>
      </c>
      <c r="AJ73" s="138">
        <f>VLOOKUP($A73,'FuturesInfo (3)'!$A$2:$O$80,15)*AI73</f>
        <v>256825.00000000003</v>
      </c>
      <c r="AK73" s="196">
        <f t="shared" si="166"/>
        <v>1881.0424804687502</v>
      </c>
      <c r="AL73" s="196">
        <f t="shared" si="87"/>
        <v>1881.0424804687502</v>
      </c>
      <c r="AN73">
        <f t="shared" si="76"/>
        <v>1</v>
      </c>
      <c r="AO73">
        <v>-1</v>
      </c>
      <c r="AP73">
        <v>1</v>
      </c>
      <c r="AQ73">
        <v>1</v>
      </c>
      <c r="AR73">
        <f t="shared" si="139"/>
        <v>0</v>
      </c>
      <c r="AS73">
        <f t="shared" si="77"/>
        <v>1</v>
      </c>
      <c r="AT73" s="1">
        <v>4.6534173533699999E-3</v>
      </c>
      <c r="AU73" s="2">
        <v>10</v>
      </c>
      <c r="AV73">
        <v>60</v>
      </c>
      <c r="AW73" t="str">
        <f t="shared" si="78"/>
        <v>TRUE</v>
      </c>
      <c r="AX73">
        <f>VLOOKUP($A73,'FuturesInfo (3)'!$A$2:$V$80,22)</f>
        <v>2</v>
      </c>
      <c r="AY73">
        <f t="shared" si="79"/>
        <v>2</v>
      </c>
      <c r="AZ73">
        <f t="shared" si="88"/>
        <v>2</v>
      </c>
      <c r="BA73" s="138">
        <f>VLOOKUP($A73,'FuturesInfo (3)'!$A$2:$O$80,15)*AZ73</f>
        <v>256825.00000000003</v>
      </c>
      <c r="BB73" s="196">
        <f t="shared" si="80"/>
        <v>-1195.1139117792504</v>
      </c>
      <c r="BC73" s="196">
        <f t="shared" si="89"/>
        <v>1195.1139117792504</v>
      </c>
      <c r="BE73">
        <v>-1</v>
      </c>
      <c r="BF73">
        <v>-1</v>
      </c>
      <c r="BG73">
        <v>1</v>
      </c>
      <c r="BH73">
        <v>1</v>
      </c>
      <c r="BI73">
        <v>0</v>
      </c>
      <c r="BJ73">
        <v>1</v>
      </c>
      <c r="BK73" s="1">
        <v>6.2723149667100004E-3</v>
      </c>
      <c r="BL73" s="2">
        <v>10</v>
      </c>
      <c r="BM73">
        <v>60</v>
      </c>
      <c r="BN73" t="s">
        <v>1185</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1185</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1185</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1185</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1185</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1185</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1185</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1185</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1185</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1185</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1185</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1185</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1185</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1185</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1185</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1185</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1185</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1185</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v>1</v>
      </c>
      <c r="SX73" s="239">
        <v>-1</v>
      </c>
      <c r="SY73" s="239">
        <v>-1</v>
      </c>
      <c r="SZ73" s="239">
        <v>1</v>
      </c>
      <c r="TA73" s="214">
        <v>1</v>
      </c>
      <c r="TB73" s="240">
        <v>-6</v>
      </c>
      <c r="TC73">
        <v>-1</v>
      </c>
      <c r="TD73">
        <v>-1</v>
      </c>
      <c r="TE73" s="214">
        <v>1</v>
      </c>
      <c r="TF73">
        <v>0</v>
      </c>
      <c r="TG73">
        <v>1</v>
      </c>
      <c r="TH73">
        <v>0</v>
      </c>
      <c r="TI73">
        <v>0</v>
      </c>
      <c r="TJ73" s="248"/>
      <c r="TK73" s="202">
        <v>42544</v>
      </c>
      <c r="TL73">
        <v>60</v>
      </c>
      <c r="TM73" t="s">
        <v>1185</v>
      </c>
      <c r="TN73">
        <v>2</v>
      </c>
      <c r="TO73" s="252">
        <v>1</v>
      </c>
      <c r="TP73">
        <v>3</v>
      </c>
      <c r="TQ73" s="138">
        <v>257774.99999999997</v>
      </c>
      <c r="TR73" s="138">
        <v>386662.49999999994</v>
      </c>
      <c r="TS73" s="196">
        <v>0</v>
      </c>
      <c r="TT73" s="196">
        <v>0</v>
      </c>
      <c r="TU73" s="196">
        <v>0</v>
      </c>
      <c r="TV73" s="196">
        <v>0</v>
      </c>
      <c r="TW73" s="196">
        <v>0</v>
      </c>
      <c r="TX73" s="196">
        <v>0</v>
      </c>
      <c r="TY73" s="196">
        <v>0</v>
      </c>
      <c r="TZ73" s="196">
        <v>0</v>
      </c>
      <c r="UA73" s="196">
        <v>0</v>
      </c>
      <c r="UB73" s="196">
        <v>0</v>
      </c>
      <c r="UC73" s="196">
        <v>0</v>
      </c>
      <c r="UE73">
        <f t="shared" si="90"/>
        <v>1</v>
      </c>
      <c r="UF73" s="239">
        <v>-1</v>
      </c>
      <c r="UG73" s="239">
        <v>-1</v>
      </c>
      <c r="UH73" s="239">
        <v>1</v>
      </c>
      <c r="UI73" s="214">
        <v>1</v>
      </c>
      <c r="UJ73" s="240">
        <v>-6</v>
      </c>
      <c r="UK73">
        <f t="shared" si="91"/>
        <v>-1</v>
      </c>
      <c r="UL73">
        <f t="shared" si="92"/>
        <v>-1</v>
      </c>
      <c r="UM73" s="214">
        <v>-1</v>
      </c>
      <c r="UN73">
        <f t="shared" si="155"/>
        <v>1</v>
      </c>
      <c r="UO73">
        <f t="shared" si="152"/>
        <v>0</v>
      </c>
      <c r="UP73">
        <f t="shared" si="132"/>
        <v>1</v>
      </c>
      <c r="UQ73">
        <f t="shared" si="94"/>
        <v>1</v>
      </c>
      <c r="UR73" s="248">
        <v>-3.6853845407800001E-3</v>
      </c>
      <c r="US73" s="202">
        <v>42544</v>
      </c>
      <c r="UT73">
        <v>60</v>
      </c>
      <c r="UU73" t="str">
        <f t="shared" si="81"/>
        <v>TRUE</v>
      </c>
      <c r="UV73">
        <f>VLOOKUP($A73,'FuturesInfo (3)'!$A$2:$V$80,22)</f>
        <v>2</v>
      </c>
      <c r="UW73" s="252">
        <v>1</v>
      </c>
      <c r="UX73">
        <f t="shared" si="95"/>
        <v>3</v>
      </c>
      <c r="UY73" s="138">
        <f>VLOOKUP($A73,'FuturesInfo (3)'!$A$2:$O$80,15)*UV73</f>
        <v>256825.00000000003</v>
      </c>
      <c r="UZ73" s="138">
        <f>VLOOKUP($A73,'FuturesInfo (3)'!$A$2:$O$80,15)*UX73</f>
        <v>385237.50000000006</v>
      </c>
      <c r="VA73" s="196">
        <f t="shared" si="96"/>
        <v>946.49888468582367</v>
      </c>
      <c r="VB73" s="196">
        <f t="shared" si="97"/>
        <v>1419.7483270287355</v>
      </c>
      <c r="VC73" s="196">
        <f t="shared" si="98"/>
        <v>-946.49888468582367</v>
      </c>
      <c r="VD73" s="196">
        <f t="shared" si="99"/>
        <v>946.49888468582367</v>
      </c>
      <c r="VE73" s="196">
        <f t="shared" si="149"/>
        <v>946.49888468582367</v>
      </c>
      <c r="VF73" s="196">
        <f t="shared" si="101"/>
        <v>946.49888468582367</v>
      </c>
      <c r="VG73" s="196">
        <f t="shared" si="133"/>
        <v>-946.49888468582367</v>
      </c>
      <c r="VH73" s="196">
        <f>IF(IF(sym!$O62=UM73,1,0)=1,ABS(UY73*UR73),-ABS(UY73*UR73))</f>
        <v>-946.49888468582367</v>
      </c>
      <c r="VI73" s="196">
        <f>IF(IF(sym!$N62=UM73,1,0)=1,ABS(UY73*UR73),-ABS(UY73*UR73))</f>
        <v>946.49888468582367</v>
      </c>
      <c r="VJ73" s="196">
        <f t="shared" si="142"/>
        <v>-946.49888468582367</v>
      </c>
      <c r="VK73" s="196">
        <f t="shared" si="103"/>
        <v>946.49888468582367</v>
      </c>
      <c r="VM73">
        <f t="shared" si="104"/>
        <v>-1</v>
      </c>
      <c r="VN73" s="239">
        <v>-1</v>
      </c>
      <c r="VO73" s="239">
        <v>-1</v>
      </c>
      <c r="VP73" s="239">
        <v>1</v>
      </c>
      <c r="VQ73" s="214">
        <v>1</v>
      </c>
      <c r="VR73" s="240">
        <v>-7</v>
      </c>
      <c r="VS73">
        <f t="shared" si="105"/>
        <v>-1</v>
      </c>
      <c r="VT73">
        <f t="shared" si="106"/>
        <v>-1</v>
      </c>
      <c r="VU73" s="214"/>
      <c r="VV73">
        <f t="shared" si="156"/>
        <v>0</v>
      </c>
      <c r="VW73">
        <f t="shared" si="153"/>
        <v>0</v>
      </c>
      <c r="VX73">
        <f t="shared" si="134"/>
        <v>0</v>
      </c>
      <c r="VY73">
        <f t="shared" si="108"/>
        <v>0</v>
      </c>
      <c r="VZ73" s="248"/>
      <c r="WA73" s="202">
        <v>42544</v>
      </c>
      <c r="WB73">
        <v>60</v>
      </c>
      <c r="WC73" t="str">
        <f t="shared" si="82"/>
        <v>TRUE</v>
      </c>
      <c r="WD73">
        <f>VLOOKUP($A73,'FuturesInfo (3)'!$A$2:$V$80,22)</f>
        <v>2</v>
      </c>
      <c r="WE73" s="252">
        <v>1</v>
      </c>
      <c r="WF73">
        <f t="shared" si="109"/>
        <v>2</v>
      </c>
      <c r="WG73" s="138">
        <f>VLOOKUP($A73,'FuturesInfo (3)'!$A$2:$O$80,15)*WD73</f>
        <v>256825.00000000003</v>
      </c>
      <c r="WH73" s="138">
        <f>VLOOKUP($A73,'FuturesInfo (3)'!$A$2:$O$80,15)*WF73</f>
        <v>256825.00000000003</v>
      </c>
      <c r="WI73" s="196">
        <f t="shared" si="110"/>
        <v>0</v>
      </c>
      <c r="WJ73" s="196">
        <f t="shared" si="111"/>
        <v>0</v>
      </c>
      <c r="WK73" s="196">
        <f t="shared" si="112"/>
        <v>0</v>
      </c>
      <c r="WL73" s="196">
        <f t="shared" si="113"/>
        <v>0</v>
      </c>
      <c r="WM73" s="196">
        <f t="shared" si="150"/>
        <v>0</v>
      </c>
      <c r="WN73" s="196">
        <f t="shared" si="115"/>
        <v>0</v>
      </c>
      <c r="WO73" s="196">
        <f t="shared" si="135"/>
        <v>0</v>
      </c>
      <c r="WP73" s="196">
        <f>IF(IF(sym!$O62=VU73,1,0)=1,ABS(WG73*VZ73),-ABS(WG73*VZ73))</f>
        <v>0</v>
      </c>
      <c r="WQ73" s="196">
        <f>IF(IF(sym!$N62=VU73,1,0)=1,ABS(WG73*VZ73),-ABS(WG73*VZ73))</f>
        <v>0</v>
      </c>
      <c r="WR73" s="196">
        <f t="shared" si="145"/>
        <v>0</v>
      </c>
      <c r="WS73" s="196">
        <f t="shared" si="117"/>
        <v>0</v>
      </c>
      <c r="WU73">
        <f t="shared" si="118"/>
        <v>0</v>
      </c>
      <c r="WV73" s="239"/>
      <c r="WW73" s="239"/>
      <c r="WX73" s="239"/>
      <c r="WY73" s="214"/>
      <c r="WZ73" s="240"/>
      <c r="XA73">
        <f t="shared" si="119"/>
        <v>1</v>
      </c>
      <c r="XB73">
        <f t="shared" si="120"/>
        <v>0</v>
      </c>
      <c r="XC73" s="214"/>
      <c r="XD73">
        <f t="shared" si="157"/>
        <v>1</v>
      </c>
      <c r="XE73">
        <f t="shared" si="154"/>
        <v>1</v>
      </c>
      <c r="XF73">
        <f t="shared" si="136"/>
        <v>0</v>
      </c>
      <c r="XG73">
        <f t="shared" si="122"/>
        <v>1</v>
      </c>
      <c r="XH73" s="248"/>
      <c r="XI73" s="202"/>
      <c r="XJ73">
        <v>60</v>
      </c>
      <c r="XK73" t="str">
        <f t="shared" si="83"/>
        <v>FALSE</v>
      </c>
      <c r="XL73">
        <f>VLOOKUP($A73,'FuturesInfo (3)'!$A$2:$V$80,22)</f>
        <v>2</v>
      </c>
      <c r="XM73" s="252"/>
      <c r="XN73">
        <f t="shared" si="123"/>
        <v>2</v>
      </c>
      <c r="XO73" s="138">
        <f>VLOOKUP($A73,'FuturesInfo (3)'!$A$2:$O$80,15)*XL73</f>
        <v>256825.00000000003</v>
      </c>
      <c r="XP73" s="138">
        <f>VLOOKUP($A73,'FuturesInfo (3)'!$A$2:$O$80,15)*XN73</f>
        <v>256825.00000000003</v>
      </c>
      <c r="XQ73" s="196">
        <f t="shared" si="124"/>
        <v>0</v>
      </c>
      <c r="XR73" s="196">
        <f t="shared" si="125"/>
        <v>0</v>
      </c>
      <c r="XS73" s="196">
        <f t="shared" si="126"/>
        <v>0</v>
      </c>
      <c r="XT73" s="196">
        <f t="shared" si="127"/>
        <v>0</v>
      </c>
      <c r="XU73" s="196">
        <f t="shared" si="151"/>
        <v>0</v>
      </c>
      <c r="XV73" s="196">
        <f t="shared" si="129"/>
        <v>0</v>
      </c>
      <c r="XW73" s="196">
        <f t="shared" si="137"/>
        <v>0</v>
      </c>
      <c r="XX73" s="196">
        <f>IF(IF(sym!$O62=XC73,1,0)=1,ABS(XO73*XH73),-ABS(XO73*XH73))</f>
        <v>0</v>
      </c>
      <c r="XY73" s="196">
        <f>IF(IF(sym!$N62=XC73,1,0)=1,ABS(XO73*XH73),-ABS(XO73*XH73))</f>
        <v>0</v>
      </c>
      <c r="XZ73" s="196">
        <f t="shared" si="148"/>
        <v>0</v>
      </c>
      <c r="YA73" s="196">
        <f t="shared" si="131"/>
        <v>0</v>
      </c>
    </row>
    <row r="74" spans="1:651" x14ac:dyDescent="0.25">
      <c r="A74" s="1" t="s">
        <v>401</v>
      </c>
      <c r="B74" s="150" t="str">
        <f>'FuturesInfo (3)'!M62</f>
        <v>QSI</v>
      </c>
      <c r="C74" s="200" t="str">
        <f>VLOOKUP(A74,'FuturesInfo (3)'!$A$2:$K$80,11)</f>
        <v>metal</v>
      </c>
      <c r="F74" t="e">
        <f>#REF!</f>
        <v>#REF!</v>
      </c>
      <c r="G74">
        <v>-1</v>
      </c>
      <c r="H74">
        <v>-1</v>
      </c>
      <c r="I74">
        <v>1</v>
      </c>
      <c r="J74">
        <f t="shared" si="158"/>
        <v>0</v>
      </c>
      <c r="K74">
        <f t="shared" si="159"/>
        <v>0</v>
      </c>
      <c r="L74" s="184">
        <v>2.1216848673900002E-2</v>
      </c>
      <c r="M74" s="2">
        <v>10</v>
      </c>
      <c r="N74">
        <v>60</v>
      </c>
      <c r="O74" t="str">
        <f t="shared" si="160"/>
        <v>TRUE</v>
      </c>
      <c r="P74">
        <f>VLOOKUP($A74,'FuturesInfo (3)'!$A$2:$V$80,22)</f>
        <v>1</v>
      </c>
      <c r="Q74">
        <f t="shared" si="70"/>
        <v>1</v>
      </c>
      <c r="R74">
        <f t="shared" si="70"/>
        <v>1</v>
      </c>
      <c r="S74" s="138">
        <f>VLOOKUP($A74,'FuturesInfo (3)'!$A$2:$O$80,15)*Q74</f>
        <v>99535</v>
      </c>
      <c r="T74" s="144">
        <f t="shared" si="161"/>
        <v>-2111.8190327566367</v>
      </c>
      <c r="U74" s="144">
        <f t="shared" si="84"/>
        <v>-2111.8190327566367</v>
      </c>
      <c r="W74">
        <f t="shared" si="162"/>
        <v>-1</v>
      </c>
      <c r="X74">
        <v>1</v>
      </c>
      <c r="Y74">
        <v>-1</v>
      </c>
      <c r="Z74">
        <v>1</v>
      </c>
      <c r="AA74">
        <f t="shared" si="138"/>
        <v>1</v>
      </c>
      <c r="AB74">
        <f t="shared" si="163"/>
        <v>0</v>
      </c>
      <c r="AC74" s="1">
        <v>5.0106935533100003E-3</v>
      </c>
      <c r="AD74" s="2">
        <v>10</v>
      </c>
      <c r="AE74">
        <v>60</v>
      </c>
      <c r="AF74" t="str">
        <f t="shared" si="164"/>
        <v>TRUE</v>
      </c>
      <c r="AG74">
        <f>VLOOKUP($A74,'FuturesInfo (3)'!$A$2:$V$80,22)</f>
        <v>1</v>
      </c>
      <c r="AH74">
        <f t="shared" si="165"/>
        <v>1</v>
      </c>
      <c r="AI74">
        <f t="shared" si="85"/>
        <v>1</v>
      </c>
      <c r="AJ74" s="138">
        <f>VLOOKUP($A74,'FuturesInfo (3)'!$A$2:$O$80,15)*AI74</f>
        <v>99535</v>
      </c>
      <c r="AK74" s="196">
        <f t="shared" si="166"/>
        <v>498.73938282871086</v>
      </c>
      <c r="AL74" s="196">
        <f t="shared" si="87"/>
        <v>-498.73938282871086</v>
      </c>
      <c r="AN74">
        <f t="shared" si="76"/>
        <v>1</v>
      </c>
      <c r="AO74">
        <v>1</v>
      </c>
      <c r="AP74">
        <v>-1</v>
      </c>
      <c r="AQ74">
        <v>-1</v>
      </c>
      <c r="AR74">
        <f t="shared" si="139"/>
        <v>0</v>
      </c>
      <c r="AS74">
        <f t="shared" si="77"/>
        <v>1</v>
      </c>
      <c r="AT74" s="1">
        <v>-3.2224721833800001E-3</v>
      </c>
      <c r="AU74" s="2">
        <v>10</v>
      </c>
      <c r="AV74">
        <v>60</v>
      </c>
      <c r="AW74" t="str">
        <f t="shared" si="78"/>
        <v>TRUE</v>
      </c>
      <c r="AX74">
        <f>VLOOKUP($A74,'FuturesInfo (3)'!$A$2:$V$80,22)</f>
        <v>1</v>
      </c>
      <c r="AY74">
        <f t="shared" si="79"/>
        <v>1</v>
      </c>
      <c r="AZ74">
        <f t="shared" si="88"/>
        <v>1</v>
      </c>
      <c r="BA74" s="138">
        <f>VLOOKUP($A74,'FuturesInfo (3)'!$A$2:$O$80,15)*AZ74</f>
        <v>99535</v>
      </c>
      <c r="BB74" s="196">
        <f t="shared" si="80"/>
        <v>-320.74876877272828</v>
      </c>
      <c r="BC74" s="196">
        <f t="shared" si="89"/>
        <v>320.74876877272828</v>
      </c>
      <c r="BE74">
        <v>1</v>
      </c>
      <c r="BF74">
        <v>1</v>
      </c>
      <c r="BG74">
        <v>-1</v>
      </c>
      <c r="BH74">
        <v>1</v>
      </c>
      <c r="BI74">
        <v>1</v>
      </c>
      <c r="BJ74">
        <v>0</v>
      </c>
      <c r="BK74" s="1">
        <v>3.6049774307699997E-2</v>
      </c>
      <c r="BL74" s="2">
        <v>10</v>
      </c>
      <c r="BM74">
        <v>60</v>
      </c>
      <c r="BN74" t="s">
        <v>1185</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1185</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1185</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1185</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1185</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1185</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1185</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1185</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1185</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1185</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1185</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1185</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1185</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1185</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1185</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1185</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1185</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1185</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v>1</v>
      </c>
      <c r="SX74" s="239">
        <v>1</v>
      </c>
      <c r="SY74" s="239">
        <v>1</v>
      </c>
      <c r="SZ74" s="239">
        <v>1</v>
      </c>
      <c r="TA74" s="214">
        <v>1</v>
      </c>
      <c r="TB74" s="240">
        <v>-9</v>
      </c>
      <c r="TC74">
        <v>-1</v>
      </c>
      <c r="TD74">
        <v>-1</v>
      </c>
      <c r="TE74" s="214">
        <v>1</v>
      </c>
      <c r="TF74">
        <v>1</v>
      </c>
      <c r="TG74">
        <v>1</v>
      </c>
      <c r="TH74">
        <v>0</v>
      </c>
      <c r="TI74">
        <v>0</v>
      </c>
      <c r="TJ74" s="248"/>
      <c r="TK74" s="202">
        <v>42541</v>
      </c>
      <c r="TL74">
        <v>60</v>
      </c>
      <c r="TM74" t="s">
        <v>1185</v>
      </c>
      <c r="TN74">
        <v>1</v>
      </c>
      <c r="TO74" s="252">
        <v>2</v>
      </c>
      <c r="TP74">
        <v>1</v>
      </c>
      <c r="TQ74" s="138">
        <v>97940</v>
      </c>
      <c r="TR74" s="138">
        <v>97940</v>
      </c>
      <c r="TS74" s="196">
        <v>0</v>
      </c>
      <c r="TT74" s="196">
        <v>0</v>
      </c>
      <c r="TU74" s="196">
        <v>0</v>
      </c>
      <c r="TV74" s="196">
        <v>0</v>
      </c>
      <c r="TW74" s="196">
        <v>0</v>
      </c>
      <c r="TX74" s="196">
        <v>0</v>
      </c>
      <c r="TY74" s="196">
        <v>0</v>
      </c>
      <c r="TZ74" s="196">
        <v>0</v>
      </c>
      <c r="UA74" s="196">
        <v>0</v>
      </c>
      <c r="UB74" s="196">
        <v>0</v>
      </c>
      <c r="UC74" s="196">
        <v>0</v>
      </c>
      <c r="UE74">
        <f t="shared" si="90"/>
        <v>1</v>
      </c>
      <c r="UF74" s="239">
        <v>1</v>
      </c>
      <c r="UG74" s="239">
        <v>1</v>
      </c>
      <c r="UH74" s="239">
        <v>1</v>
      </c>
      <c r="UI74" s="214">
        <v>1</v>
      </c>
      <c r="UJ74" s="240">
        <v>-9</v>
      </c>
      <c r="UK74">
        <f t="shared" si="91"/>
        <v>-1</v>
      </c>
      <c r="UL74">
        <f t="shared" si="92"/>
        <v>-1</v>
      </c>
      <c r="UM74" s="214">
        <v>1</v>
      </c>
      <c r="UN74">
        <f t="shared" si="155"/>
        <v>1</v>
      </c>
      <c r="UO74">
        <f t="shared" si="152"/>
        <v>1</v>
      </c>
      <c r="UP74">
        <f t="shared" si="132"/>
        <v>0</v>
      </c>
      <c r="UQ74">
        <f t="shared" si="94"/>
        <v>0</v>
      </c>
      <c r="UR74" s="248">
        <v>1.6285480906700001E-2</v>
      </c>
      <c r="US74" s="202">
        <v>42541</v>
      </c>
      <c r="UT74">
        <v>60</v>
      </c>
      <c r="UU74" t="str">
        <f t="shared" si="81"/>
        <v>TRUE</v>
      </c>
      <c r="UV74">
        <f>VLOOKUP($A74,'FuturesInfo (3)'!$A$2:$V$80,22)</f>
        <v>1</v>
      </c>
      <c r="UW74" s="252">
        <v>2</v>
      </c>
      <c r="UX74">
        <f t="shared" si="95"/>
        <v>1</v>
      </c>
      <c r="UY74" s="138">
        <f>VLOOKUP($A74,'FuturesInfo (3)'!$A$2:$O$80,15)*UV74</f>
        <v>99535</v>
      </c>
      <c r="UZ74" s="138">
        <f>VLOOKUP($A74,'FuturesInfo (3)'!$A$2:$O$80,15)*UX74</f>
        <v>99535</v>
      </c>
      <c r="VA74" s="196">
        <f t="shared" si="96"/>
        <v>1620.9753420483846</v>
      </c>
      <c r="VB74" s="196">
        <f t="shared" si="97"/>
        <v>1620.9753420483846</v>
      </c>
      <c r="VC74" s="196">
        <f t="shared" si="98"/>
        <v>1620.9753420483846</v>
      </c>
      <c r="VD74" s="196">
        <f t="shared" si="99"/>
        <v>-1620.9753420483846</v>
      </c>
      <c r="VE74" s="196">
        <f t="shared" si="149"/>
        <v>-1620.9753420483846</v>
      </c>
      <c r="VF74" s="196">
        <f t="shared" si="101"/>
        <v>1620.9753420483846</v>
      </c>
      <c r="VG74" s="196">
        <f t="shared" si="133"/>
        <v>1620.9753420483846</v>
      </c>
      <c r="VH74" s="196">
        <f>IF(IF(sym!$O63=UM74,1,0)=1,ABS(UY74*UR74),-ABS(UY74*UR74))</f>
        <v>-1620.9753420483846</v>
      </c>
      <c r="VI74" s="196">
        <f>IF(IF(sym!$N63=UM74,1,0)=1,ABS(UY74*UR74),-ABS(UY74*UR74))</f>
        <v>1620.9753420483846</v>
      </c>
      <c r="VJ74" s="196">
        <f t="shared" si="142"/>
        <v>-1620.9753420483846</v>
      </c>
      <c r="VK74" s="196">
        <f t="shared" si="103"/>
        <v>1620.9753420483846</v>
      </c>
      <c r="VM74">
        <f t="shared" si="104"/>
        <v>1</v>
      </c>
      <c r="VN74" s="239">
        <v>1</v>
      </c>
      <c r="VO74" s="239">
        <v>-1</v>
      </c>
      <c r="VP74" s="239">
        <v>1</v>
      </c>
      <c r="VQ74" s="214">
        <v>1</v>
      </c>
      <c r="VR74" s="240">
        <v>5</v>
      </c>
      <c r="VS74">
        <f t="shared" si="105"/>
        <v>-1</v>
      </c>
      <c r="VT74">
        <f t="shared" si="106"/>
        <v>1</v>
      </c>
      <c r="VU74" s="214"/>
      <c r="VV74">
        <f t="shared" si="156"/>
        <v>0</v>
      </c>
      <c r="VW74">
        <f t="shared" si="153"/>
        <v>0</v>
      </c>
      <c r="VX74">
        <f t="shared" si="134"/>
        <v>0</v>
      </c>
      <c r="VY74">
        <f t="shared" si="108"/>
        <v>0</v>
      </c>
      <c r="VZ74" s="248"/>
      <c r="WA74" s="202">
        <v>42548</v>
      </c>
      <c r="WB74">
        <v>60</v>
      </c>
      <c r="WC74" t="str">
        <f t="shared" si="82"/>
        <v>TRUE</v>
      </c>
      <c r="WD74">
        <f>VLOOKUP($A74,'FuturesInfo (3)'!$A$2:$V$80,22)</f>
        <v>1</v>
      </c>
      <c r="WE74" s="252">
        <v>2</v>
      </c>
      <c r="WF74">
        <f t="shared" si="109"/>
        <v>1</v>
      </c>
      <c r="WG74" s="138">
        <f>VLOOKUP($A74,'FuturesInfo (3)'!$A$2:$O$80,15)*WD74</f>
        <v>99535</v>
      </c>
      <c r="WH74" s="138">
        <f>VLOOKUP($A74,'FuturesInfo (3)'!$A$2:$O$80,15)*WF74</f>
        <v>99535</v>
      </c>
      <c r="WI74" s="196">
        <f t="shared" si="110"/>
        <v>0</v>
      </c>
      <c r="WJ74" s="196">
        <f t="shared" si="111"/>
        <v>0</v>
      </c>
      <c r="WK74" s="196">
        <f t="shared" si="112"/>
        <v>0</v>
      </c>
      <c r="WL74" s="196">
        <f t="shared" si="113"/>
        <v>0</v>
      </c>
      <c r="WM74" s="196">
        <f t="shared" si="150"/>
        <v>0</v>
      </c>
      <c r="WN74" s="196">
        <f t="shared" si="115"/>
        <v>0</v>
      </c>
      <c r="WO74" s="196">
        <f t="shared" si="135"/>
        <v>0</v>
      </c>
      <c r="WP74" s="196">
        <f>IF(IF(sym!$O63=VU74,1,0)=1,ABS(WG74*VZ74),-ABS(WG74*VZ74))</f>
        <v>0</v>
      </c>
      <c r="WQ74" s="196">
        <f>IF(IF(sym!$N63=VU74,1,0)=1,ABS(WG74*VZ74),-ABS(WG74*VZ74))</f>
        <v>0</v>
      </c>
      <c r="WR74" s="196">
        <f t="shared" si="145"/>
        <v>0</v>
      </c>
      <c r="WS74" s="196">
        <f t="shared" si="117"/>
        <v>0</v>
      </c>
      <c r="WU74">
        <f t="shared" si="118"/>
        <v>0</v>
      </c>
      <c r="WV74" s="239"/>
      <c r="WW74" s="239"/>
      <c r="WX74" s="239"/>
      <c r="WY74" s="214"/>
      <c r="WZ74" s="240"/>
      <c r="XA74">
        <f t="shared" si="119"/>
        <v>1</v>
      </c>
      <c r="XB74">
        <f t="shared" si="120"/>
        <v>0</v>
      </c>
      <c r="XC74" s="214"/>
      <c r="XD74">
        <f t="shared" si="157"/>
        <v>1</v>
      </c>
      <c r="XE74">
        <f t="shared" si="154"/>
        <v>1</v>
      </c>
      <c r="XF74">
        <f t="shared" si="136"/>
        <v>0</v>
      </c>
      <c r="XG74">
        <f t="shared" si="122"/>
        <v>1</v>
      </c>
      <c r="XH74" s="248"/>
      <c r="XI74" s="202"/>
      <c r="XJ74">
        <v>60</v>
      </c>
      <c r="XK74" t="str">
        <f t="shared" si="83"/>
        <v>FALSE</v>
      </c>
      <c r="XL74">
        <f>VLOOKUP($A74,'FuturesInfo (3)'!$A$2:$V$80,22)</f>
        <v>1</v>
      </c>
      <c r="XM74" s="252"/>
      <c r="XN74">
        <f t="shared" si="123"/>
        <v>1</v>
      </c>
      <c r="XO74" s="138">
        <f>VLOOKUP($A74,'FuturesInfo (3)'!$A$2:$O$80,15)*XL74</f>
        <v>99535</v>
      </c>
      <c r="XP74" s="138">
        <f>VLOOKUP($A74,'FuturesInfo (3)'!$A$2:$O$80,15)*XN74</f>
        <v>99535</v>
      </c>
      <c r="XQ74" s="196">
        <f t="shared" si="124"/>
        <v>0</v>
      </c>
      <c r="XR74" s="196">
        <f t="shared" si="125"/>
        <v>0</v>
      </c>
      <c r="XS74" s="196">
        <f t="shared" si="126"/>
        <v>0</v>
      </c>
      <c r="XT74" s="196">
        <f t="shared" si="127"/>
        <v>0</v>
      </c>
      <c r="XU74" s="196">
        <f t="shared" si="151"/>
        <v>0</v>
      </c>
      <c r="XV74" s="196">
        <f t="shared" si="129"/>
        <v>0</v>
      </c>
      <c r="XW74" s="196">
        <f t="shared" si="137"/>
        <v>0</v>
      </c>
      <c r="XX74" s="196">
        <f>IF(IF(sym!$O63=XC74,1,0)=1,ABS(XO74*XH74),-ABS(XO74*XH74))</f>
        <v>0</v>
      </c>
      <c r="XY74" s="196">
        <f>IF(IF(sym!$N63=XC74,1,0)=1,ABS(XO74*XH74),-ABS(XO74*XH74))</f>
        <v>0</v>
      </c>
      <c r="XZ74" s="196">
        <f t="shared" si="148"/>
        <v>0</v>
      </c>
      <c r="YA74" s="196">
        <f t="shared" si="131"/>
        <v>0</v>
      </c>
    </row>
    <row r="75" spans="1:651" x14ac:dyDescent="0.25">
      <c r="A75" s="1" t="s">
        <v>403</v>
      </c>
      <c r="B75" s="150" t="str">
        <f>'FuturesInfo (3)'!M63</f>
        <v>IN</v>
      </c>
      <c r="C75" s="200" t="str">
        <f>VLOOKUP(A75,'FuturesInfo (3)'!$A$2:$K$80,11)</f>
        <v>index</v>
      </c>
      <c r="F75" t="e">
        <f>#REF!</f>
        <v>#REF!</v>
      </c>
      <c r="G75">
        <v>1</v>
      </c>
      <c r="H75">
        <v>-1</v>
      </c>
      <c r="I75">
        <v>1</v>
      </c>
      <c r="J75">
        <f t="shared" si="158"/>
        <v>1</v>
      </c>
      <c r="K75">
        <f t="shared" si="159"/>
        <v>0</v>
      </c>
      <c r="L75" s="184">
        <v>3.6434296818099997E-4</v>
      </c>
      <c r="M75" s="2">
        <v>10</v>
      </c>
      <c r="N75">
        <v>60</v>
      </c>
      <c r="O75" t="str">
        <f t="shared" si="160"/>
        <v>TRUE</v>
      </c>
      <c r="P75">
        <f>VLOOKUP($A75,'FuturesInfo (3)'!$A$2:$V$80,22)</f>
        <v>9</v>
      </c>
      <c r="Q75">
        <f t="shared" si="70"/>
        <v>9</v>
      </c>
      <c r="R75">
        <f t="shared" si="70"/>
        <v>9</v>
      </c>
      <c r="S75" s="138">
        <f>VLOOKUP($A75,'FuturesInfo (3)'!$A$2:$O$80,15)*Q75</f>
        <v>150444</v>
      </c>
      <c r="T75" s="144">
        <f t="shared" si="161"/>
        <v>54.813213505022361</v>
      </c>
      <c r="U75" s="144">
        <f t="shared" si="84"/>
        <v>-54.813213505022361</v>
      </c>
      <c r="W75">
        <f t="shared" si="162"/>
        <v>1</v>
      </c>
      <c r="X75">
        <v>1</v>
      </c>
      <c r="Y75">
        <v>-1</v>
      </c>
      <c r="Z75">
        <v>-1</v>
      </c>
      <c r="AA75">
        <f t="shared" si="138"/>
        <v>0</v>
      </c>
      <c r="AB75">
        <f t="shared" si="163"/>
        <v>1</v>
      </c>
      <c r="AC75" s="1">
        <v>-3.0350855894100001E-4</v>
      </c>
      <c r="AD75" s="2">
        <v>10</v>
      </c>
      <c r="AE75">
        <v>60</v>
      </c>
      <c r="AF75" t="str">
        <f t="shared" si="164"/>
        <v>TRUE</v>
      </c>
      <c r="AG75">
        <f>VLOOKUP($A75,'FuturesInfo (3)'!$A$2:$V$80,22)</f>
        <v>9</v>
      </c>
      <c r="AH75">
        <f t="shared" si="165"/>
        <v>7</v>
      </c>
      <c r="AI75">
        <f t="shared" si="85"/>
        <v>9</v>
      </c>
      <c r="AJ75" s="138">
        <f>VLOOKUP($A75,'FuturesInfo (3)'!$A$2:$O$80,15)*AI75</f>
        <v>150444</v>
      </c>
      <c r="AK75" s="196">
        <f t="shared" si="166"/>
        <v>-45.661041641319805</v>
      </c>
      <c r="AL75" s="196">
        <f t="shared" si="87"/>
        <v>45.661041641319805</v>
      </c>
      <c r="AN75">
        <f t="shared" si="76"/>
        <v>1</v>
      </c>
      <c r="AO75">
        <v>-1</v>
      </c>
      <c r="AP75">
        <v>1</v>
      </c>
      <c r="AQ75">
        <v>1</v>
      </c>
      <c r="AR75">
        <f t="shared" si="139"/>
        <v>0</v>
      </c>
      <c r="AS75">
        <f t="shared" si="77"/>
        <v>1</v>
      </c>
      <c r="AT75" s="1">
        <v>6.67921549578E-3</v>
      </c>
      <c r="AU75" s="2">
        <v>10</v>
      </c>
      <c r="AV75">
        <v>60</v>
      </c>
      <c r="AW75" t="str">
        <f t="shared" si="78"/>
        <v>TRUE</v>
      </c>
      <c r="AX75">
        <f>VLOOKUP($A75,'FuturesInfo (3)'!$A$2:$V$80,22)</f>
        <v>9</v>
      </c>
      <c r="AY75">
        <f t="shared" si="79"/>
        <v>7</v>
      </c>
      <c r="AZ75">
        <f t="shared" si="88"/>
        <v>9</v>
      </c>
      <c r="BA75" s="138">
        <f>VLOOKUP($A75,'FuturesInfo (3)'!$A$2:$O$80,15)*AZ75</f>
        <v>150444</v>
      </c>
      <c r="BB75" s="196">
        <f t="shared" si="80"/>
        <v>-1004.8478960471264</v>
      </c>
      <c r="BC75" s="196">
        <f t="shared" si="89"/>
        <v>1004.8478960471264</v>
      </c>
      <c r="BE75">
        <v>-1</v>
      </c>
      <c r="BF75">
        <v>1</v>
      </c>
      <c r="BG75">
        <v>1</v>
      </c>
      <c r="BH75">
        <v>-1</v>
      </c>
      <c r="BI75">
        <v>0</v>
      </c>
      <c r="BJ75">
        <v>0</v>
      </c>
      <c r="BK75" s="1">
        <v>-6.6348995717500003E-4</v>
      </c>
      <c r="BL75" s="2">
        <v>10</v>
      </c>
      <c r="BM75">
        <v>60</v>
      </c>
      <c r="BN75" t="s">
        <v>1185</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1185</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1185</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1185</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1185</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1185</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1185</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1185</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1185</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1185</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1185</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1185</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1185</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1185</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1185</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1185</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1185</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1185</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v>1</v>
      </c>
      <c r="SX75" s="239">
        <v>1</v>
      </c>
      <c r="SY75" s="239">
        <v>-1</v>
      </c>
      <c r="SZ75" s="239">
        <v>1</v>
      </c>
      <c r="TA75" s="214">
        <v>1</v>
      </c>
      <c r="TB75" s="240">
        <v>5</v>
      </c>
      <c r="TC75">
        <v>-1</v>
      </c>
      <c r="TD75">
        <v>1</v>
      </c>
      <c r="TE75" s="214">
        <v>1</v>
      </c>
      <c r="TF75">
        <v>1</v>
      </c>
      <c r="TG75">
        <v>1</v>
      </c>
      <c r="TH75">
        <v>0</v>
      </c>
      <c r="TI75">
        <v>1</v>
      </c>
      <c r="TJ75" s="248">
        <v>4.1280287167199999E-3</v>
      </c>
      <c r="TK75" s="202">
        <v>42545</v>
      </c>
      <c r="TL75">
        <v>60</v>
      </c>
      <c r="TM75" t="s">
        <v>1185</v>
      </c>
      <c r="TN75">
        <v>9</v>
      </c>
      <c r="TO75" s="252">
        <v>2</v>
      </c>
      <c r="TP75">
        <v>7</v>
      </c>
      <c r="TQ75" s="138">
        <v>151056</v>
      </c>
      <c r="TR75" s="138">
        <v>117488</v>
      </c>
      <c r="TS75" s="196">
        <v>623.56350583285632</v>
      </c>
      <c r="TT75" s="196">
        <v>484.99383786999937</v>
      </c>
      <c r="TU75" s="196">
        <v>623.56350583285632</v>
      </c>
      <c r="TV75" s="196">
        <v>-623.56350583285632</v>
      </c>
      <c r="TW75" s="196">
        <v>623.56350583285632</v>
      </c>
      <c r="TX75" s="196">
        <v>-623.56350583285632</v>
      </c>
      <c r="TY75" s="196">
        <v>623.56350583285632</v>
      </c>
      <c r="TZ75" s="196">
        <v>623.56350583285632</v>
      </c>
      <c r="UA75" s="196">
        <v>-623.56350583285632</v>
      </c>
      <c r="UB75" s="196">
        <v>-623.56350583285632</v>
      </c>
      <c r="UC75" s="196">
        <v>623.56350583285632</v>
      </c>
      <c r="UE75">
        <f t="shared" si="90"/>
        <v>1</v>
      </c>
      <c r="UF75" s="239">
        <v>1</v>
      </c>
      <c r="UG75" s="239">
        <v>-1</v>
      </c>
      <c r="UH75" s="239">
        <v>1</v>
      </c>
      <c r="UI75" s="214">
        <v>-1</v>
      </c>
      <c r="UJ75" s="240">
        <v>6</v>
      </c>
      <c r="UK75">
        <f t="shared" si="91"/>
        <v>1</v>
      </c>
      <c r="UL75">
        <f t="shared" si="92"/>
        <v>-1</v>
      </c>
      <c r="UM75" s="214">
        <v>-1</v>
      </c>
      <c r="UN75">
        <f t="shared" si="155"/>
        <v>0</v>
      </c>
      <c r="UO75">
        <f t="shared" si="152"/>
        <v>1</v>
      </c>
      <c r="UP75">
        <f t="shared" si="132"/>
        <v>0</v>
      </c>
      <c r="UQ75">
        <f t="shared" si="94"/>
        <v>1</v>
      </c>
      <c r="UR75" s="248">
        <v>-4.0514775977099999E-3</v>
      </c>
      <c r="US75" s="202">
        <v>42545</v>
      </c>
      <c r="UT75">
        <v>60</v>
      </c>
      <c r="UU75" t="str">
        <f t="shared" si="81"/>
        <v>TRUE</v>
      </c>
      <c r="UV75">
        <f>VLOOKUP($A75,'FuturesInfo (3)'!$A$2:$V$80,22)</f>
        <v>9</v>
      </c>
      <c r="UW75" s="252">
        <v>2</v>
      </c>
      <c r="UX75">
        <f t="shared" si="95"/>
        <v>7</v>
      </c>
      <c r="UY75" s="138">
        <f>VLOOKUP($A75,'FuturesInfo (3)'!$A$2:$O$80,15)*UV75</f>
        <v>150444</v>
      </c>
      <c r="UZ75" s="138">
        <f>VLOOKUP($A75,'FuturesInfo (3)'!$A$2:$O$80,15)*UX75</f>
        <v>117012</v>
      </c>
      <c r="VA75" s="196">
        <f t="shared" si="96"/>
        <v>-609.52049570988322</v>
      </c>
      <c r="VB75" s="196">
        <f t="shared" si="97"/>
        <v>-474.0714966632425</v>
      </c>
      <c r="VC75" s="196">
        <f t="shared" si="98"/>
        <v>609.52049570988322</v>
      </c>
      <c r="VD75" s="196">
        <f t="shared" si="99"/>
        <v>-609.52049570988322</v>
      </c>
      <c r="VE75" s="196">
        <f t="shared" si="149"/>
        <v>609.52049570988322</v>
      </c>
      <c r="VF75" s="196">
        <f t="shared" si="101"/>
        <v>609.52049570988322</v>
      </c>
      <c r="VG75" s="196">
        <f t="shared" si="133"/>
        <v>-609.52049570988322</v>
      </c>
      <c r="VH75" s="196">
        <f>IF(IF(sym!$O64=UM75,1,0)=1,ABS(UY75*UR75),-ABS(UY75*UR75))</f>
        <v>-609.52049570988322</v>
      </c>
      <c r="VI75" s="196">
        <f>IF(IF(sym!$N64=UM75,1,0)=1,ABS(UY75*UR75),-ABS(UY75*UR75))</f>
        <v>609.52049570988322</v>
      </c>
      <c r="VJ75" s="196">
        <f t="shared" si="142"/>
        <v>-609.52049570988322</v>
      </c>
      <c r="VK75" s="196">
        <f t="shared" si="103"/>
        <v>609.52049570988322</v>
      </c>
      <c r="VM75">
        <f t="shared" si="104"/>
        <v>-1</v>
      </c>
      <c r="VN75" s="239">
        <v>1</v>
      </c>
      <c r="VO75" s="239">
        <v>-1</v>
      </c>
      <c r="VP75" s="239">
        <v>1</v>
      </c>
      <c r="VQ75" s="214">
        <v>-1</v>
      </c>
      <c r="VR75" s="240">
        <v>7</v>
      </c>
      <c r="VS75">
        <f t="shared" si="105"/>
        <v>1</v>
      </c>
      <c r="VT75">
        <f t="shared" si="106"/>
        <v>-1</v>
      </c>
      <c r="VU75" s="214"/>
      <c r="VV75">
        <f t="shared" si="156"/>
        <v>0</v>
      </c>
      <c r="VW75">
        <f t="shared" si="153"/>
        <v>0</v>
      </c>
      <c r="VX75">
        <f t="shared" si="134"/>
        <v>0</v>
      </c>
      <c r="VY75">
        <f t="shared" si="108"/>
        <v>0</v>
      </c>
      <c r="VZ75" s="248"/>
      <c r="WA75" s="202">
        <v>42545</v>
      </c>
      <c r="WB75">
        <v>60</v>
      </c>
      <c r="WC75" t="str">
        <f t="shared" si="82"/>
        <v>TRUE</v>
      </c>
      <c r="WD75">
        <f>VLOOKUP($A75,'FuturesInfo (3)'!$A$2:$V$80,22)</f>
        <v>9</v>
      </c>
      <c r="WE75" s="252">
        <v>2</v>
      </c>
      <c r="WF75">
        <f t="shared" si="109"/>
        <v>9</v>
      </c>
      <c r="WG75" s="138">
        <f>VLOOKUP($A75,'FuturesInfo (3)'!$A$2:$O$80,15)*WD75</f>
        <v>150444</v>
      </c>
      <c r="WH75" s="138">
        <f>VLOOKUP($A75,'FuturesInfo (3)'!$A$2:$O$80,15)*WF75</f>
        <v>150444</v>
      </c>
      <c r="WI75" s="196">
        <f t="shared" si="110"/>
        <v>0</v>
      </c>
      <c r="WJ75" s="196">
        <f t="shared" si="111"/>
        <v>0</v>
      </c>
      <c r="WK75" s="196">
        <f t="shared" si="112"/>
        <v>0</v>
      </c>
      <c r="WL75" s="196">
        <f t="shared" si="113"/>
        <v>0</v>
      </c>
      <c r="WM75" s="196">
        <f t="shared" si="150"/>
        <v>0</v>
      </c>
      <c r="WN75" s="196">
        <f t="shared" si="115"/>
        <v>0</v>
      </c>
      <c r="WO75" s="196">
        <f t="shared" si="135"/>
        <v>0</v>
      </c>
      <c r="WP75" s="196">
        <f>IF(IF(sym!$O64=VU75,1,0)=1,ABS(WG75*VZ75),-ABS(WG75*VZ75))</f>
        <v>0</v>
      </c>
      <c r="WQ75" s="196">
        <f>IF(IF(sym!$N64=VU75,1,0)=1,ABS(WG75*VZ75),-ABS(WG75*VZ75))</f>
        <v>0</v>
      </c>
      <c r="WR75" s="196">
        <f t="shared" si="145"/>
        <v>0</v>
      </c>
      <c r="WS75" s="196">
        <f t="shared" si="117"/>
        <v>0</v>
      </c>
      <c r="WU75">
        <f t="shared" si="118"/>
        <v>0</v>
      </c>
      <c r="WV75" s="239"/>
      <c r="WW75" s="239"/>
      <c r="WX75" s="239"/>
      <c r="WY75" s="214"/>
      <c r="WZ75" s="240"/>
      <c r="XA75">
        <f t="shared" si="119"/>
        <v>1</v>
      </c>
      <c r="XB75">
        <f t="shared" si="120"/>
        <v>0</v>
      </c>
      <c r="XC75" s="214"/>
      <c r="XD75">
        <f t="shared" si="157"/>
        <v>1</v>
      </c>
      <c r="XE75">
        <f t="shared" si="154"/>
        <v>1</v>
      </c>
      <c r="XF75">
        <f t="shared" si="136"/>
        <v>0</v>
      </c>
      <c r="XG75">
        <f t="shared" si="122"/>
        <v>1</v>
      </c>
      <c r="XH75" s="248"/>
      <c r="XI75" s="202"/>
      <c r="XJ75">
        <v>60</v>
      </c>
      <c r="XK75" t="str">
        <f t="shared" si="83"/>
        <v>FALSE</v>
      </c>
      <c r="XL75">
        <f>VLOOKUP($A75,'FuturesInfo (3)'!$A$2:$V$80,22)</f>
        <v>9</v>
      </c>
      <c r="XM75" s="252"/>
      <c r="XN75">
        <f t="shared" si="123"/>
        <v>7</v>
      </c>
      <c r="XO75" s="138">
        <f>VLOOKUP($A75,'FuturesInfo (3)'!$A$2:$O$80,15)*XL75</f>
        <v>150444</v>
      </c>
      <c r="XP75" s="138">
        <f>VLOOKUP($A75,'FuturesInfo (3)'!$A$2:$O$80,15)*XN75</f>
        <v>117012</v>
      </c>
      <c r="XQ75" s="196">
        <f t="shared" si="124"/>
        <v>0</v>
      </c>
      <c r="XR75" s="196">
        <f t="shared" si="125"/>
        <v>0</v>
      </c>
      <c r="XS75" s="196">
        <f t="shared" si="126"/>
        <v>0</v>
      </c>
      <c r="XT75" s="196">
        <f t="shared" si="127"/>
        <v>0</v>
      </c>
      <c r="XU75" s="196">
        <f t="shared" si="151"/>
        <v>0</v>
      </c>
      <c r="XV75" s="196">
        <f t="shared" si="129"/>
        <v>0</v>
      </c>
      <c r="XW75" s="196">
        <f t="shared" si="137"/>
        <v>0</v>
      </c>
      <c r="XX75" s="196">
        <f>IF(IF(sym!$O64=XC75,1,0)=1,ABS(XO75*XH75),-ABS(XO75*XH75))</f>
        <v>0</v>
      </c>
      <c r="XY75" s="196">
        <f>IF(IF(sym!$N64=XC75,1,0)=1,ABS(XO75*XH75),-ABS(XO75*XH75))</f>
        <v>0</v>
      </c>
      <c r="XZ75" s="196">
        <f t="shared" si="148"/>
        <v>0</v>
      </c>
      <c r="YA75" s="196">
        <f t="shared" si="131"/>
        <v>0</v>
      </c>
    </row>
    <row r="76" spans="1:651" x14ac:dyDescent="0.25">
      <c r="A76" s="1" t="s">
        <v>1001</v>
      </c>
      <c r="B76" s="150" t="str">
        <f>'FuturesInfo (3)'!M64</f>
        <v>BB</v>
      </c>
      <c r="C76" s="200" t="str">
        <f>VLOOKUP(A76,'FuturesInfo (3)'!$A$2:$K$80,11)</f>
        <v>rates</v>
      </c>
      <c r="F76" t="e">
        <f>#REF!</f>
        <v>#REF!</v>
      </c>
      <c r="G76">
        <v>1</v>
      </c>
      <c r="H76">
        <v>1</v>
      </c>
      <c r="I76">
        <v>1</v>
      </c>
      <c r="J76">
        <f t="shared" si="158"/>
        <v>1</v>
      </c>
      <c r="K76">
        <f t="shared" si="159"/>
        <v>1</v>
      </c>
      <c r="L76" s="184">
        <v>3.2905561039800002E-4</v>
      </c>
      <c r="M76" s="2">
        <v>10</v>
      </c>
      <c r="N76">
        <v>60</v>
      </c>
      <c r="O76" t="str">
        <f t="shared" si="160"/>
        <v>TRUE</v>
      </c>
      <c r="P76">
        <f>VLOOKUP($A76,'FuturesInfo (3)'!$A$2:$V$80,22)</f>
        <v>7</v>
      </c>
      <c r="Q76">
        <f t="shared" si="70"/>
        <v>7</v>
      </c>
      <c r="R76">
        <f t="shared" si="70"/>
        <v>7</v>
      </c>
      <c r="S76" s="138">
        <f>VLOOKUP($A76,'FuturesInfo (3)'!$A$2:$O$80,15)*Q76</f>
        <v>1056437.4071267603</v>
      </c>
      <c r="T76" s="144">
        <f t="shared" si="161"/>
        <v>347.62665584937656</v>
      </c>
      <c r="U76" s="144">
        <f t="shared" si="84"/>
        <v>347.62665584937656</v>
      </c>
      <c r="W76">
        <f t="shared" si="162"/>
        <v>1</v>
      </c>
      <c r="X76">
        <v>1</v>
      </c>
      <c r="Y76">
        <v>1</v>
      </c>
      <c r="Z76">
        <v>1</v>
      </c>
      <c r="AA76">
        <f t="shared" si="138"/>
        <v>1</v>
      </c>
      <c r="AB76">
        <f t="shared" si="163"/>
        <v>1</v>
      </c>
      <c r="AC76" s="1">
        <v>1.1184210526300001E-3</v>
      </c>
      <c r="AD76" s="2">
        <v>10</v>
      </c>
      <c r="AE76">
        <v>60</v>
      </c>
      <c r="AF76" t="str">
        <f t="shared" si="164"/>
        <v>TRUE</v>
      </c>
      <c r="AG76">
        <f>VLOOKUP($A76,'FuturesInfo (3)'!$A$2:$V$80,22)</f>
        <v>7</v>
      </c>
      <c r="AH76">
        <f t="shared" si="165"/>
        <v>9</v>
      </c>
      <c r="AI76">
        <f t="shared" si="85"/>
        <v>7</v>
      </c>
      <c r="AJ76" s="138">
        <f>VLOOKUP($A76,'FuturesInfo (3)'!$A$2:$O$80,15)*AI76</f>
        <v>1056437.4071267603</v>
      </c>
      <c r="AK76" s="196">
        <f t="shared" si="166"/>
        <v>1181.5418369164192</v>
      </c>
      <c r="AL76" s="196">
        <f t="shared" si="87"/>
        <v>1181.5418369164192</v>
      </c>
      <c r="AN76">
        <f t="shared" si="76"/>
        <v>1</v>
      </c>
      <c r="AO76">
        <v>1</v>
      </c>
      <c r="AP76">
        <v>1</v>
      </c>
      <c r="AQ76">
        <v>-1</v>
      </c>
      <c r="AR76">
        <f t="shared" si="139"/>
        <v>0</v>
      </c>
      <c r="AS76">
        <f t="shared" si="77"/>
        <v>0</v>
      </c>
      <c r="AT76" s="1">
        <v>-5.25727804429E-4</v>
      </c>
      <c r="AU76" s="2">
        <v>10</v>
      </c>
      <c r="AV76">
        <v>60</v>
      </c>
      <c r="AW76" t="str">
        <f t="shared" si="78"/>
        <v>TRUE</v>
      </c>
      <c r="AX76">
        <f>VLOOKUP($A76,'FuturesInfo (3)'!$A$2:$V$80,22)</f>
        <v>7</v>
      </c>
      <c r="AY76">
        <f t="shared" si="79"/>
        <v>9</v>
      </c>
      <c r="AZ76">
        <f t="shared" si="88"/>
        <v>7</v>
      </c>
      <c r="BA76" s="138">
        <f>VLOOKUP($A76,'FuturesInfo (3)'!$A$2:$O$80,15)*AZ76</f>
        <v>1056437.4071267603</v>
      </c>
      <c r="BB76" s="196">
        <f t="shared" si="80"/>
        <v>-555.39851856541736</v>
      </c>
      <c r="BC76" s="196">
        <f t="shared" si="89"/>
        <v>-555.39851856541736</v>
      </c>
      <c r="BE76">
        <v>1</v>
      </c>
      <c r="BF76">
        <v>-1</v>
      </c>
      <c r="BG76">
        <v>1</v>
      </c>
      <c r="BH76">
        <v>-1</v>
      </c>
      <c r="BI76">
        <v>1</v>
      </c>
      <c r="BJ76">
        <v>0</v>
      </c>
      <c r="BK76" s="1">
        <v>-4.60253774556E-4</v>
      </c>
      <c r="BL76" s="2">
        <v>10</v>
      </c>
      <c r="BM76">
        <v>60</v>
      </c>
      <c r="BN76" t="s">
        <v>1185</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1185</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1185</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1185</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1185</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1185</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1185</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1185</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1185</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1185</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1185</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1185</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1185</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1185</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1185</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1185</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1185</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1185</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v>1</v>
      </c>
      <c r="SX76" s="239">
        <v>1</v>
      </c>
      <c r="SY76" s="239">
        <v>-1</v>
      </c>
      <c r="SZ76" s="239">
        <v>1</v>
      </c>
      <c r="TA76" s="214">
        <v>1</v>
      </c>
      <c r="TB76" s="240">
        <v>7</v>
      </c>
      <c r="TC76">
        <v>-1</v>
      </c>
      <c r="TD76">
        <v>1</v>
      </c>
      <c r="TE76" s="214">
        <v>-1</v>
      </c>
      <c r="TF76">
        <v>0</v>
      </c>
      <c r="TG76">
        <v>0</v>
      </c>
      <c r="TH76">
        <v>1</v>
      </c>
      <c r="TI76">
        <v>0</v>
      </c>
      <c r="TJ76" s="248">
        <v>-4.5632333767900001E-4</v>
      </c>
      <c r="TK76" s="202">
        <v>42543</v>
      </c>
      <c r="TL76">
        <v>60</v>
      </c>
      <c r="TM76" t="s">
        <v>1185</v>
      </c>
      <c r="TN76">
        <v>7</v>
      </c>
      <c r="TO76" s="252">
        <v>2</v>
      </c>
      <c r="TP76">
        <v>5</v>
      </c>
      <c r="TQ76" s="138">
        <v>1056230.7487920329</v>
      </c>
      <c r="TR76" s="138">
        <v>754450.5348514521</v>
      </c>
      <c r="TS76" s="196">
        <v>-481.98274064796988</v>
      </c>
      <c r="TT76" s="196">
        <v>-344.27338617712132</v>
      </c>
      <c r="TU76" s="196">
        <v>-481.98274064796988</v>
      </c>
      <c r="TV76" s="196">
        <v>481.98274064796988</v>
      </c>
      <c r="TW76" s="196">
        <v>-481.98274064796988</v>
      </c>
      <c r="TX76" s="196">
        <v>481.98274064796988</v>
      </c>
      <c r="TY76" s="196">
        <v>-481.98274064796988</v>
      </c>
      <c r="TZ76" s="196">
        <v>481.98274064796988</v>
      </c>
      <c r="UA76" s="196">
        <v>-481.98274064796988</v>
      </c>
      <c r="UB76" s="196">
        <v>-481.98274064796988</v>
      </c>
      <c r="UC76" s="196">
        <v>481.98274064796988</v>
      </c>
      <c r="UE76">
        <f t="shared" si="90"/>
        <v>-1</v>
      </c>
      <c r="UF76" s="239">
        <v>1</v>
      </c>
      <c r="UG76" s="239">
        <v>-1</v>
      </c>
      <c r="UH76" s="239">
        <v>1</v>
      </c>
      <c r="UI76" s="214">
        <v>1</v>
      </c>
      <c r="UJ76" s="240">
        <v>8</v>
      </c>
      <c r="UK76">
        <f t="shared" si="91"/>
        <v>-1</v>
      </c>
      <c r="UL76">
        <f t="shared" si="92"/>
        <v>1</v>
      </c>
      <c r="UM76" s="214">
        <v>1</v>
      </c>
      <c r="UN76">
        <f t="shared" si="155"/>
        <v>1</v>
      </c>
      <c r="UO76">
        <f t="shared" si="152"/>
        <v>1</v>
      </c>
      <c r="UP76">
        <f t="shared" si="132"/>
        <v>0</v>
      </c>
      <c r="UQ76">
        <f t="shared" si="94"/>
        <v>1</v>
      </c>
      <c r="UR76" s="248">
        <v>1.9565642731399999E-4</v>
      </c>
      <c r="US76" s="202">
        <v>42543</v>
      </c>
      <c r="UT76">
        <v>60</v>
      </c>
      <c r="UU76" t="str">
        <f t="shared" si="81"/>
        <v>TRUE</v>
      </c>
      <c r="UV76">
        <f>VLOOKUP($A76,'FuturesInfo (3)'!$A$2:$V$80,22)</f>
        <v>7</v>
      </c>
      <c r="UW76" s="252">
        <v>1</v>
      </c>
      <c r="UX76">
        <f t="shared" si="95"/>
        <v>9</v>
      </c>
      <c r="UY76" s="138">
        <f>VLOOKUP($A76,'FuturesInfo (3)'!$A$2:$O$80,15)*UV76</f>
        <v>1056437.4071267603</v>
      </c>
      <c r="UZ76" s="138">
        <f>VLOOKUP($A76,'FuturesInfo (3)'!$A$2:$O$80,15)*UX76</f>
        <v>1358276.6663058347</v>
      </c>
      <c r="VA76" s="196">
        <f t="shared" si="96"/>
        <v>206.69876875928759</v>
      </c>
      <c r="VB76" s="196">
        <f t="shared" si="97"/>
        <v>265.75555983336977</v>
      </c>
      <c r="VC76" s="196">
        <f t="shared" si="98"/>
        <v>206.69876875928759</v>
      </c>
      <c r="VD76" s="196">
        <f t="shared" si="99"/>
        <v>-206.69876875928759</v>
      </c>
      <c r="VE76" s="196">
        <f t="shared" si="149"/>
        <v>206.69876875928759</v>
      </c>
      <c r="VF76" s="196">
        <f t="shared" si="101"/>
        <v>-206.69876875928759</v>
      </c>
      <c r="VG76" s="196">
        <f t="shared" si="133"/>
        <v>206.69876875928759</v>
      </c>
      <c r="VH76" s="196">
        <f>IF(IF(sym!$O65=UM76,1,0)=1,ABS(UY76*UR76),-ABS(UY76*UR76))</f>
        <v>-206.69876875928759</v>
      </c>
      <c r="VI76" s="196">
        <f>IF(IF(sym!$N65=UM76,1,0)=1,ABS(UY76*UR76),-ABS(UY76*UR76))</f>
        <v>206.69876875928759</v>
      </c>
      <c r="VJ76" s="196">
        <f t="shared" si="142"/>
        <v>-206.69876875928759</v>
      </c>
      <c r="VK76" s="196">
        <f t="shared" si="103"/>
        <v>206.69876875928759</v>
      </c>
      <c r="VM76">
        <f t="shared" si="104"/>
        <v>1</v>
      </c>
      <c r="VN76" s="239">
        <v>-1</v>
      </c>
      <c r="VO76" s="239">
        <v>-1</v>
      </c>
      <c r="VP76" s="239">
        <v>1</v>
      </c>
      <c r="VQ76" s="214">
        <v>1</v>
      </c>
      <c r="VR76" s="240">
        <v>9</v>
      </c>
      <c r="VS76">
        <f t="shared" si="105"/>
        <v>-1</v>
      </c>
      <c r="VT76">
        <f t="shared" si="106"/>
        <v>1</v>
      </c>
      <c r="VU76" s="214"/>
      <c r="VV76">
        <f t="shared" si="156"/>
        <v>0</v>
      </c>
      <c r="VW76">
        <f t="shared" si="153"/>
        <v>0</v>
      </c>
      <c r="VX76">
        <f t="shared" si="134"/>
        <v>0</v>
      </c>
      <c r="VY76">
        <f t="shared" si="108"/>
        <v>0</v>
      </c>
      <c r="VZ76" s="248"/>
      <c r="WA76" s="202">
        <v>42543</v>
      </c>
      <c r="WB76">
        <v>60</v>
      </c>
      <c r="WC76" t="str">
        <f t="shared" si="82"/>
        <v>TRUE</v>
      </c>
      <c r="WD76">
        <f>VLOOKUP($A76,'FuturesInfo (3)'!$A$2:$V$80,22)</f>
        <v>7</v>
      </c>
      <c r="WE76" s="252">
        <v>1</v>
      </c>
      <c r="WF76">
        <f t="shared" si="109"/>
        <v>7</v>
      </c>
      <c r="WG76" s="138">
        <f>VLOOKUP($A76,'FuturesInfo (3)'!$A$2:$O$80,15)*WD76</f>
        <v>1056437.4071267603</v>
      </c>
      <c r="WH76" s="138">
        <f>VLOOKUP($A76,'FuturesInfo (3)'!$A$2:$O$80,15)*WF76</f>
        <v>1056437.4071267603</v>
      </c>
      <c r="WI76" s="196">
        <f t="shared" si="110"/>
        <v>0</v>
      </c>
      <c r="WJ76" s="196">
        <f t="shared" si="111"/>
        <v>0</v>
      </c>
      <c r="WK76" s="196">
        <f t="shared" si="112"/>
        <v>0</v>
      </c>
      <c r="WL76" s="196">
        <f t="shared" si="113"/>
        <v>0</v>
      </c>
      <c r="WM76" s="196">
        <f t="shared" si="150"/>
        <v>0</v>
      </c>
      <c r="WN76" s="196">
        <f t="shared" si="115"/>
        <v>0</v>
      </c>
      <c r="WO76" s="196">
        <f t="shared" si="135"/>
        <v>0</v>
      </c>
      <c r="WP76" s="196">
        <f>IF(IF(sym!$O65=VU76,1,0)=1,ABS(WG76*VZ76),-ABS(WG76*VZ76))</f>
        <v>0</v>
      </c>
      <c r="WQ76" s="196">
        <f>IF(IF(sym!$N65=VU76,1,0)=1,ABS(WG76*VZ76),-ABS(WG76*VZ76))</f>
        <v>0</v>
      </c>
      <c r="WR76" s="196">
        <f t="shared" si="145"/>
        <v>0</v>
      </c>
      <c r="WS76" s="196">
        <f t="shared" si="117"/>
        <v>0</v>
      </c>
      <c r="WU76">
        <f t="shared" si="118"/>
        <v>0</v>
      </c>
      <c r="WV76" s="239"/>
      <c r="WW76" s="239"/>
      <c r="WX76" s="239"/>
      <c r="WY76" s="214"/>
      <c r="WZ76" s="240"/>
      <c r="XA76">
        <f t="shared" si="119"/>
        <v>1</v>
      </c>
      <c r="XB76">
        <f t="shared" si="120"/>
        <v>0</v>
      </c>
      <c r="XC76" s="214"/>
      <c r="XD76">
        <f t="shared" si="157"/>
        <v>1</v>
      </c>
      <c r="XE76">
        <f t="shared" si="154"/>
        <v>1</v>
      </c>
      <c r="XF76">
        <f t="shared" si="136"/>
        <v>0</v>
      </c>
      <c r="XG76">
        <f t="shared" si="122"/>
        <v>1</v>
      </c>
      <c r="XH76" s="248"/>
      <c r="XI76" s="202"/>
      <c r="XJ76">
        <v>60</v>
      </c>
      <c r="XK76" t="str">
        <f t="shared" si="83"/>
        <v>FALSE</v>
      </c>
      <c r="XL76">
        <f>VLOOKUP($A76,'FuturesInfo (3)'!$A$2:$V$80,22)</f>
        <v>7</v>
      </c>
      <c r="XM76" s="252"/>
      <c r="XN76">
        <f t="shared" si="123"/>
        <v>5</v>
      </c>
      <c r="XO76" s="138">
        <f>VLOOKUP($A76,'FuturesInfo (3)'!$A$2:$O$80,15)*XL76</f>
        <v>1056437.4071267603</v>
      </c>
      <c r="XP76" s="138">
        <f>VLOOKUP($A76,'FuturesInfo (3)'!$A$2:$O$80,15)*XN76</f>
        <v>754598.14794768591</v>
      </c>
      <c r="XQ76" s="196">
        <f t="shared" si="124"/>
        <v>0</v>
      </c>
      <c r="XR76" s="196">
        <f t="shared" si="125"/>
        <v>0</v>
      </c>
      <c r="XS76" s="196">
        <f t="shared" si="126"/>
        <v>0</v>
      </c>
      <c r="XT76" s="196">
        <f t="shared" si="127"/>
        <v>0</v>
      </c>
      <c r="XU76" s="196">
        <f t="shared" si="151"/>
        <v>0</v>
      </c>
      <c r="XV76" s="196">
        <f t="shared" si="129"/>
        <v>0</v>
      </c>
      <c r="XW76" s="196">
        <f t="shared" si="137"/>
        <v>0</v>
      </c>
      <c r="XX76" s="196">
        <f>IF(IF(sym!$O65=XC76,1,0)=1,ABS(XO76*XH76),-ABS(XO76*XH76))</f>
        <v>0</v>
      </c>
      <c r="XY76" s="196">
        <f>IF(IF(sym!$N65=XC76,1,0)=1,ABS(XO76*XH76),-ABS(XO76*XH76))</f>
        <v>0</v>
      </c>
      <c r="XZ76" s="196">
        <f t="shared" si="148"/>
        <v>0</v>
      </c>
      <c r="YA76" s="196">
        <f t="shared" si="131"/>
        <v>0</v>
      </c>
    </row>
    <row r="77" spans="1:651" x14ac:dyDescent="0.25">
      <c r="A77" s="1" t="s">
        <v>404</v>
      </c>
      <c r="B77" s="150" t="str">
        <f>'FuturesInfo (3)'!M65</f>
        <v>@SM</v>
      </c>
      <c r="C77" s="200" t="str">
        <f>VLOOKUP(A77,'FuturesInfo (3)'!$A$2:$K$80,11)</f>
        <v>grain</v>
      </c>
      <c r="F77" t="e">
        <f>#REF!</f>
        <v>#REF!</v>
      </c>
      <c r="G77">
        <v>1</v>
      </c>
      <c r="H77">
        <v>-1</v>
      </c>
      <c r="I77">
        <v>-1</v>
      </c>
      <c r="J77">
        <f t="shared" si="158"/>
        <v>0</v>
      </c>
      <c r="K77">
        <f t="shared" si="159"/>
        <v>1</v>
      </c>
      <c r="L77" s="184">
        <v>-9.5625149414299993E-3</v>
      </c>
      <c r="M77" s="2">
        <v>10</v>
      </c>
      <c r="N77">
        <v>60</v>
      </c>
      <c r="O77" t="str">
        <f t="shared" si="160"/>
        <v>TRUE</v>
      </c>
      <c r="P77">
        <f>VLOOKUP($A77,'FuturesInfo (3)'!$A$2:$V$80,22)</f>
        <v>2</v>
      </c>
      <c r="Q77">
        <f t="shared" si="70"/>
        <v>2</v>
      </c>
      <c r="R77">
        <f t="shared" si="70"/>
        <v>2</v>
      </c>
      <c r="S77" s="138">
        <f>VLOOKUP($A77,'FuturesInfo (3)'!$A$2:$O$80,15)*Q77</f>
        <v>75600</v>
      </c>
      <c r="T77" s="144">
        <f t="shared" si="161"/>
        <v>-722.92612957210793</v>
      </c>
      <c r="U77" s="144">
        <f t="shared" si="84"/>
        <v>722.92612957210793</v>
      </c>
      <c r="W77">
        <f t="shared" si="162"/>
        <v>1</v>
      </c>
      <c r="X77">
        <v>-1</v>
      </c>
      <c r="Y77">
        <v>-1</v>
      </c>
      <c r="Z77">
        <v>-1</v>
      </c>
      <c r="AA77">
        <f t="shared" si="138"/>
        <v>1</v>
      </c>
      <c r="AB77">
        <f t="shared" si="163"/>
        <v>1</v>
      </c>
      <c r="AC77" s="1">
        <v>-6.2756456673899999E-3</v>
      </c>
      <c r="AD77" s="2">
        <v>10</v>
      </c>
      <c r="AE77">
        <v>60</v>
      </c>
      <c r="AF77" t="str">
        <f t="shared" si="164"/>
        <v>TRUE</v>
      </c>
      <c r="AG77">
        <f>VLOOKUP($A77,'FuturesInfo (3)'!$A$2:$V$80,22)</f>
        <v>2</v>
      </c>
      <c r="AH77">
        <f t="shared" si="165"/>
        <v>3</v>
      </c>
      <c r="AI77">
        <f t="shared" si="85"/>
        <v>2</v>
      </c>
      <c r="AJ77" s="138">
        <f>VLOOKUP($A77,'FuturesInfo (3)'!$A$2:$O$80,15)*AI77</f>
        <v>75600</v>
      </c>
      <c r="AK77" s="196">
        <f t="shared" si="166"/>
        <v>474.43881245468401</v>
      </c>
      <c r="AL77" s="196">
        <f t="shared" si="87"/>
        <v>474.43881245468401</v>
      </c>
      <c r="AN77">
        <f t="shared" si="76"/>
        <v>-1</v>
      </c>
      <c r="AO77">
        <v>-1</v>
      </c>
      <c r="AP77">
        <v>-1</v>
      </c>
      <c r="AQ77">
        <v>-1</v>
      </c>
      <c r="AR77">
        <f t="shared" si="139"/>
        <v>1</v>
      </c>
      <c r="AS77">
        <f t="shared" si="77"/>
        <v>1</v>
      </c>
      <c r="AT77" s="1">
        <v>-9.4729171726999992E-3</v>
      </c>
      <c r="AU77" s="2">
        <v>10</v>
      </c>
      <c r="AV77">
        <v>60</v>
      </c>
      <c r="AW77" t="str">
        <f t="shared" si="78"/>
        <v>TRUE</v>
      </c>
      <c r="AX77">
        <f>VLOOKUP($A77,'FuturesInfo (3)'!$A$2:$V$80,22)</f>
        <v>2</v>
      </c>
      <c r="AY77">
        <f t="shared" si="79"/>
        <v>3</v>
      </c>
      <c r="AZ77">
        <f t="shared" si="88"/>
        <v>2</v>
      </c>
      <c r="BA77" s="138">
        <f>VLOOKUP($A77,'FuturesInfo (3)'!$A$2:$O$80,15)*AZ77</f>
        <v>75600</v>
      </c>
      <c r="BB77" s="196">
        <f t="shared" si="80"/>
        <v>716.1525382561199</v>
      </c>
      <c r="BC77" s="196">
        <f t="shared" si="89"/>
        <v>716.1525382561199</v>
      </c>
      <c r="BE77">
        <v>-1</v>
      </c>
      <c r="BF77">
        <v>1</v>
      </c>
      <c r="BG77">
        <v>-1</v>
      </c>
      <c r="BH77">
        <v>1</v>
      </c>
      <c r="BI77">
        <v>1</v>
      </c>
      <c r="BJ77">
        <v>0</v>
      </c>
      <c r="BK77" s="1">
        <v>2.2805296714100001E-2</v>
      </c>
      <c r="BL77" s="2">
        <v>10</v>
      </c>
      <c r="BM77">
        <v>60</v>
      </c>
      <c r="BN77" t="s">
        <v>1185</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1185</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1185</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1185</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1185</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1185</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1185</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1185</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1185</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1185</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1185</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1185</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1185</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1185</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1185</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1185</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1185</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1185</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v>-1</v>
      </c>
      <c r="SX77" s="239">
        <v>-1</v>
      </c>
      <c r="SY77" s="239">
        <v>-1</v>
      </c>
      <c r="SZ77" s="239">
        <v>-1</v>
      </c>
      <c r="TA77" s="214">
        <v>-1</v>
      </c>
      <c r="TB77" s="240">
        <v>-5</v>
      </c>
      <c r="TC77">
        <v>1</v>
      </c>
      <c r="TD77">
        <v>1</v>
      </c>
      <c r="TE77" s="214">
        <v>-1</v>
      </c>
      <c r="TF77">
        <v>1</v>
      </c>
      <c r="TG77">
        <v>1</v>
      </c>
      <c r="TH77">
        <v>0</v>
      </c>
      <c r="TI77">
        <v>0</v>
      </c>
      <c r="TJ77" s="248"/>
      <c r="TK77" s="202">
        <v>42545</v>
      </c>
      <c r="TL77">
        <v>60</v>
      </c>
      <c r="TM77" t="s">
        <v>1185</v>
      </c>
      <c r="TN77">
        <v>2</v>
      </c>
      <c r="TO77" s="252">
        <v>2</v>
      </c>
      <c r="TP77">
        <v>2</v>
      </c>
      <c r="TQ77" s="138">
        <v>79600</v>
      </c>
      <c r="TR77" s="138">
        <v>79600</v>
      </c>
      <c r="TS77" s="196">
        <v>0</v>
      </c>
      <c r="TT77" s="196">
        <v>0</v>
      </c>
      <c r="TU77" s="196">
        <v>0</v>
      </c>
      <c r="TV77" s="196">
        <v>0</v>
      </c>
      <c r="TW77" s="196">
        <v>0</v>
      </c>
      <c r="TX77" s="196">
        <v>0</v>
      </c>
      <c r="TY77" s="196">
        <v>0</v>
      </c>
      <c r="TZ77" s="196">
        <v>0</v>
      </c>
      <c r="UA77" s="196">
        <v>0</v>
      </c>
      <c r="UB77" s="196">
        <v>0</v>
      </c>
      <c r="UC77" s="196">
        <v>0</v>
      </c>
      <c r="UE77">
        <f t="shared" si="90"/>
        <v>-1</v>
      </c>
      <c r="UF77" s="239">
        <v>-1</v>
      </c>
      <c r="UG77" s="239">
        <v>-1</v>
      </c>
      <c r="UH77" s="239">
        <v>-1</v>
      </c>
      <c r="UI77" s="214">
        <v>-1</v>
      </c>
      <c r="UJ77" s="240">
        <v>-5</v>
      </c>
      <c r="UK77">
        <f t="shared" si="91"/>
        <v>1</v>
      </c>
      <c r="UL77">
        <f t="shared" si="92"/>
        <v>1</v>
      </c>
      <c r="UM77" s="214">
        <v>-1</v>
      </c>
      <c r="UN77">
        <f t="shared" si="155"/>
        <v>1</v>
      </c>
      <c r="UO77">
        <f t="shared" si="152"/>
        <v>1</v>
      </c>
      <c r="UP77">
        <f t="shared" si="132"/>
        <v>0</v>
      </c>
      <c r="UQ77">
        <f t="shared" si="94"/>
        <v>0</v>
      </c>
      <c r="UR77" s="248">
        <v>-5.0251256281400002E-2</v>
      </c>
      <c r="US77" s="202">
        <v>42545</v>
      </c>
      <c r="UT77">
        <v>60</v>
      </c>
      <c r="UU77" t="str">
        <f t="shared" si="81"/>
        <v>TRUE</v>
      </c>
      <c r="UV77">
        <f>VLOOKUP($A77,'FuturesInfo (3)'!$A$2:$V$80,22)</f>
        <v>2</v>
      </c>
      <c r="UW77" s="252">
        <v>2</v>
      </c>
      <c r="UX77">
        <f t="shared" si="95"/>
        <v>2</v>
      </c>
      <c r="UY77" s="138">
        <f>VLOOKUP($A77,'FuturesInfo (3)'!$A$2:$O$80,15)*UV77</f>
        <v>75600</v>
      </c>
      <c r="UZ77" s="138">
        <f>VLOOKUP($A77,'FuturesInfo (3)'!$A$2:$O$80,15)*UX77</f>
        <v>75600</v>
      </c>
      <c r="VA77" s="196">
        <f t="shared" si="96"/>
        <v>3798.99497487384</v>
      </c>
      <c r="VB77" s="196">
        <f t="shared" si="97"/>
        <v>3798.99497487384</v>
      </c>
      <c r="VC77" s="196">
        <f t="shared" si="98"/>
        <v>3798.99497487384</v>
      </c>
      <c r="VD77" s="196">
        <f t="shared" si="99"/>
        <v>-3798.99497487384</v>
      </c>
      <c r="VE77" s="196">
        <f t="shared" si="149"/>
        <v>-3798.99497487384</v>
      </c>
      <c r="VF77" s="196">
        <f t="shared" si="101"/>
        <v>3798.99497487384</v>
      </c>
      <c r="VG77" s="196">
        <f t="shared" si="133"/>
        <v>3798.99497487384</v>
      </c>
      <c r="VH77" s="196">
        <f>IF(IF(sym!$O66=UM77,1,0)=1,ABS(UY77*UR77),-ABS(UY77*UR77))</f>
        <v>-3798.99497487384</v>
      </c>
      <c r="VI77" s="196">
        <f>IF(IF(sym!$N66=UM77,1,0)=1,ABS(UY77*UR77),-ABS(UY77*UR77))</f>
        <v>3798.99497487384</v>
      </c>
      <c r="VJ77" s="196">
        <f t="shared" si="142"/>
        <v>-3798.99497487384</v>
      </c>
      <c r="VK77" s="196">
        <f t="shared" si="103"/>
        <v>3798.99497487384</v>
      </c>
      <c r="VM77">
        <f t="shared" si="104"/>
        <v>-1</v>
      </c>
      <c r="VN77" s="239">
        <v>-1</v>
      </c>
      <c r="VO77" s="239">
        <v>1</v>
      </c>
      <c r="VP77" s="239">
        <v>-1</v>
      </c>
      <c r="VQ77" s="214">
        <v>-1</v>
      </c>
      <c r="VR77" s="240">
        <v>2</v>
      </c>
      <c r="VS77">
        <f t="shared" si="105"/>
        <v>1</v>
      </c>
      <c r="VT77">
        <f t="shared" si="106"/>
        <v>-1</v>
      </c>
      <c r="VU77" s="214"/>
      <c r="VV77">
        <f t="shared" si="156"/>
        <v>0</v>
      </c>
      <c r="VW77">
        <f t="shared" si="153"/>
        <v>0</v>
      </c>
      <c r="VX77">
        <f t="shared" si="134"/>
        <v>0</v>
      </c>
      <c r="VY77">
        <f t="shared" si="108"/>
        <v>0</v>
      </c>
      <c r="VZ77" s="248"/>
      <c r="WA77" s="202">
        <v>42545</v>
      </c>
      <c r="WB77">
        <v>60</v>
      </c>
      <c r="WC77" t="str">
        <f t="shared" si="82"/>
        <v>TRUE</v>
      </c>
      <c r="WD77">
        <f>VLOOKUP($A77,'FuturesInfo (3)'!$A$2:$V$80,22)</f>
        <v>2</v>
      </c>
      <c r="WE77" s="252">
        <v>2</v>
      </c>
      <c r="WF77">
        <f t="shared" si="109"/>
        <v>2</v>
      </c>
      <c r="WG77" s="138">
        <f>VLOOKUP($A77,'FuturesInfo (3)'!$A$2:$O$80,15)*WD77</f>
        <v>75600</v>
      </c>
      <c r="WH77" s="138">
        <f>VLOOKUP($A77,'FuturesInfo (3)'!$A$2:$O$80,15)*WF77</f>
        <v>75600</v>
      </c>
      <c r="WI77" s="196">
        <f t="shared" si="110"/>
        <v>0</v>
      </c>
      <c r="WJ77" s="196">
        <f t="shared" si="111"/>
        <v>0</v>
      </c>
      <c r="WK77" s="196">
        <f t="shared" si="112"/>
        <v>0</v>
      </c>
      <c r="WL77" s="196">
        <f t="shared" si="113"/>
        <v>0</v>
      </c>
      <c r="WM77" s="196">
        <f t="shared" si="150"/>
        <v>0</v>
      </c>
      <c r="WN77" s="196">
        <f t="shared" si="115"/>
        <v>0</v>
      </c>
      <c r="WO77" s="196">
        <f t="shared" si="135"/>
        <v>0</v>
      </c>
      <c r="WP77" s="196">
        <f>IF(IF(sym!$O66=VU77,1,0)=1,ABS(WG77*VZ77),-ABS(WG77*VZ77))</f>
        <v>0</v>
      </c>
      <c r="WQ77" s="196">
        <f>IF(IF(sym!$N66=VU77,1,0)=1,ABS(WG77*VZ77),-ABS(WG77*VZ77))</f>
        <v>0</v>
      </c>
      <c r="WR77" s="196">
        <f t="shared" si="145"/>
        <v>0</v>
      </c>
      <c r="WS77" s="196">
        <f t="shared" si="117"/>
        <v>0</v>
      </c>
      <c r="WU77">
        <f t="shared" si="118"/>
        <v>0</v>
      </c>
      <c r="WV77" s="239"/>
      <c r="WW77" s="239"/>
      <c r="WX77" s="239"/>
      <c r="WY77" s="214"/>
      <c r="WZ77" s="240"/>
      <c r="XA77">
        <f t="shared" si="119"/>
        <v>1</v>
      </c>
      <c r="XB77">
        <f t="shared" si="120"/>
        <v>0</v>
      </c>
      <c r="XC77" s="214"/>
      <c r="XD77">
        <f t="shared" si="157"/>
        <v>1</v>
      </c>
      <c r="XE77">
        <f t="shared" si="154"/>
        <v>1</v>
      </c>
      <c r="XF77">
        <f t="shared" si="136"/>
        <v>0</v>
      </c>
      <c r="XG77">
        <f t="shared" si="122"/>
        <v>1</v>
      </c>
      <c r="XH77" s="248"/>
      <c r="XI77" s="202"/>
      <c r="XJ77">
        <v>60</v>
      </c>
      <c r="XK77" t="str">
        <f t="shared" si="83"/>
        <v>FALSE</v>
      </c>
      <c r="XL77">
        <f>VLOOKUP($A77,'FuturesInfo (3)'!$A$2:$V$80,22)</f>
        <v>2</v>
      </c>
      <c r="XM77" s="252"/>
      <c r="XN77">
        <f t="shared" si="123"/>
        <v>2</v>
      </c>
      <c r="XO77" s="138">
        <f>VLOOKUP($A77,'FuturesInfo (3)'!$A$2:$O$80,15)*XL77</f>
        <v>75600</v>
      </c>
      <c r="XP77" s="138">
        <f>VLOOKUP($A77,'FuturesInfo (3)'!$A$2:$O$80,15)*XN77</f>
        <v>75600</v>
      </c>
      <c r="XQ77" s="196">
        <f t="shared" si="124"/>
        <v>0</v>
      </c>
      <c r="XR77" s="196">
        <f t="shared" si="125"/>
        <v>0</v>
      </c>
      <c r="XS77" s="196">
        <f t="shared" si="126"/>
        <v>0</v>
      </c>
      <c r="XT77" s="196">
        <f t="shared" si="127"/>
        <v>0</v>
      </c>
      <c r="XU77" s="196">
        <f t="shared" si="151"/>
        <v>0</v>
      </c>
      <c r="XV77" s="196">
        <f t="shared" si="129"/>
        <v>0</v>
      </c>
      <c r="XW77" s="196">
        <f t="shared" si="137"/>
        <v>0</v>
      </c>
      <c r="XX77" s="196">
        <f>IF(IF(sym!$O66=XC77,1,0)=1,ABS(XO77*XH77),-ABS(XO77*XH77))</f>
        <v>0</v>
      </c>
      <c r="XY77" s="196">
        <f>IF(IF(sym!$N66=XC77,1,0)=1,ABS(XO77*XH77),-ABS(XO77*XH77))</f>
        <v>0</v>
      </c>
      <c r="XZ77" s="196">
        <f t="shared" si="148"/>
        <v>0</v>
      </c>
      <c r="YA77" s="196">
        <f t="shared" si="131"/>
        <v>0</v>
      </c>
    </row>
    <row r="78" spans="1:651" x14ac:dyDescent="0.25">
      <c r="A78" s="1" t="s">
        <v>873</v>
      </c>
      <c r="B78" s="150" t="str">
        <f>'FuturesInfo (3)'!M66</f>
        <v>SW</v>
      </c>
      <c r="C78" s="200" t="str">
        <f>VLOOKUP(A78,'FuturesInfo (3)'!$A$2:$K$80,11)</f>
        <v>index</v>
      </c>
      <c r="F78" t="e">
        <f>#REF!</f>
        <v>#REF!</v>
      </c>
      <c r="G78">
        <v>1</v>
      </c>
      <c r="H78">
        <v>-1</v>
      </c>
      <c r="I78">
        <v>-1</v>
      </c>
      <c r="J78">
        <f t="shared" ref="J78:J92" si="167">IF(G78=I78,1,0)</f>
        <v>0</v>
      </c>
      <c r="K78">
        <f t="shared" ref="K78:K92" si="168">IF(I78=H78,1,0)</f>
        <v>1</v>
      </c>
      <c r="L78" s="184">
        <v>-9.0046239961099998E-3</v>
      </c>
      <c r="M78" s="2">
        <v>10</v>
      </c>
      <c r="N78">
        <v>60</v>
      </c>
      <c r="O78" t="str">
        <f t="shared" ref="O78:O92" si="169">IF(G78="","FALSE","TRUE")</f>
        <v>TRUE</v>
      </c>
      <c r="P78">
        <f>VLOOKUP($A78,'FuturesInfo (3)'!$A$2:$V$80,22)</f>
        <v>2</v>
      </c>
      <c r="Q78">
        <f t="shared" ref="Q78:R92" si="170">P78</f>
        <v>2</v>
      </c>
      <c r="R78">
        <f t="shared" si="170"/>
        <v>2</v>
      </c>
      <c r="S78" s="138">
        <f>VLOOKUP($A78,'FuturesInfo (3)'!$A$2:$O$80,15)*Q78</f>
        <v>162475.18540233077</v>
      </c>
      <c r="T78" s="144">
        <f t="shared" ref="T78:T92" si="171">IF(J78=1,ABS(S78*L78),-ABS(S78*L78))</f>
        <v>-1463.0279532462489</v>
      </c>
      <c r="U78" s="144">
        <f t="shared" si="84"/>
        <v>1463.0279532462489</v>
      </c>
      <c r="W78">
        <f t="shared" ref="W78:W92" si="172">G78</f>
        <v>1</v>
      </c>
      <c r="X78">
        <v>-1</v>
      </c>
      <c r="Y78">
        <v>-1</v>
      </c>
      <c r="Z78">
        <v>1</v>
      </c>
      <c r="AA78">
        <f t="shared" si="138"/>
        <v>0</v>
      </c>
      <c r="AB78">
        <f t="shared" ref="AB78:AB92" si="173">IF(Z78=Y78,1,0)</f>
        <v>0</v>
      </c>
      <c r="AC78" s="1">
        <v>4.0520628683700004E-3</v>
      </c>
      <c r="AD78" s="2">
        <v>10</v>
      </c>
      <c r="AE78">
        <v>60</v>
      </c>
      <c r="AF78" t="str">
        <f t="shared" ref="AF78:AF92" si="174">IF(X78="","FALSE","TRUE")</f>
        <v>TRUE</v>
      </c>
      <c r="AG78">
        <f>VLOOKUP($A78,'FuturesInfo (3)'!$A$2:$V$80,22)</f>
        <v>2</v>
      </c>
      <c r="AH78">
        <f t="shared" ref="AH78:AH92" si="175">ROUND(IF(X78=Y78,AG78*(1+$AH$95),AG78*(1-$AH$95)),0)</f>
        <v>3</v>
      </c>
      <c r="AI78">
        <f t="shared" si="85"/>
        <v>2</v>
      </c>
      <c r="AJ78" s="138">
        <f>VLOOKUP($A78,'FuturesInfo (3)'!$A$2:$O$80,15)*AI78</f>
        <v>162475.18540233077</v>
      </c>
      <c r="AK78" s="196">
        <f t="shared" ref="AK78:AK92" si="176">IF(AA78=1,ABS(AJ78*AC78),-ABS(AJ78*AC78))</f>
        <v>-658.35966580031607</v>
      </c>
      <c r="AL78" s="196">
        <f t="shared" si="87"/>
        <v>-658.35966580031607</v>
      </c>
      <c r="AN78">
        <f t="shared" ref="AN78:AN92" si="177">X78</f>
        <v>-1</v>
      </c>
      <c r="AO78">
        <v>-1</v>
      </c>
      <c r="AP78">
        <v>-1</v>
      </c>
      <c r="AQ78">
        <v>1</v>
      </c>
      <c r="AR78">
        <f t="shared" si="139"/>
        <v>0</v>
      </c>
      <c r="AS78">
        <f t="shared" ref="AS78:AS92" si="178">IF(AQ78=AP78,1,0)</f>
        <v>0</v>
      </c>
      <c r="AT78" s="1">
        <v>3.1796502384699998E-3</v>
      </c>
      <c r="AU78" s="2">
        <v>10</v>
      </c>
      <c r="AV78">
        <v>60</v>
      </c>
      <c r="AW78" t="str">
        <f t="shared" ref="AW78:AW92" si="179">IF(AO78="","FALSE","TRUE")</f>
        <v>TRUE</v>
      </c>
      <c r="AX78">
        <f>VLOOKUP($A78,'FuturesInfo (3)'!$A$2:$V$80,22)</f>
        <v>2</v>
      </c>
      <c r="AY78">
        <f t="shared" ref="AY78:AY92" si="180">ROUND(IF(AO78=AP78,AX78*(1+$AH$95),AX78*(1-$AH$95)),0)</f>
        <v>3</v>
      </c>
      <c r="AZ78">
        <f t="shared" si="88"/>
        <v>2</v>
      </c>
      <c r="BA78" s="138">
        <f>VLOOKUP($A78,'FuturesInfo (3)'!$A$2:$O$80,15)*AZ78</f>
        <v>162475.18540233077</v>
      </c>
      <c r="BB78" s="196">
        <f t="shared" ref="BB78:BB92" si="181">IF(AR78=1,ABS(BA78*AT78),-ABS(BA78*AT78))</f>
        <v>-516.61426200997846</v>
      </c>
      <c r="BC78" s="196">
        <f t="shared" si="89"/>
        <v>-516.61426200997846</v>
      </c>
      <c r="BE78">
        <v>-1</v>
      </c>
      <c r="BF78">
        <v>-1</v>
      </c>
      <c r="BG78">
        <v>-1</v>
      </c>
      <c r="BH78">
        <v>-1</v>
      </c>
      <c r="BI78">
        <v>1</v>
      </c>
      <c r="BJ78">
        <v>1</v>
      </c>
      <c r="BK78" s="1">
        <v>-9.1429964647100001E-3</v>
      </c>
      <c r="BL78" s="2">
        <v>10</v>
      </c>
      <c r="BM78">
        <v>60</v>
      </c>
      <c r="BN78" t="s">
        <v>1185</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1185</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1185</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1185</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1185</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1185</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1185</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1185</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1185</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1185</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1185</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1185</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1185</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1185</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1185</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1185</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1185</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1185</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v>1</v>
      </c>
      <c r="SX78" s="239">
        <v>1</v>
      </c>
      <c r="SY78" s="239">
        <v>-1</v>
      </c>
      <c r="SZ78" s="239">
        <v>1</v>
      </c>
      <c r="TA78" s="214">
        <v>-1</v>
      </c>
      <c r="TB78" s="240">
        <v>4</v>
      </c>
      <c r="TC78">
        <v>1</v>
      </c>
      <c r="TD78">
        <v>-1</v>
      </c>
      <c r="TE78" s="214">
        <v>-1</v>
      </c>
      <c r="TF78">
        <v>0</v>
      </c>
      <c r="TG78">
        <v>1</v>
      </c>
      <c r="TH78">
        <v>0</v>
      </c>
      <c r="TI78">
        <v>1</v>
      </c>
      <c r="TJ78" s="248">
        <v>-3.60427541636E-3</v>
      </c>
      <c r="TK78" s="202">
        <v>42548</v>
      </c>
      <c r="TL78">
        <v>60</v>
      </c>
      <c r="TM78" t="s">
        <v>1185</v>
      </c>
      <c r="TN78">
        <v>2</v>
      </c>
      <c r="TO78" s="252">
        <v>2</v>
      </c>
      <c r="TP78">
        <v>2</v>
      </c>
      <c r="TQ78" s="138">
        <v>164923.2161775748</v>
      </c>
      <c r="TR78" s="138">
        <v>164923.2161775748</v>
      </c>
      <c r="TS78" s="196">
        <v>-594.42869365585864</v>
      </c>
      <c r="TT78" s="196">
        <v>-594.42869365585864</v>
      </c>
      <c r="TU78" s="196">
        <v>594.42869365585864</v>
      </c>
      <c r="TV78" s="196">
        <v>-594.42869365585864</v>
      </c>
      <c r="TW78" s="196">
        <v>594.42869365585864</v>
      </c>
      <c r="TX78" s="196">
        <v>594.42869365585864</v>
      </c>
      <c r="TY78" s="196">
        <v>-594.42869365585864</v>
      </c>
      <c r="TZ78" s="196">
        <v>-594.42869365585864</v>
      </c>
      <c r="UA78" s="196">
        <v>594.42869365585864</v>
      </c>
      <c r="UB78" s="196">
        <v>-594.42869365585864</v>
      </c>
      <c r="UC78" s="196">
        <v>594.42869365585864</v>
      </c>
      <c r="UE78">
        <f t="shared" si="90"/>
        <v>-1</v>
      </c>
      <c r="UF78" s="239">
        <v>1</v>
      </c>
      <c r="UG78" s="239">
        <v>-1</v>
      </c>
      <c r="UH78" s="239">
        <v>1</v>
      </c>
      <c r="UI78" s="214">
        <v>-1</v>
      </c>
      <c r="UJ78" s="240">
        <v>5</v>
      </c>
      <c r="UK78">
        <f t="shared" si="91"/>
        <v>1</v>
      </c>
      <c r="UL78">
        <f t="shared" si="92"/>
        <v>-1</v>
      </c>
      <c r="UM78" s="214">
        <v>-1</v>
      </c>
      <c r="UN78">
        <f t="shared" si="155"/>
        <v>0</v>
      </c>
      <c r="UO78">
        <f t="shared" si="152"/>
        <v>1</v>
      </c>
      <c r="UP78">
        <f t="shared" si="132"/>
        <v>0</v>
      </c>
      <c r="UQ78">
        <f t="shared" si="94"/>
        <v>1</v>
      </c>
      <c r="UR78" s="248">
        <v>-1.4843457652499999E-2</v>
      </c>
      <c r="US78" s="202">
        <v>42548</v>
      </c>
      <c r="UT78">
        <v>60</v>
      </c>
      <c r="UU78" t="str">
        <f t="shared" ref="UU78:UU92" si="182">IF(UF78="","FALSE","TRUE")</f>
        <v>TRUE</v>
      </c>
      <c r="UV78">
        <f>VLOOKUP($A78,'FuturesInfo (3)'!$A$2:$V$80,22)</f>
        <v>2</v>
      </c>
      <c r="UW78" s="252">
        <v>1</v>
      </c>
      <c r="UX78">
        <f t="shared" si="95"/>
        <v>3</v>
      </c>
      <c r="UY78" s="138">
        <f>VLOOKUP($A78,'FuturesInfo (3)'!$A$2:$O$80,15)*UV78</f>
        <v>162475.18540233077</v>
      </c>
      <c r="UZ78" s="138">
        <f>VLOOKUP($A78,'FuturesInfo (3)'!$A$2:$O$80,15)*UX78</f>
        <v>243712.77810349615</v>
      </c>
      <c r="VA78" s="196">
        <f t="shared" si="96"/>
        <v>-2411.6935341015828</v>
      </c>
      <c r="VB78" s="196">
        <f t="shared" si="97"/>
        <v>-3617.540301152374</v>
      </c>
      <c r="VC78" s="196">
        <f t="shared" si="98"/>
        <v>2411.6935341015828</v>
      </c>
      <c r="VD78" s="196">
        <f t="shared" si="99"/>
        <v>-2411.6935341015828</v>
      </c>
      <c r="VE78" s="196">
        <f t="shared" si="149"/>
        <v>2411.6935341015828</v>
      </c>
      <c r="VF78" s="196">
        <f t="shared" si="101"/>
        <v>2411.6935341015828</v>
      </c>
      <c r="VG78" s="196">
        <f t="shared" si="133"/>
        <v>-2411.6935341015828</v>
      </c>
      <c r="VH78" s="196">
        <f>IF(IF(sym!$O67=UM78,1,0)=1,ABS(UY78*UR78),-ABS(UY78*UR78))</f>
        <v>-2411.6935341015828</v>
      </c>
      <c r="VI78" s="196">
        <f>IF(IF(sym!$N67=UM78,1,0)=1,ABS(UY78*UR78),-ABS(UY78*UR78))</f>
        <v>2411.6935341015828</v>
      </c>
      <c r="VJ78" s="196">
        <f t="shared" si="142"/>
        <v>-2411.6935341015828</v>
      </c>
      <c r="VK78" s="196">
        <f t="shared" si="103"/>
        <v>2411.6935341015828</v>
      </c>
      <c r="VM78">
        <f t="shared" si="104"/>
        <v>-1</v>
      </c>
      <c r="VN78" s="239">
        <v>-1</v>
      </c>
      <c r="VO78" s="239">
        <v>-1</v>
      </c>
      <c r="VP78" s="239">
        <v>-1</v>
      </c>
      <c r="VQ78" s="214">
        <v>-1</v>
      </c>
      <c r="VR78" s="240">
        <v>6</v>
      </c>
      <c r="VS78">
        <f t="shared" si="105"/>
        <v>1</v>
      </c>
      <c r="VT78">
        <f t="shared" si="106"/>
        <v>-1</v>
      </c>
      <c r="VU78" s="214"/>
      <c r="VV78">
        <f t="shared" si="156"/>
        <v>0</v>
      </c>
      <c r="VW78">
        <f t="shared" si="153"/>
        <v>0</v>
      </c>
      <c r="VX78">
        <f t="shared" si="134"/>
        <v>0</v>
      </c>
      <c r="VY78">
        <f t="shared" si="108"/>
        <v>0</v>
      </c>
      <c r="VZ78" s="248"/>
      <c r="WA78" s="202">
        <v>42548</v>
      </c>
      <c r="WB78">
        <v>60</v>
      </c>
      <c r="WC78" t="str">
        <f t="shared" ref="WC78:WC92" si="183">IF(VN78="","FALSE","TRUE")</f>
        <v>TRUE</v>
      </c>
      <c r="WD78">
        <f>VLOOKUP($A78,'FuturesInfo (3)'!$A$2:$V$80,22)</f>
        <v>2</v>
      </c>
      <c r="WE78" s="252">
        <v>2</v>
      </c>
      <c r="WF78">
        <f t="shared" si="109"/>
        <v>2</v>
      </c>
      <c r="WG78" s="138">
        <f>VLOOKUP($A78,'FuturesInfo (3)'!$A$2:$O$80,15)*WD78</f>
        <v>162475.18540233077</v>
      </c>
      <c r="WH78" s="138">
        <f>VLOOKUP($A78,'FuturesInfo (3)'!$A$2:$O$80,15)*WF78</f>
        <v>162475.18540233077</v>
      </c>
      <c r="WI78" s="196">
        <f t="shared" si="110"/>
        <v>0</v>
      </c>
      <c r="WJ78" s="196">
        <f t="shared" si="111"/>
        <v>0</v>
      </c>
      <c r="WK78" s="196">
        <f t="shared" si="112"/>
        <v>0</v>
      </c>
      <c r="WL78" s="196">
        <f t="shared" si="113"/>
        <v>0</v>
      </c>
      <c r="WM78" s="196">
        <f t="shared" si="150"/>
        <v>0</v>
      </c>
      <c r="WN78" s="196">
        <f t="shared" si="115"/>
        <v>0</v>
      </c>
      <c r="WO78" s="196">
        <f t="shared" si="135"/>
        <v>0</v>
      </c>
      <c r="WP78" s="196">
        <f>IF(IF(sym!$O67=VU78,1,0)=1,ABS(WG78*VZ78),-ABS(WG78*VZ78))</f>
        <v>0</v>
      </c>
      <c r="WQ78" s="196">
        <f>IF(IF(sym!$N67=VU78,1,0)=1,ABS(WG78*VZ78),-ABS(WG78*VZ78))</f>
        <v>0</v>
      </c>
      <c r="WR78" s="196">
        <f t="shared" si="145"/>
        <v>0</v>
      </c>
      <c r="WS78" s="196">
        <f t="shared" si="117"/>
        <v>0</v>
      </c>
      <c r="WU78">
        <f t="shared" si="118"/>
        <v>0</v>
      </c>
      <c r="WV78" s="239"/>
      <c r="WW78" s="239"/>
      <c r="WX78" s="239"/>
      <c r="WY78" s="214"/>
      <c r="WZ78" s="240"/>
      <c r="XA78">
        <f t="shared" si="119"/>
        <v>1</v>
      </c>
      <c r="XB78">
        <f t="shared" si="120"/>
        <v>0</v>
      </c>
      <c r="XC78" s="214"/>
      <c r="XD78">
        <f t="shared" si="157"/>
        <v>1</v>
      </c>
      <c r="XE78">
        <f t="shared" si="154"/>
        <v>1</v>
      </c>
      <c r="XF78">
        <f t="shared" si="136"/>
        <v>0</v>
      </c>
      <c r="XG78">
        <f t="shared" si="122"/>
        <v>1</v>
      </c>
      <c r="XH78" s="248"/>
      <c r="XI78" s="202"/>
      <c r="XJ78">
        <v>60</v>
      </c>
      <c r="XK78" t="str">
        <f t="shared" ref="XK78:XK92" si="184">IF(WV78="","FALSE","TRUE")</f>
        <v>FALSE</v>
      </c>
      <c r="XL78">
        <f>VLOOKUP($A78,'FuturesInfo (3)'!$A$2:$V$80,22)</f>
        <v>2</v>
      </c>
      <c r="XM78" s="252"/>
      <c r="XN78">
        <f t="shared" si="123"/>
        <v>2</v>
      </c>
      <c r="XO78" s="138">
        <f>VLOOKUP($A78,'FuturesInfo (3)'!$A$2:$O$80,15)*XL78</f>
        <v>162475.18540233077</v>
      </c>
      <c r="XP78" s="138">
        <f>VLOOKUP($A78,'FuturesInfo (3)'!$A$2:$O$80,15)*XN78</f>
        <v>162475.18540233077</v>
      </c>
      <c r="XQ78" s="196">
        <f t="shared" si="124"/>
        <v>0</v>
      </c>
      <c r="XR78" s="196">
        <f t="shared" si="125"/>
        <v>0</v>
      </c>
      <c r="XS78" s="196">
        <f t="shared" si="126"/>
        <v>0</v>
      </c>
      <c r="XT78" s="196">
        <f t="shared" si="127"/>
        <v>0</v>
      </c>
      <c r="XU78" s="196">
        <f t="shared" si="151"/>
        <v>0</v>
      </c>
      <c r="XV78" s="196">
        <f t="shared" si="129"/>
        <v>0</v>
      </c>
      <c r="XW78" s="196">
        <f t="shared" si="137"/>
        <v>0</v>
      </c>
      <c r="XX78" s="196">
        <f>IF(IF(sym!$O67=XC78,1,0)=1,ABS(XO78*XH78),-ABS(XO78*XH78))</f>
        <v>0</v>
      </c>
      <c r="XY78" s="196">
        <f>IF(IF(sym!$N67=XC78,1,0)=1,ABS(XO78*XH78),-ABS(XO78*XH78))</f>
        <v>0</v>
      </c>
      <c r="XZ78" s="196">
        <f t="shared" si="148"/>
        <v>0</v>
      </c>
      <c r="YA78" s="196">
        <f t="shared" si="131"/>
        <v>0</v>
      </c>
    </row>
    <row r="79" spans="1:651" x14ac:dyDescent="0.25">
      <c r="A79" s="1" t="s">
        <v>406</v>
      </c>
      <c r="B79" s="150" t="str">
        <f>'FuturesInfo (3)'!M67</f>
        <v>SS</v>
      </c>
      <c r="C79" s="200" t="str">
        <f>VLOOKUP(A79,'FuturesInfo (3)'!$A$2:$K$80,11)</f>
        <v>index</v>
      </c>
      <c r="F79" t="e">
        <f>#REF!</f>
        <v>#REF!</v>
      </c>
      <c r="G79">
        <v>-1</v>
      </c>
      <c r="H79">
        <v>-1</v>
      </c>
      <c r="I79">
        <v>1</v>
      </c>
      <c r="J79">
        <f t="shared" si="167"/>
        <v>0</v>
      </c>
      <c r="K79">
        <f t="shared" si="168"/>
        <v>0</v>
      </c>
      <c r="L79" s="184">
        <v>5.6333494286199999E-3</v>
      </c>
      <c r="M79" s="2">
        <v>10</v>
      </c>
      <c r="N79">
        <v>60</v>
      </c>
      <c r="O79" t="str">
        <f t="shared" si="169"/>
        <v>TRUE</v>
      </c>
      <c r="P79">
        <f>VLOOKUP($A79,'FuturesInfo (3)'!$A$2:$V$80,22)</f>
        <v>3</v>
      </c>
      <c r="Q79">
        <f t="shared" si="170"/>
        <v>3</v>
      </c>
      <c r="R79">
        <f t="shared" si="170"/>
        <v>3</v>
      </c>
      <c r="S79" s="138">
        <f>VLOOKUP($A79,'FuturesInfo (3)'!$A$2:$O$80,15)*Q79</f>
        <v>142432.83582089553</v>
      </c>
      <c r="T79" s="144">
        <f t="shared" si="171"/>
        <v>-802.3739342883681</v>
      </c>
      <c r="U79" s="144">
        <f t="shared" ref="U79:U92" si="185">IF(K79=1,ABS(S79*L79),-ABS(S79*L79))</f>
        <v>-802.3739342883681</v>
      </c>
      <c r="W79">
        <f t="shared" si="172"/>
        <v>-1</v>
      </c>
      <c r="X79">
        <v>1</v>
      </c>
      <c r="Y79">
        <v>-1</v>
      </c>
      <c r="Z79">
        <v>1</v>
      </c>
      <c r="AA79">
        <f t="shared" ref="AA79:AA92" si="186">IF(X79=Z79,1,0)</f>
        <v>1</v>
      </c>
      <c r="AB79">
        <f t="shared" si="173"/>
        <v>0</v>
      </c>
      <c r="AC79" s="1">
        <v>6.7221510883500001E-3</v>
      </c>
      <c r="AD79" s="2">
        <v>10</v>
      </c>
      <c r="AE79">
        <v>60</v>
      </c>
      <c r="AF79" t="str">
        <f t="shared" si="174"/>
        <v>TRUE</v>
      </c>
      <c r="AG79">
        <f>VLOOKUP($A79,'FuturesInfo (3)'!$A$2:$V$80,22)</f>
        <v>3</v>
      </c>
      <c r="AH79">
        <f t="shared" si="175"/>
        <v>2</v>
      </c>
      <c r="AI79">
        <f t="shared" ref="AI79:AI92" si="187">AG79</f>
        <v>3</v>
      </c>
      <c r="AJ79" s="138">
        <f>VLOOKUP($A79,'FuturesInfo (3)'!$A$2:$O$80,15)*AI79</f>
        <v>142432.83582089553</v>
      </c>
      <c r="AK79" s="196">
        <f t="shared" si="176"/>
        <v>957.45504233020972</v>
      </c>
      <c r="AL79" s="196">
        <f t="shared" ref="AL79:AL92" si="188">IF(AB79=1,ABS(AJ79*AC79),-ABS(AJ79*AC79))</f>
        <v>-957.45504233020972</v>
      </c>
      <c r="AN79">
        <f t="shared" si="177"/>
        <v>1</v>
      </c>
      <c r="AO79">
        <v>1</v>
      </c>
      <c r="AP79">
        <v>-1</v>
      </c>
      <c r="AQ79">
        <v>1</v>
      </c>
      <c r="AR79">
        <f t="shared" si="139"/>
        <v>1</v>
      </c>
      <c r="AS79">
        <f t="shared" si="178"/>
        <v>0</v>
      </c>
      <c r="AT79" s="1">
        <v>8.1081081081099994E-3</v>
      </c>
      <c r="AU79" s="2">
        <v>10</v>
      </c>
      <c r="AV79">
        <v>60</v>
      </c>
      <c r="AW79" t="str">
        <f t="shared" si="179"/>
        <v>TRUE</v>
      </c>
      <c r="AX79">
        <f>VLOOKUP($A79,'FuturesInfo (3)'!$A$2:$V$80,22)</f>
        <v>3</v>
      </c>
      <c r="AY79">
        <f t="shared" si="180"/>
        <v>2</v>
      </c>
      <c r="AZ79">
        <f t="shared" ref="AZ79:AZ92" si="189">AX79</f>
        <v>3</v>
      </c>
      <c r="BA79" s="138">
        <f>VLOOKUP($A79,'FuturesInfo (3)'!$A$2:$O$80,15)*AZ79</f>
        <v>142432.83582089553</v>
      </c>
      <c r="BB79" s="196">
        <f t="shared" si="181"/>
        <v>1154.8608309805034</v>
      </c>
      <c r="BC79" s="196">
        <f t="shared" ref="BC79:BC92" si="190">IF(AS79=1,ABS(BA79*AT79),-ABS(BA79*AT79))</f>
        <v>-1154.8608309805034</v>
      </c>
      <c r="BE79">
        <v>1</v>
      </c>
      <c r="BF79">
        <v>1</v>
      </c>
      <c r="BG79">
        <v>-1</v>
      </c>
      <c r="BH79">
        <v>1</v>
      </c>
      <c r="BI79">
        <v>1</v>
      </c>
      <c r="BJ79">
        <v>0</v>
      </c>
      <c r="BK79" s="1">
        <v>3.9425958050800002E-3</v>
      </c>
      <c r="BL79" s="2">
        <v>10</v>
      </c>
      <c r="BM79">
        <v>60</v>
      </c>
      <c r="BN79" t="s">
        <v>1185</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1185</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1185</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1185</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1185</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1185</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1185</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1185</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1185</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1185</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1185</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1185</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1185</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1185</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1185</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1185</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1185</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1185</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v>-1</v>
      </c>
      <c r="SX79" s="239">
        <v>-1</v>
      </c>
      <c r="SY79" s="239">
        <v>1</v>
      </c>
      <c r="SZ79" s="239">
        <v>-1</v>
      </c>
      <c r="TA79" s="214">
        <v>1</v>
      </c>
      <c r="TB79" s="240">
        <v>4</v>
      </c>
      <c r="TC79">
        <v>-1</v>
      </c>
      <c r="TD79">
        <v>1</v>
      </c>
      <c r="TE79" s="214">
        <v>1</v>
      </c>
      <c r="TF79">
        <v>0</v>
      </c>
      <c r="TG79">
        <v>1</v>
      </c>
      <c r="TH79">
        <v>0</v>
      </c>
      <c r="TI79">
        <v>1</v>
      </c>
      <c r="TJ79" s="248">
        <v>1.04298356511E-2</v>
      </c>
      <c r="TK79" s="202">
        <v>42548</v>
      </c>
      <c r="TL79">
        <v>60</v>
      </c>
      <c r="TM79" t="s">
        <v>1185</v>
      </c>
      <c r="TN79">
        <v>3</v>
      </c>
      <c r="TO79" s="252">
        <v>2</v>
      </c>
      <c r="TP79">
        <v>2</v>
      </c>
      <c r="TQ79" s="138">
        <v>143149.25373134328</v>
      </c>
      <c r="TR79" s="138">
        <v>95432.835820895518</v>
      </c>
      <c r="TS79" s="196">
        <v>-1493.023189995524</v>
      </c>
      <c r="TT79" s="196">
        <v>-995.34879333034928</v>
      </c>
      <c r="TU79" s="196">
        <v>1493.023189995524</v>
      </c>
      <c r="TV79" s="196">
        <v>-1493.023189995524</v>
      </c>
      <c r="TW79" s="196">
        <v>1493.023189995524</v>
      </c>
      <c r="TX79" s="196">
        <v>1493.023189995524</v>
      </c>
      <c r="TY79" s="196">
        <v>-1493.023189995524</v>
      </c>
      <c r="TZ79" s="196">
        <v>1493.023189995524</v>
      </c>
      <c r="UA79" s="196">
        <v>-1493.023189995524</v>
      </c>
      <c r="UB79" s="196">
        <v>-1493.023189995524</v>
      </c>
      <c r="UC79" s="196">
        <v>1493.023189995524</v>
      </c>
      <c r="UE79">
        <f t="shared" ref="UE79:UE92" si="191">TE79</f>
        <v>1</v>
      </c>
      <c r="UF79" s="239">
        <v>1</v>
      </c>
      <c r="UG79" s="239">
        <v>-1</v>
      </c>
      <c r="UH79" s="239">
        <v>1</v>
      </c>
      <c r="UI79" s="214">
        <v>1</v>
      </c>
      <c r="UJ79" s="240">
        <v>5</v>
      </c>
      <c r="UK79">
        <f t="shared" ref="UK79:UK92" si="192">IF(UI79=1,-1,1)</f>
        <v>-1</v>
      </c>
      <c r="UL79">
        <f t="shared" ref="UL79:UL92" si="193">IF(UJ79&lt;0,UI79*-1,UI79)</f>
        <v>1</v>
      </c>
      <c r="UM79" s="214">
        <v>-1</v>
      </c>
      <c r="UN79">
        <f t="shared" si="155"/>
        <v>0</v>
      </c>
      <c r="UO79">
        <f t="shared" si="152"/>
        <v>0</v>
      </c>
      <c r="UP79">
        <f t="shared" si="132"/>
        <v>1</v>
      </c>
      <c r="UQ79">
        <f t="shared" ref="UQ79:UQ92" si="194">IF(UM79=UL79,1,0)</f>
        <v>0</v>
      </c>
      <c r="UR79" s="248">
        <v>-5.0046918986500002E-3</v>
      </c>
      <c r="US79" s="202">
        <v>42548</v>
      </c>
      <c r="UT79">
        <v>60</v>
      </c>
      <c r="UU79" t="str">
        <f t="shared" si="182"/>
        <v>TRUE</v>
      </c>
      <c r="UV79">
        <f>VLOOKUP($A79,'FuturesInfo (3)'!$A$2:$V$80,22)</f>
        <v>3</v>
      </c>
      <c r="UW79" s="252">
        <v>2</v>
      </c>
      <c r="UX79">
        <f t="shared" ref="UX79:UX92" si="195">IF(UW79=1,ROUND(UV79*(1+UX$13),0),ROUND(UV79*(1-UX$13),0))</f>
        <v>2</v>
      </c>
      <c r="UY79" s="138">
        <f>VLOOKUP($A79,'FuturesInfo (3)'!$A$2:$O$80,15)*UV79</f>
        <v>142432.83582089553</v>
      </c>
      <c r="UZ79" s="138">
        <f>VLOOKUP($A79,'FuturesInfo (3)'!$A$2:$O$80,15)*UX79</f>
        <v>94955.223880597026</v>
      </c>
      <c r="VA79" s="196">
        <f t="shared" ref="VA79:VA92" si="196">IF(UN79=1,ABS(UY79*UR79),-ABS(UY79*UR79))</f>
        <v>-712.8324595345814</v>
      </c>
      <c r="VB79" s="196">
        <f t="shared" ref="VB79:VB92" si="197">IF(UN79=1,ABS(UZ79*UR79),-ABS(UZ79*UR79))</f>
        <v>-475.22163968972097</v>
      </c>
      <c r="VC79" s="196">
        <f t="shared" ref="VC79:VC92" si="198">IF(UO79=1,ABS(UY79*UR79),-ABS(UY79*UR79))</f>
        <v>-712.8324595345814</v>
      </c>
      <c r="VD79" s="196">
        <f t="shared" ref="VD79:VD92" si="199">IF(UP79=1,ABS(UY79*UR79),-ABS(UY79*UR79))</f>
        <v>712.8324595345814</v>
      </c>
      <c r="VE79" s="196">
        <f t="shared" si="149"/>
        <v>-712.8324595345814</v>
      </c>
      <c r="VF79" s="196">
        <f t="shared" ref="VF79:VF92" si="200">IF(IF(UG79=UM79,1,0)=1,ABS(UY79*UR79),-ABS(UY79*UR79))</f>
        <v>712.8324595345814</v>
      </c>
      <c r="VG79" s="196">
        <f t="shared" si="133"/>
        <v>-712.8324595345814</v>
      </c>
      <c r="VH79" s="196">
        <f>IF(IF(sym!$O68=UM79,1,0)=1,ABS(UY79*UR79),-ABS(UY79*UR79))</f>
        <v>-712.8324595345814</v>
      </c>
      <c r="VI79" s="196">
        <f>IF(IF(sym!$N68=UM79,1,0)=1,ABS(UY79*UR79),-ABS(UY79*UR79))</f>
        <v>712.8324595345814</v>
      </c>
      <c r="VJ79" s="196">
        <f t="shared" si="142"/>
        <v>-712.8324595345814</v>
      </c>
      <c r="VK79" s="196">
        <f t="shared" ref="VK79:VK92" si="201">ABS(UY79*UR79)</f>
        <v>712.8324595345814</v>
      </c>
      <c r="VM79">
        <f t="shared" ref="VM79:VM92" si="202">UM79</f>
        <v>-1</v>
      </c>
      <c r="VN79" s="239">
        <v>1</v>
      </c>
      <c r="VO79" s="239">
        <v>-1</v>
      </c>
      <c r="VP79" s="239">
        <v>1</v>
      </c>
      <c r="VQ79" s="214">
        <v>1</v>
      </c>
      <c r="VR79" s="240">
        <v>6</v>
      </c>
      <c r="VS79">
        <f t="shared" ref="VS79:VS92" si="203">IF(VQ79=1,-1,1)</f>
        <v>-1</v>
      </c>
      <c r="VT79">
        <f t="shared" ref="VT79:VT92" si="204">IF(VR79&lt;0,VQ79*-1,VQ79)</f>
        <v>1</v>
      </c>
      <c r="VU79" s="214"/>
      <c r="VV79">
        <f t="shared" si="156"/>
        <v>0</v>
      </c>
      <c r="VW79">
        <f t="shared" si="153"/>
        <v>0</v>
      </c>
      <c r="VX79">
        <f t="shared" si="134"/>
        <v>0</v>
      </c>
      <c r="VY79">
        <f t="shared" ref="VY79:VY92" si="205">IF(VU79=VT79,1,0)</f>
        <v>0</v>
      </c>
      <c r="VZ79" s="248"/>
      <c r="WA79" s="202">
        <v>42548</v>
      </c>
      <c r="WB79">
        <v>60</v>
      </c>
      <c r="WC79" t="str">
        <f t="shared" si="183"/>
        <v>TRUE</v>
      </c>
      <c r="WD79">
        <f>VLOOKUP($A79,'FuturesInfo (3)'!$A$2:$V$80,22)</f>
        <v>3</v>
      </c>
      <c r="WE79" s="252">
        <v>1</v>
      </c>
      <c r="WF79">
        <f t="shared" ref="WF79:WF92" si="206">IF(WE79=1,ROUND(WD79*(1+WF$13),0),ROUND(WD79*(1-WF$13),0))</f>
        <v>3</v>
      </c>
      <c r="WG79" s="138">
        <f>VLOOKUP($A79,'FuturesInfo (3)'!$A$2:$O$80,15)*WD79</f>
        <v>142432.83582089553</v>
      </c>
      <c r="WH79" s="138">
        <f>VLOOKUP($A79,'FuturesInfo (3)'!$A$2:$O$80,15)*WF79</f>
        <v>142432.83582089553</v>
      </c>
      <c r="WI79" s="196">
        <f t="shared" ref="WI79:WI92" si="207">IF(VV79=1,ABS(WG79*VZ79),-ABS(WG79*VZ79))</f>
        <v>0</v>
      </c>
      <c r="WJ79" s="196">
        <f t="shared" ref="WJ79:WJ92" si="208">IF(VV79=1,ABS(WH79*VZ79),-ABS(WH79*VZ79))</f>
        <v>0</v>
      </c>
      <c r="WK79" s="196">
        <f t="shared" ref="WK79:WK92" si="209">IF(VW79=1,ABS(WG79*VZ79),-ABS(WG79*VZ79))</f>
        <v>0</v>
      </c>
      <c r="WL79" s="196">
        <f t="shared" ref="WL79:WL92" si="210">IF(VX79=1,ABS(WG79*VZ79),-ABS(WG79*VZ79))</f>
        <v>0</v>
      </c>
      <c r="WM79" s="196">
        <f t="shared" si="150"/>
        <v>0</v>
      </c>
      <c r="WN79" s="196">
        <f t="shared" ref="WN79:WN92" si="211">IF(IF(VO79=VU79,1,0)=1,ABS(WG79*VZ79),-ABS(WG79*VZ79))</f>
        <v>0</v>
      </c>
      <c r="WO79" s="196">
        <f t="shared" si="135"/>
        <v>0</v>
      </c>
      <c r="WP79" s="196">
        <f>IF(IF(sym!$O68=VU79,1,0)=1,ABS(WG79*VZ79),-ABS(WG79*VZ79))</f>
        <v>0</v>
      </c>
      <c r="WQ79" s="196">
        <f>IF(IF(sym!$N68=VU79,1,0)=1,ABS(WG79*VZ79),-ABS(WG79*VZ79))</f>
        <v>0</v>
      </c>
      <c r="WR79" s="196">
        <f t="shared" si="145"/>
        <v>0</v>
      </c>
      <c r="WS79" s="196">
        <f t="shared" ref="WS79:WS92" si="212">ABS(WG79*VZ79)</f>
        <v>0</v>
      </c>
      <c r="WU79">
        <f t="shared" ref="WU79:WU92" si="213">VU79</f>
        <v>0</v>
      </c>
      <c r="WV79" s="239"/>
      <c r="WW79" s="239"/>
      <c r="WX79" s="239"/>
      <c r="WY79" s="214"/>
      <c r="WZ79" s="240"/>
      <c r="XA79">
        <f t="shared" ref="XA79:XA92" si="214">IF(WY79=1,-1,1)</f>
        <v>1</v>
      </c>
      <c r="XB79">
        <f t="shared" ref="XB79:XB92" si="215">IF(WZ79&lt;0,WY79*-1,WY79)</f>
        <v>0</v>
      </c>
      <c r="XC79" s="214"/>
      <c r="XD79">
        <f t="shared" si="157"/>
        <v>1</v>
      </c>
      <c r="XE79">
        <f t="shared" si="154"/>
        <v>1</v>
      </c>
      <c r="XF79">
        <f t="shared" si="136"/>
        <v>0</v>
      </c>
      <c r="XG79">
        <f t="shared" ref="XG79:XG92" si="216">IF(XC79=XB79,1,0)</f>
        <v>1</v>
      </c>
      <c r="XH79" s="248"/>
      <c r="XI79" s="202"/>
      <c r="XJ79">
        <v>60</v>
      </c>
      <c r="XK79" t="str">
        <f t="shared" si="184"/>
        <v>FALSE</v>
      </c>
      <c r="XL79">
        <f>VLOOKUP($A79,'FuturesInfo (3)'!$A$2:$V$80,22)</f>
        <v>3</v>
      </c>
      <c r="XM79" s="252"/>
      <c r="XN79">
        <f t="shared" ref="XN79:XN92" si="217">IF(XM79=1,ROUND(XL79*(1+XN$13),0),ROUND(XL79*(1-XN$13),0))</f>
        <v>2</v>
      </c>
      <c r="XO79" s="138">
        <f>VLOOKUP($A79,'FuturesInfo (3)'!$A$2:$O$80,15)*XL79</f>
        <v>142432.83582089553</v>
      </c>
      <c r="XP79" s="138">
        <f>VLOOKUP($A79,'FuturesInfo (3)'!$A$2:$O$80,15)*XN79</f>
        <v>94955.223880597026</v>
      </c>
      <c r="XQ79" s="196">
        <f t="shared" ref="XQ79:XQ92" si="218">IF(XD79=1,ABS(XO79*XH79),-ABS(XO79*XH79))</f>
        <v>0</v>
      </c>
      <c r="XR79" s="196">
        <f t="shared" ref="XR79:XR92" si="219">IF(XD79=1,ABS(XP79*XH79),-ABS(XP79*XH79))</f>
        <v>0</v>
      </c>
      <c r="XS79" s="196">
        <f t="shared" ref="XS79:XS92" si="220">IF(XE79=1,ABS(XO79*XH79),-ABS(XO79*XH79))</f>
        <v>0</v>
      </c>
      <c r="XT79" s="196">
        <f t="shared" ref="XT79:XT92" si="221">IF(XF79=1,ABS(XO79*XH79),-ABS(XO79*XH79))</f>
        <v>0</v>
      </c>
      <c r="XU79" s="196">
        <f t="shared" si="151"/>
        <v>0</v>
      </c>
      <c r="XV79" s="196">
        <f t="shared" ref="XV79:XV92" si="222">IF(IF(WW79=XC79,1,0)=1,ABS(XO79*XH79),-ABS(XO79*XH79))</f>
        <v>0</v>
      </c>
      <c r="XW79" s="196">
        <f t="shared" si="137"/>
        <v>0</v>
      </c>
      <c r="XX79" s="196">
        <f>IF(IF(sym!$O68=XC79,1,0)=1,ABS(XO79*XH79),-ABS(XO79*XH79))</f>
        <v>0</v>
      </c>
      <c r="XY79" s="196">
        <f>IF(IF(sym!$N68=XC79,1,0)=1,ABS(XO79*XH79),-ABS(XO79*XH79))</f>
        <v>0</v>
      </c>
      <c r="XZ79" s="196">
        <f t="shared" si="148"/>
        <v>0</v>
      </c>
      <c r="YA79" s="196">
        <f t="shared" ref="YA79:YA92" si="223">ABS(XO79*XH79)</f>
        <v>0</v>
      </c>
    </row>
    <row r="80" spans="1:651" x14ac:dyDescent="0.25">
      <c r="A80" s="1" t="s">
        <v>408</v>
      </c>
      <c r="B80" s="150" t="str">
        <f>'FuturesInfo (3)'!M68</f>
        <v>TW</v>
      </c>
      <c r="C80" s="200" t="str">
        <f>VLOOKUP(A80,'FuturesInfo (3)'!$A$2:$K$80,11)</f>
        <v>index</v>
      </c>
      <c r="F80" t="e">
        <f>#REF!</f>
        <v>#REF!</v>
      </c>
      <c r="G80">
        <v>1</v>
      </c>
      <c r="H80">
        <v>1</v>
      </c>
      <c r="I80">
        <v>1</v>
      </c>
      <c r="J80">
        <f t="shared" si="167"/>
        <v>1</v>
      </c>
      <c r="K80">
        <f t="shared" si="168"/>
        <v>1</v>
      </c>
      <c r="L80" s="184">
        <v>5.0890585241700004E-3</v>
      </c>
      <c r="M80" s="2">
        <v>10</v>
      </c>
      <c r="N80">
        <v>60</v>
      </c>
      <c r="O80" t="str">
        <f t="shared" si="169"/>
        <v>TRUE</v>
      </c>
      <c r="P80">
        <f>VLOOKUP($A80,'FuturesInfo (3)'!$A$2:$V$80,22)</f>
        <v>4</v>
      </c>
      <c r="Q80">
        <f t="shared" si="170"/>
        <v>4</v>
      </c>
      <c r="R80">
        <f t="shared" si="170"/>
        <v>4</v>
      </c>
      <c r="S80" s="138">
        <f>VLOOKUP($A80,'FuturesInfo (3)'!$A$2:$O$80,15)*Q80</f>
        <v>127920</v>
      </c>
      <c r="T80" s="144">
        <f t="shared" si="171"/>
        <v>650.99236641182642</v>
      </c>
      <c r="U80" s="144">
        <f t="shared" si="185"/>
        <v>650.99236641182642</v>
      </c>
      <c r="W80">
        <f t="shared" si="172"/>
        <v>1</v>
      </c>
      <c r="X80">
        <v>1</v>
      </c>
      <c r="Y80">
        <v>1</v>
      </c>
      <c r="Z80">
        <v>-1</v>
      </c>
      <c r="AA80">
        <f t="shared" si="186"/>
        <v>0</v>
      </c>
      <c r="AB80">
        <f t="shared" si="173"/>
        <v>0</v>
      </c>
      <c r="AC80" s="1">
        <v>-1.89873417722E-3</v>
      </c>
      <c r="AD80" s="2">
        <v>20</v>
      </c>
      <c r="AE80">
        <v>60</v>
      </c>
      <c r="AF80" t="str">
        <f t="shared" si="174"/>
        <v>TRUE</v>
      </c>
      <c r="AG80">
        <f>VLOOKUP($A80,'FuturesInfo (3)'!$A$2:$V$80,22)</f>
        <v>4</v>
      </c>
      <c r="AH80">
        <f t="shared" si="175"/>
        <v>5</v>
      </c>
      <c r="AI80">
        <f t="shared" si="187"/>
        <v>4</v>
      </c>
      <c r="AJ80" s="138">
        <f>VLOOKUP($A80,'FuturesInfo (3)'!$A$2:$O$80,15)*AI80</f>
        <v>127920</v>
      </c>
      <c r="AK80" s="196">
        <f t="shared" si="176"/>
        <v>-242.8860759499824</v>
      </c>
      <c r="AL80" s="196">
        <f t="shared" si="188"/>
        <v>-242.8860759499824</v>
      </c>
      <c r="AN80">
        <f t="shared" si="177"/>
        <v>1</v>
      </c>
      <c r="AO80">
        <v>1</v>
      </c>
      <c r="AP80">
        <v>-1</v>
      </c>
      <c r="AQ80">
        <v>1</v>
      </c>
      <c r="AR80">
        <f t="shared" si="139"/>
        <v>1</v>
      </c>
      <c r="AS80">
        <f t="shared" si="178"/>
        <v>0</v>
      </c>
      <c r="AT80" s="1">
        <v>1.2682308180100001E-2</v>
      </c>
      <c r="AU80" s="2">
        <v>20</v>
      </c>
      <c r="AV80">
        <v>60</v>
      </c>
      <c r="AW80" t="str">
        <f t="shared" si="179"/>
        <v>TRUE</v>
      </c>
      <c r="AX80">
        <f>VLOOKUP($A80,'FuturesInfo (3)'!$A$2:$V$80,22)</f>
        <v>4</v>
      </c>
      <c r="AY80">
        <f t="shared" si="180"/>
        <v>3</v>
      </c>
      <c r="AZ80">
        <f t="shared" si="189"/>
        <v>4</v>
      </c>
      <c r="BA80" s="138">
        <f>VLOOKUP($A80,'FuturesInfo (3)'!$A$2:$O$80,15)*AZ80</f>
        <v>127920</v>
      </c>
      <c r="BB80" s="196">
        <f t="shared" si="181"/>
        <v>1622.3208623983921</v>
      </c>
      <c r="BC80" s="196">
        <f t="shared" si="190"/>
        <v>-1622.3208623983921</v>
      </c>
      <c r="BE80">
        <v>1</v>
      </c>
      <c r="BF80">
        <v>1</v>
      </c>
      <c r="BG80">
        <v>-1</v>
      </c>
      <c r="BH80">
        <v>1</v>
      </c>
      <c r="BI80">
        <v>1</v>
      </c>
      <c r="BJ80">
        <v>0</v>
      </c>
      <c r="BK80" s="1">
        <v>5.3224796493399999E-3</v>
      </c>
      <c r="BL80" s="2">
        <v>20</v>
      </c>
      <c r="BM80">
        <v>60</v>
      </c>
      <c r="BN80" t="s">
        <v>1185</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1185</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1185</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1185</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1185</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1185</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1185</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1185</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1185</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1185</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1185</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1185</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1185</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1185</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1185</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1185</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1185</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1185</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v>1</v>
      </c>
      <c r="SX80" s="239">
        <v>1</v>
      </c>
      <c r="SY80" s="239">
        <v>-1</v>
      </c>
      <c r="SZ80" s="239">
        <v>1</v>
      </c>
      <c r="TA80" s="214">
        <v>1</v>
      </c>
      <c r="TB80" s="240">
        <v>5</v>
      </c>
      <c r="TC80">
        <v>-1</v>
      </c>
      <c r="TD80">
        <v>1</v>
      </c>
      <c r="TE80" s="214">
        <v>1</v>
      </c>
      <c r="TF80">
        <v>1</v>
      </c>
      <c r="TG80">
        <v>1</v>
      </c>
      <c r="TH80">
        <v>0</v>
      </c>
      <c r="TI80">
        <v>1</v>
      </c>
      <c r="TJ80" s="248">
        <v>6.22083981337E-4</v>
      </c>
      <c r="TK80" s="202">
        <v>42545</v>
      </c>
      <c r="TL80">
        <v>60</v>
      </c>
      <c r="TM80" t="s">
        <v>1185</v>
      </c>
      <c r="TN80">
        <v>4</v>
      </c>
      <c r="TO80" s="252">
        <v>2</v>
      </c>
      <c r="TP80">
        <v>3</v>
      </c>
      <c r="TQ80" s="138">
        <v>128680</v>
      </c>
      <c r="TR80" s="138">
        <v>96510</v>
      </c>
      <c r="TS80" s="196">
        <v>80.049766718445156</v>
      </c>
      <c r="TT80" s="196">
        <v>60.03732503883387</v>
      </c>
      <c r="TU80" s="196">
        <v>80.049766718445156</v>
      </c>
      <c r="TV80" s="196">
        <v>-80.049766718445156</v>
      </c>
      <c r="TW80" s="196">
        <v>80.049766718445156</v>
      </c>
      <c r="TX80" s="196">
        <v>-80.049766718445156</v>
      </c>
      <c r="TY80" s="196">
        <v>80.049766718445156</v>
      </c>
      <c r="TZ80" s="196">
        <v>80.049766718445156</v>
      </c>
      <c r="UA80" s="196">
        <v>-80.049766718445156</v>
      </c>
      <c r="UB80" s="196">
        <v>-80.049766718445156</v>
      </c>
      <c r="UC80" s="196">
        <v>80.049766718445156</v>
      </c>
      <c r="UE80">
        <f t="shared" si="191"/>
        <v>1</v>
      </c>
      <c r="UF80" s="239">
        <v>1</v>
      </c>
      <c r="UG80" s="239">
        <v>-1</v>
      </c>
      <c r="UH80" s="239">
        <v>1</v>
      </c>
      <c r="UI80" s="214">
        <v>1</v>
      </c>
      <c r="UJ80" s="240">
        <v>6</v>
      </c>
      <c r="UK80">
        <f t="shared" si="192"/>
        <v>-1</v>
      </c>
      <c r="UL80">
        <f t="shared" si="193"/>
        <v>1</v>
      </c>
      <c r="UM80" s="214">
        <v>-1</v>
      </c>
      <c r="UN80">
        <f t="shared" si="155"/>
        <v>0</v>
      </c>
      <c r="UO80">
        <f t="shared" si="152"/>
        <v>0</v>
      </c>
      <c r="UP80">
        <f t="shared" ref="UP80:UP92" si="224">IF(UM80=UK80,1,0)</f>
        <v>1</v>
      </c>
      <c r="UQ80">
        <f t="shared" si="194"/>
        <v>0</v>
      </c>
      <c r="UR80" s="248">
        <v>-5.9061237177500002E-3</v>
      </c>
      <c r="US80" s="202">
        <v>42545</v>
      </c>
      <c r="UT80">
        <v>60</v>
      </c>
      <c r="UU80" t="str">
        <f t="shared" si="182"/>
        <v>TRUE</v>
      </c>
      <c r="UV80">
        <f>VLOOKUP($A80,'FuturesInfo (3)'!$A$2:$V$80,22)</f>
        <v>4</v>
      </c>
      <c r="UW80" s="252">
        <v>2</v>
      </c>
      <c r="UX80">
        <f t="shared" si="195"/>
        <v>3</v>
      </c>
      <c r="UY80" s="138">
        <f>VLOOKUP($A80,'FuturesInfo (3)'!$A$2:$O$80,15)*UV80</f>
        <v>127920</v>
      </c>
      <c r="UZ80" s="138">
        <f>VLOOKUP($A80,'FuturesInfo (3)'!$A$2:$O$80,15)*UX80</f>
        <v>95940</v>
      </c>
      <c r="VA80" s="196">
        <f t="shared" si="196"/>
        <v>-755.51134597457997</v>
      </c>
      <c r="VB80" s="196">
        <f t="shared" si="197"/>
        <v>-566.633509480935</v>
      </c>
      <c r="VC80" s="196">
        <f t="shared" si="198"/>
        <v>-755.51134597457997</v>
      </c>
      <c r="VD80" s="196">
        <f t="shared" si="199"/>
        <v>755.51134597457997</v>
      </c>
      <c r="VE80" s="196">
        <f t="shared" si="149"/>
        <v>-755.51134597457997</v>
      </c>
      <c r="VF80" s="196">
        <f t="shared" si="200"/>
        <v>755.51134597457997</v>
      </c>
      <c r="VG80" s="196">
        <f t="shared" ref="VG80:VG92" si="225">IF(IF(UH80=UM80,1,0)=1,ABS(UY80*UR80),-ABS(UY80*UR80))</f>
        <v>-755.51134597457997</v>
      </c>
      <c r="VH80" s="196">
        <f>IF(IF(sym!$O69=UM80,1,0)=1,ABS(UY80*UR80),-ABS(UY80*UR80))</f>
        <v>-755.51134597457997</v>
      </c>
      <c r="VI80" s="196">
        <f>IF(IF(sym!$N69=UM80,1,0)=1,ABS(UY80*UR80),-ABS(UY80*UR80))</f>
        <v>755.51134597457997</v>
      </c>
      <c r="VJ80" s="196">
        <f t="shared" si="142"/>
        <v>-755.51134597457997</v>
      </c>
      <c r="VK80" s="196">
        <f t="shared" si="201"/>
        <v>755.51134597457997</v>
      </c>
      <c r="VM80">
        <f t="shared" si="202"/>
        <v>-1</v>
      </c>
      <c r="VN80" s="239">
        <v>1</v>
      </c>
      <c r="VO80" s="239">
        <v>-1</v>
      </c>
      <c r="VP80" s="239">
        <v>1</v>
      </c>
      <c r="VQ80" s="214">
        <v>1</v>
      </c>
      <c r="VR80" s="240">
        <v>7</v>
      </c>
      <c r="VS80">
        <f t="shared" si="203"/>
        <v>-1</v>
      </c>
      <c r="VT80">
        <f t="shared" si="204"/>
        <v>1</v>
      </c>
      <c r="VU80" s="214"/>
      <c r="VV80">
        <f t="shared" si="156"/>
        <v>0</v>
      </c>
      <c r="VW80">
        <f t="shared" si="153"/>
        <v>0</v>
      </c>
      <c r="VX80">
        <f t="shared" ref="VX80:VX92" si="226">IF(VU80=VS80,1,0)</f>
        <v>0</v>
      </c>
      <c r="VY80">
        <f t="shared" si="205"/>
        <v>0</v>
      </c>
      <c r="VZ80" s="248"/>
      <c r="WA80" s="202">
        <v>42545</v>
      </c>
      <c r="WB80">
        <v>60</v>
      </c>
      <c r="WC80" t="str">
        <f t="shared" si="183"/>
        <v>TRUE</v>
      </c>
      <c r="WD80">
        <f>VLOOKUP($A80,'FuturesInfo (3)'!$A$2:$V$80,22)</f>
        <v>4</v>
      </c>
      <c r="WE80" s="252">
        <v>2</v>
      </c>
      <c r="WF80">
        <f t="shared" si="206"/>
        <v>4</v>
      </c>
      <c r="WG80" s="138">
        <f>VLOOKUP($A80,'FuturesInfo (3)'!$A$2:$O$80,15)*WD80</f>
        <v>127920</v>
      </c>
      <c r="WH80" s="138">
        <f>VLOOKUP($A80,'FuturesInfo (3)'!$A$2:$O$80,15)*WF80</f>
        <v>127920</v>
      </c>
      <c r="WI80" s="196">
        <f t="shared" si="207"/>
        <v>0</v>
      </c>
      <c r="WJ80" s="196">
        <f t="shared" si="208"/>
        <v>0</v>
      </c>
      <c r="WK80" s="196">
        <f t="shared" si="209"/>
        <v>0</v>
      </c>
      <c r="WL80" s="196">
        <f t="shared" si="210"/>
        <v>0</v>
      </c>
      <c r="WM80" s="196">
        <f t="shared" si="150"/>
        <v>0</v>
      </c>
      <c r="WN80" s="196">
        <f t="shared" si="211"/>
        <v>0</v>
      </c>
      <c r="WO80" s="196">
        <f t="shared" ref="WO80:WO92" si="227">IF(IF(VP80=VU80,1,0)=1,ABS(WG80*VZ80),-ABS(WG80*VZ80))</f>
        <v>0</v>
      </c>
      <c r="WP80" s="196">
        <f>IF(IF(sym!$O69=VU80,1,0)=1,ABS(WG80*VZ80),-ABS(WG80*VZ80))</f>
        <v>0</v>
      </c>
      <c r="WQ80" s="196">
        <f>IF(IF(sym!$N69=VU80,1,0)=1,ABS(WG80*VZ80),-ABS(WG80*VZ80))</f>
        <v>0</v>
      </c>
      <c r="WR80" s="196">
        <f t="shared" si="145"/>
        <v>0</v>
      </c>
      <c r="WS80" s="196">
        <f t="shared" si="212"/>
        <v>0</v>
      </c>
      <c r="WU80">
        <f t="shared" si="213"/>
        <v>0</v>
      </c>
      <c r="WV80" s="239"/>
      <c r="WW80" s="239"/>
      <c r="WX80" s="239"/>
      <c r="WY80" s="214"/>
      <c r="WZ80" s="240"/>
      <c r="XA80">
        <f t="shared" si="214"/>
        <v>1</v>
      </c>
      <c r="XB80">
        <f t="shared" si="215"/>
        <v>0</v>
      </c>
      <c r="XC80" s="214"/>
      <c r="XD80">
        <f t="shared" si="157"/>
        <v>1</v>
      </c>
      <c r="XE80">
        <f t="shared" si="154"/>
        <v>1</v>
      </c>
      <c r="XF80">
        <f t="shared" ref="XF80:XF92" si="228">IF(XC80=XA80,1,0)</f>
        <v>0</v>
      </c>
      <c r="XG80">
        <f t="shared" si="216"/>
        <v>1</v>
      </c>
      <c r="XH80" s="248"/>
      <c r="XI80" s="202"/>
      <c r="XJ80">
        <v>60</v>
      </c>
      <c r="XK80" t="str">
        <f t="shared" si="184"/>
        <v>FALSE</v>
      </c>
      <c r="XL80">
        <f>VLOOKUP($A80,'FuturesInfo (3)'!$A$2:$V$80,22)</f>
        <v>4</v>
      </c>
      <c r="XM80" s="252"/>
      <c r="XN80">
        <f t="shared" si="217"/>
        <v>3</v>
      </c>
      <c r="XO80" s="138">
        <f>VLOOKUP($A80,'FuturesInfo (3)'!$A$2:$O$80,15)*XL80</f>
        <v>127920</v>
      </c>
      <c r="XP80" s="138">
        <f>VLOOKUP($A80,'FuturesInfo (3)'!$A$2:$O$80,15)*XN80</f>
        <v>95940</v>
      </c>
      <c r="XQ80" s="196">
        <f t="shared" si="218"/>
        <v>0</v>
      </c>
      <c r="XR80" s="196">
        <f t="shared" si="219"/>
        <v>0</v>
      </c>
      <c r="XS80" s="196">
        <f t="shared" si="220"/>
        <v>0</v>
      </c>
      <c r="XT80" s="196">
        <f t="shared" si="221"/>
        <v>0</v>
      </c>
      <c r="XU80" s="196">
        <f t="shared" si="151"/>
        <v>0</v>
      </c>
      <c r="XV80" s="196">
        <f t="shared" si="222"/>
        <v>0</v>
      </c>
      <c r="XW80" s="196">
        <f t="shared" ref="XW80:XW92" si="229">IF(IF(WX80=XC80,1,0)=1,ABS(XO80*XH80),-ABS(XO80*XH80))</f>
        <v>0</v>
      </c>
      <c r="XX80" s="196">
        <f>IF(IF(sym!$O69=XC80,1,0)=1,ABS(XO80*XH80),-ABS(XO80*XH80))</f>
        <v>0</v>
      </c>
      <c r="XY80" s="196">
        <f>IF(IF(sym!$N69=XC80,1,0)=1,ABS(XO80*XH80),-ABS(XO80*XH80))</f>
        <v>0</v>
      </c>
      <c r="XZ80" s="196">
        <f t="shared" si="148"/>
        <v>0</v>
      </c>
      <c r="YA80" s="196">
        <f t="shared" si="223"/>
        <v>0</v>
      </c>
    </row>
    <row r="81" spans="1:651" x14ac:dyDescent="0.25">
      <c r="A81" s="1" t="s">
        <v>411</v>
      </c>
      <c r="B81" s="150" t="str">
        <f>'FuturesInfo (3)'!M69</f>
        <v>EX</v>
      </c>
      <c r="C81" s="200" t="str">
        <f>VLOOKUP(A81,'FuturesInfo (3)'!$A$2:$K$80,11)</f>
        <v>index</v>
      </c>
      <c r="D81" s="3"/>
      <c r="F81" t="e">
        <f>#REF!</f>
        <v>#REF!</v>
      </c>
      <c r="G81">
        <v>-1</v>
      </c>
      <c r="H81">
        <v>-1</v>
      </c>
      <c r="I81">
        <v>-1</v>
      </c>
      <c r="J81">
        <f t="shared" si="167"/>
        <v>1</v>
      </c>
      <c r="K81">
        <f t="shared" si="168"/>
        <v>1</v>
      </c>
      <c r="L81" s="184">
        <v>-1.3856812933E-2</v>
      </c>
      <c r="M81" s="2">
        <v>10</v>
      </c>
      <c r="N81">
        <v>60</v>
      </c>
      <c r="O81" t="str">
        <f t="shared" si="169"/>
        <v>TRUE</v>
      </c>
      <c r="P81">
        <f>VLOOKUP($A81,'FuturesInfo (3)'!$A$2:$V$80,22)</f>
        <v>3</v>
      </c>
      <c r="Q81">
        <f t="shared" si="170"/>
        <v>3</v>
      </c>
      <c r="R81">
        <f t="shared" si="170"/>
        <v>3</v>
      </c>
      <c r="S81" s="138">
        <f>VLOOKUP($A81,'FuturesInfo (3)'!$A$2:$O$80,15)*Q81</f>
        <v>93923.623500000002</v>
      </c>
      <c r="T81" s="144">
        <f t="shared" si="171"/>
        <v>1301.4820808290228</v>
      </c>
      <c r="U81" s="144">
        <f t="shared" si="185"/>
        <v>1301.4820808290228</v>
      </c>
      <c r="W81">
        <f t="shared" si="172"/>
        <v>-1</v>
      </c>
      <c r="X81">
        <v>-1</v>
      </c>
      <c r="Y81">
        <v>-1</v>
      </c>
      <c r="Z81">
        <v>1</v>
      </c>
      <c r="AA81">
        <f t="shared" si="186"/>
        <v>0</v>
      </c>
      <c r="AB81">
        <f t="shared" si="173"/>
        <v>0</v>
      </c>
      <c r="AC81" s="1">
        <v>4.0147206423599997E-3</v>
      </c>
      <c r="AD81" s="2">
        <v>10</v>
      </c>
      <c r="AE81">
        <v>60</v>
      </c>
      <c r="AF81" t="str">
        <f t="shared" si="174"/>
        <v>TRUE</v>
      </c>
      <c r="AG81">
        <f>VLOOKUP($A81,'FuturesInfo (3)'!$A$2:$V$80,22)</f>
        <v>3</v>
      </c>
      <c r="AH81">
        <f t="shared" si="175"/>
        <v>4</v>
      </c>
      <c r="AI81">
        <f t="shared" si="187"/>
        <v>3</v>
      </c>
      <c r="AJ81" s="138">
        <f>VLOOKUP($A81,'FuturesInfo (3)'!$A$2:$O$80,15)*AI81</f>
        <v>93923.623500000002</v>
      </c>
      <c r="AK81" s="196">
        <f t="shared" si="176"/>
        <v>-377.07711007069878</v>
      </c>
      <c r="AL81" s="196">
        <f t="shared" si="188"/>
        <v>-377.07711007069878</v>
      </c>
      <c r="AN81">
        <f t="shared" si="177"/>
        <v>-1</v>
      </c>
      <c r="AO81">
        <v>1</v>
      </c>
      <c r="AP81">
        <v>-1</v>
      </c>
      <c r="AQ81">
        <v>1</v>
      </c>
      <c r="AR81">
        <f t="shared" ref="AR81:AR92" si="230">IF(AO81=AQ81,1,0)</f>
        <v>1</v>
      </c>
      <c r="AS81">
        <f t="shared" si="178"/>
        <v>0</v>
      </c>
      <c r="AT81" s="1">
        <v>1.26624458514E-2</v>
      </c>
      <c r="AU81" s="2">
        <v>10</v>
      </c>
      <c r="AV81">
        <v>60</v>
      </c>
      <c r="AW81" t="str">
        <f t="shared" si="179"/>
        <v>TRUE</v>
      </c>
      <c r="AX81">
        <f>VLOOKUP($A81,'FuturesInfo (3)'!$A$2:$V$80,22)</f>
        <v>3</v>
      </c>
      <c r="AY81">
        <f t="shared" si="180"/>
        <v>2</v>
      </c>
      <c r="AZ81">
        <f t="shared" si="189"/>
        <v>3</v>
      </c>
      <c r="BA81" s="138">
        <f>VLOOKUP($A81,'FuturesInfo (3)'!$A$2:$O$80,15)*AZ81</f>
        <v>93923.623500000002</v>
      </c>
      <c r="BB81" s="196">
        <f t="shared" si="181"/>
        <v>1189.3027967360306</v>
      </c>
      <c r="BC81" s="196">
        <f t="shared" si="190"/>
        <v>-1189.3027967360306</v>
      </c>
      <c r="BE81">
        <v>1</v>
      </c>
      <c r="BF81">
        <v>1</v>
      </c>
      <c r="BG81">
        <v>-1</v>
      </c>
      <c r="BH81">
        <v>-1</v>
      </c>
      <c r="BI81">
        <v>0</v>
      </c>
      <c r="BJ81">
        <v>1</v>
      </c>
      <c r="BK81" s="1">
        <v>-8.2263902599500009E-3</v>
      </c>
      <c r="BL81" s="2">
        <v>10</v>
      </c>
      <c r="BM81">
        <v>60</v>
      </c>
      <c r="BN81" t="s">
        <v>1185</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1185</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1185</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1185</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1185</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1185</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1185</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1185</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1185</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1185</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1185</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1185</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1185</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1185</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1185</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1185</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1185</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1185</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v>1</v>
      </c>
      <c r="SX81" s="239">
        <v>1</v>
      </c>
      <c r="SY81" s="239">
        <v>-1</v>
      </c>
      <c r="SZ81" s="239">
        <v>1</v>
      </c>
      <c r="TA81" s="214">
        <v>-1</v>
      </c>
      <c r="TB81" s="240">
        <v>6</v>
      </c>
      <c r="TC81">
        <v>1</v>
      </c>
      <c r="TD81">
        <v>-1</v>
      </c>
      <c r="TE81" s="214">
        <v>-1</v>
      </c>
      <c r="TF81">
        <v>0</v>
      </c>
      <c r="TG81">
        <v>1</v>
      </c>
      <c r="TH81">
        <v>0</v>
      </c>
      <c r="TI81">
        <v>1</v>
      </c>
      <c r="TJ81" s="248">
        <v>-5.2228412256299997E-3</v>
      </c>
      <c r="TK81" s="202">
        <v>42548</v>
      </c>
      <c r="TL81">
        <v>60</v>
      </c>
      <c r="TM81" t="s">
        <v>1185</v>
      </c>
      <c r="TN81">
        <v>3</v>
      </c>
      <c r="TO81" s="252">
        <v>2</v>
      </c>
      <c r="TP81">
        <v>2</v>
      </c>
      <c r="TQ81" s="138">
        <v>95596.64850000001</v>
      </c>
      <c r="TR81" s="138">
        <v>63731.099000000009</v>
      </c>
      <c r="TS81" s="196">
        <v>-499.28611681786032</v>
      </c>
      <c r="TT81" s="196">
        <v>-332.85741121190688</v>
      </c>
      <c r="TU81" s="196">
        <v>499.28611681786032</v>
      </c>
      <c r="TV81" s="196">
        <v>-499.28611681786032</v>
      </c>
      <c r="TW81" s="196">
        <v>499.28611681786032</v>
      </c>
      <c r="TX81" s="196">
        <v>499.28611681786032</v>
      </c>
      <c r="TY81" s="196">
        <v>-499.28611681786032</v>
      </c>
      <c r="TZ81" s="196">
        <v>-499.28611681786032</v>
      </c>
      <c r="UA81" s="196">
        <v>499.28611681786032</v>
      </c>
      <c r="UB81" s="196">
        <v>-499.28611681786032</v>
      </c>
      <c r="UC81" s="196">
        <v>499.28611681786032</v>
      </c>
      <c r="UE81">
        <f t="shared" si="191"/>
        <v>-1</v>
      </c>
      <c r="UF81" s="239">
        <v>1</v>
      </c>
      <c r="UG81" s="239">
        <v>-1</v>
      </c>
      <c r="UH81" s="239">
        <v>1</v>
      </c>
      <c r="UI81" s="214">
        <v>-1</v>
      </c>
      <c r="UJ81" s="240">
        <v>7</v>
      </c>
      <c r="UK81">
        <f t="shared" si="192"/>
        <v>1</v>
      </c>
      <c r="UL81">
        <f t="shared" si="193"/>
        <v>-1</v>
      </c>
      <c r="UM81" s="214">
        <v>-1</v>
      </c>
      <c r="UN81">
        <f t="shared" si="155"/>
        <v>0</v>
      </c>
      <c r="UO81">
        <f t="shared" si="152"/>
        <v>1</v>
      </c>
      <c r="UP81">
        <f t="shared" si="224"/>
        <v>0</v>
      </c>
      <c r="UQ81">
        <f t="shared" si="194"/>
        <v>1</v>
      </c>
      <c r="UR81" s="248">
        <v>-1.7500875043800001E-2</v>
      </c>
      <c r="US81" s="202">
        <v>42548</v>
      </c>
      <c r="UT81">
        <v>60</v>
      </c>
      <c r="UU81" t="str">
        <f t="shared" si="182"/>
        <v>TRUE</v>
      </c>
      <c r="UV81">
        <f>VLOOKUP($A81,'FuturesInfo (3)'!$A$2:$V$80,22)</f>
        <v>3</v>
      </c>
      <c r="UW81" s="252">
        <v>1</v>
      </c>
      <c r="UX81">
        <f t="shared" si="195"/>
        <v>4</v>
      </c>
      <c r="UY81" s="138">
        <f>VLOOKUP($A81,'FuturesInfo (3)'!$A$2:$O$80,15)*UV81</f>
        <v>93923.623500000002</v>
      </c>
      <c r="UZ81" s="138">
        <f>VLOOKUP($A81,'FuturesInfo (3)'!$A$2:$O$80,15)*UX81</f>
        <v>125231.49800000001</v>
      </c>
      <c r="VA81" s="196">
        <f t="shared" si="196"/>
        <v>-1643.7455985344172</v>
      </c>
      <c r="VB81" s="196">
        <f t="shared" si="197"/>
        <v>-2191.6607980458898</v>
      </c>
      <c r="VC81" s="196">
        <f t="shared" si="198"/>
        <v>1643.7455985344172</v>
      </c>
      <c r="VD81" s="196">
        <f t="shared" si="199"/>
        <v>-1643.7455985344172</v>
      </c>
      <c r="VE81" s="196">
        <f t="shared" si="149"/>
        <v>1643.7455985344172</v>
      </c>
      <c r="VF81" s="196">
        <f t="shared" si="200"/>
        <v>1643.7455985344172</v>
      </c>
      <c r="VG81" s="196">
        <f t="shared" si="225"/>
        <v>-1643.7455985344172</v>
      </c>
      <c r="VH81" s="196">
        <f>IF(IF(sym!$O70=UM81,1,0)=1,ABS(UY81*UR81),-ABS(UY81*UR81))</f>
        <v>-1643.7455985344172</v>
      </c>
      <c r="VI81" s="196">
        <f>IF(IF(sym!$N70=UM81,1,0)=1,ABS(UY81*UR81),-ABS(UY81*UR81))</f>
        <v>1643.7455985344172</v>
      </c>
      <c r="VJ81" s="196">
        <f t="shared" ref="VJ81:VJ92" si="231">IF(IF(UM81=UM81,0,1)=1,ABS(UY81*UR81),-ABS(UY81*UR81))</f>
        <v>-1643.7455985344172</v>
      </c>
      <c r="VK81" s="196">
        <f t="shared" si="201"/>
        <v>1643.7455985344172</v>
      </c>
      <c r="VM81">
        <f t="shared" si="202"/>
        <v>-1</v>
      </c>
      <c r="VN81" s="239">
        <v>-1</v>
      </c>
      <c r="VO81" s="239">
        <v>1</v>
      </c>
      <c r="VP81" s="239">
        <v>-1</v>
      </c>
      <c r="VQ81" s="214">
        <v>-1</v>
      </c>
      <c r="VR81" s="240">
        <v>8</v>
      </c>
      <c r="VS81">
        <f t="shared" si="203"/>
        <v>1</v>
      </c>
      <c r="VT81">
        <f t="shared" si="204"/>
        <v>-1</v>
      </c>
      <c r="VU81" s="214"/>
      <c r="VV81">
        <f t="shared" si="156"/>
        <v>0</v>
      </c>
      <c r="VW81">
        <f t="shared" si="153"/>
        <v>0</v>
      </c>
      <c r="VX81">
        <f t="shared" si="226"/>
        <v>0</v>
      </c>
      <c r="VY81">
        <f t="shared" si="205"/>
        <v>0</v>
      </c>
      <c r="VZ81" s="248"/>
      <c r="WA81" s="202">
        <v>42548</v>
      </c>
      <c r="WB81">
        <v>60</v>
      </c>
      <c r="WC81" t="str">
        <f t="shared" si="183"/>
        <v>TRUE</v>
      </c>
      <c r="WD81">
        <f>VLOOKUP($A81,'FuturesInfo (3)'!$A$2:$V$80,22)</f>
        <v>3</v>
      </c>
      <c r="WE81" s="252">
        <v>2</v>
      </c>
      <c r="WF81">
        <f t="shared" si="206"/>
        <v>3</v>
      </c>
      <c r="WG81" s="138">
        <f>VLOOKUP($A81,'FuturesInfo (3)'!$A$2:$O$80,15)*WD81</f>
        <v>93923.623500000002</v>
      </c>
      <c r="WH81" s="138">
        <f>VLOOKUP($A81,'FuturesInfo (3)'!$A$2:$O$80,15)*WF81</f>
        <v>93923.623500000002</v>
      </c>
      <c r="WI81" s="196">
        <f t="shared" si="207"/>
        <v>0</v>
      </c>
      <c r="WJ81" s="196">
        <f t="shared" si="208"/>
        <v>0</v>
      </c>
      <c r="WK81" s="196">
        <f t="shared" si="209"/>
        <v>0</v>
      </c>
      <c r="WL81" s="196">
        <f t="shared" si="210"/>
        <v>0</v>
      </c>
      <c r="WM81" s="196">
        <f t="shared" si="150"/>
        <v>0</v>
      </c>
      <c r="WN81" s="196">
        <f t="shared" si="211"/>
        <v>0</v>
      </c>
      <c r="WO81" s="196">
        <f t="shared" si="227"/>
        <v>0</v>
      </c>
      <c r="WP81" s="196">
        <f>IF(IF(sym!$O70=VU81,1,0)=1,ABS(WG81*VZ81),-ABS(WG81*VZ81))</f>
        <v>0</v>
      </c>
      <c r="WQ81" s="196">
        <f>IF(IF(sym!$N70=VU81,1,0)=1,ABS(WG81*VZ81),-ABS(WG81*VZ81))</f>
        <v>0</v>
      </c>
      <c r="WR81" s="196">
        <f t="shared" ref="WR81:WR92" si="232">IF(IF(VU81=VU81,0,1)=1,ABS(WG81*VZ81),-ABS(WG81*VZ81))</f>
        <v>0</v>
      </c>
      <c r="WS81" s="196">
        <f t="shared" si="212"/>
        <v>0</v>
      </c>
      <c r="WU81">
        <f t="shared" si="213"/>
        <v>0</v>
      </c>
      <c r="WV81" s="239"/>
      <c r="WW81" s="239"/>
      <c r="WX81" s="239"/>
      <c r="WY81" s="214"/>
      <c r="WZ81" s="240"/>
      <c r="XA81">
        <f t="shared" si="214"/>
        <v>1</v>
      </c>
      <c r="XB81">
        <f t="shared" si="215"/>
        <v>0</v>
      </c>
      <c r="XC81" s="214"/>
      <c r="XD81">
        <f t="shared" si="157"/>
        <v>1</v>
      </c>
      <c r="XE81">
        <f t="shared" si="154"/>
        <v>1</v>
      </c>
      <c r="XF81">
        <f t="shared" si="228"/>
        <v>0</v>
      </c>
      <c r="XG81">
        <f t="shared" si="216"/>
        <v>1</v>
      </c>
      <c r="XH81" s="248"/>
      <c r="XI81" s="202"/>
      <c r="XJ81">
        <v>60</v>
      </c>
      <c r="XK81" t="str">
        <f t="shared" si="184"/>
        <v>FALSE</v>
      </c>
      <c r="XL81">
        <f>VLOOKUP($A81,'FuturesInfo (3)'!$A$2:$V$80,22)</f>
        <v>3</v>
      </c>
      <c r="XM81" s="252"/>
      <c r="XN81">
        <f t="shared" si="217"/>
        <v>2</v>
      </c>
      <c r="XO81" s="138">
        <f>VLOOKUP($A81,'FuturesInfo (3)'!$A$2:$O$80,15)*XL81</f>
        <v>93923.623500000002</v>
      </c>
      <c r="XP81" s="138">
        <f>VLOOKUP($A81,'FuturesInfo (3)'!$A$2:$O$80,15)*XN81</f>
        <v>62615.749000000003</v>
      </c>
      <c r="XQ81" s="196">
        <f t="shared" si="218"/>
        <v>0</v>
      </c>
      <c r="XR81" s="196">
        <f t="shared" si="219"/>
        <v>0</v>
      </c>
      <c r="XS81" s="196">
        <f t="shared" si="220"/>
        <v>0</v>
      </c>
      <c r="XT81" s="196">
        <f t="shared" si="221"/>
        <v>0</v>
      </c>
      <c r="XU81" s="196">
        <f t="shared" si="151"/>
        <v>0</v>
      </c>
      <c r="XV81" s="196">
        <f t="shared" si="222"/>
        <v>0</v>
      </c>
      <c r="XW81" s="196">
        <f t="shared" si="229"/>
        <v>0</v>
      </c>
      <c r="XX81" s="196">
        <f>IF(IF(sym!$O70=XC81,1,0)=1,ABS(XO81*XH81),-ABS(XO81*XH81))</f>
        <v>0</v>
      </c>
      <c r="XY81" s="196">
        <f>IF(IF(sym!$N70=XC81,1,0)=1,ABS(XO81*XH81),-ABS(XO81*XH81))</f>
        <v>0</v>
      </c>
      <c r="XZ81" s="196">
        <f t="shared" ref="XZ81:XZ92" si="233">IF(IF(XC81=XC81,0,1)=1,ABS(XO81*XH81),-ABS(XO81*XH81))</f>
        <v>0</v>
      </c>
      <c r="YA81" s="196">
        <f t="shared" si="223"/>
        <v>0</v>
      </c>
    </row>
    <row r="82" spans="1:651" x14ac:dyDescent="0.25">
      <c r="A82" s="1" t="s">
        <v>413</v>
      </c>
      <c r="B82" s="150" t="str">
        <f>'FuturesInfo (3)'!M70</f>
        <v>@TFS</v>
      </c>
      <c r="C82" s="200" t="str">
        <f>VLOOKUP(A82,'FuturesInfo (3)'!$A$2:$K$80,11)</f>
        <v>index</v>
      </c>
      <c r="F82" t="e">
        <f>#REF!</f>
        <v>#REF!</v>
      </c>
      <c r="G82">
        <v>1</v>
      </c>
      <c r="H82">
        <v>-1</v>
      </c>
      <c r="I82">
        <v>-1</v>
      </c>
      <c r="J82">
        <f t="shared" si="167"/>
        <v>0</v>
      </c>
      <c r="K82">
        <f t="shared" si="168"/>
        <v>1</v>
      </c>
      <c r="L82" s="184">
        <v>-7.7704722056199998E-3</v>
      </c>
      <c r="M82" s="2">
        <v>10</v>
      </c>
      <c r="N82">
        <v>60</v>
      </c>
      <c r="O82" t="str">
        <f t="shared" si="169"/>
        <v>TRUE</v>
      </c>
      <c r="P82">
        <f>VLOOKUP($A82,'FuturesInfo (3)'!$A$2:$V$80,22)</f>
        <v>1</v>
      </c>
      <c r="Q82">
        <f t="shared" si="170"/>
        <v>1</v>
      </c>
      <c r="R82">
        <f t="shared" si="170"/>
        <v>1</v>
      </c>
      <c r="S82" s="138">
        <f>VLOOKUP($A82,'FuturesInfo (3)'!$A$2:$O$80,15)*Q82</f>
        <v>113540.00000000001</v>
      </c>
      <c r="T82" s="144">
        <f t="shared" si="171"/>
        <v>-882.25941422609492</v>
      </c>
      <c r="U82" s="144">
        <f t="shared" si="185"/>
        <v>882.25941422609492</v>
      </c>
      <c r="W82">
        <f t="shared" si="172"/>
        <v>1</v>
      </c>
      <c r="X82">
        <v>1</v>
      </c>
      <c r="Y82">
        <v>-1</v>
      </c>
      <c r="Z82">
        <v>1</v>
      </c>
      <c r="AA82">
        <f t="shared" si="186"/>
        <v>1</v>
      </c>
      <c r="AB82">
        <f t="shared" si="173"/>
        <v>0</v>
      </c>
      <c r="AC82" s="1">
        <v>1.23063683305E-2</v>
      </c>
      <c r="AD82" s="2">
        <v>10</v>
      </c>
      <c r="AE82">
        <v>60</v>
      </c>
      <c r="AF82" t="str">
        <f t="shared" si="174"/>
        <v>TRUE</v>
      </c>
      <c r="AG82">
        <f>VLOOKUP($A82,'FuturesInfo (3)'!$A$2:$V$80,22)</f>
        <v>1</v>
      </c>
      <c r="AH82">
        <f t="shared" si="175"/>
        <v>1</v>
      </c>
      <c r="AI82">
        <f t="shared" si="187"/>
        <v>1</v>
      </c>
      <c r="AJ82" s="138">
        <f>VLOOKUP($A82,'FuturesInfo (3)'!$A$2:$O$80,15)*AI82</f>
        <v>113540.00000000001</v>
      </c>
      <c r="AK82" s="196">
        <f t="shared" si="176"/>
        <v>1397.2650602449703</v>
      </c>
      <c r="AL82" s="196">
        <f t="shared" si="188"/>
        <v>-1397.2650602449703</v>
      </c>
      <c r="AN82">
        <f t="shared" si="177"/>
        <v>1</v>
      </c>
      <c r="AO82">
        <v>1</v>
      </c>
      <c r="AP82">
        <v>-1</v>
      </c>
      <c r="AQ82">
        <v>1</v>
      </c>
      <c r="AR82">
        <f t="shared" si="230"/>
        <v>1</v>
      </c>
      <c r="AS82">
        <f t="shared" si="178"/>
        <v>0</v>
      </c>
      <c r="AT82" s="1">
        <v>2.63538213041E-3</v>
      </c>
      <c r="AU82" s="2">
        <v>10</v>
      </c>
      <c r="AV82">
        <v>60</v>
      </c>
      <c r="AW82" t="str">
        <f t="shared" si="179"/>
        <v>TRUE</v>
      </c>
      <c r="AX82">
        <f>VLOOKUP($A82,'FuturesInfo (3)'!$A$2:$V$80,22)</f>
        <v>1</v>
      </c>
      <c r="AY82">
        <f t="shared" si="180"/>
        <v>1</v>
      </c>
      <c r="AZ82">
        <f t="shared" si="189"/>
        <v>1</v>
      </c>
      <c r="BA82" s="138">
        <f>VLOOKUP($A82,'FuturesInfo (3)'!$A$2:$O$80,15)*AZ82</f>
        <v>113540.00000000001</v>
      </c>
      <c r="BB82" s="196">
        <f t="shared" si="181"/>
        <v>299.22128708675143</v>
      </c>
      <c r="BC82" s="196">
        <f t="shared" si="190"/>
        <v>-299.22128708675143</v>
      </c>
      <c r="BE82">
        <v>1</v>
      </c>
      <c r="BF82">
        <v>1</v>
      </c>
      <c r="BG82">
        <v>-1</v>
      </c>
      <c r="BH82">
        <v>1</v>
      </c>
      <c r="BI82">
        <v>1</v>
      </c>
      <c r="BJ82">
        <v>0</v>
      </c>
      <c r="BK82" s="1">
        <v>7.88536544005E-3</v>
      </c>
      <c r="BL82" s="2">
        <v>10</v>
      </c>
      <c r="BM82">
        <v>60</v>
      </c>
      <c r="BN82" t="s">
        <v>1185</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1185</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1185</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1185</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1185</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1185</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1185</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1185</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1185</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1185</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1185</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1185</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1185</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1185</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1185</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1185</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1185</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1185</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v>1</v>
      </c>
      <c r="SX82" s="239">
        <v>1</v>
      </c>
      <c r="SY82" s="239">
        <v>-1</v>
      </c>
      <c r="SZ82" s="239">
        <v>1</v>
      </c>
      <c r="TA82" s="214">
        <v>1</v>
      </c>
      <c r="TB82" s="240">
        <v>-4</v>
      </c>
      <c r="TC82">
        <v>-1</v>
      </c>
      <c r="TD82">
        <v>-1</v>
      </c>
      <c r="TE82" s="214">
        <v>1</v>
      </c>
      <c r="TF82">
        <v>1</v>
      </c>
      <c r="TG82">
        <v>1</v>
      </c>
      <c r="TH82">
        <v>0</v>
      </c>
      <c r="TI82">
        <v>0</v>
      </c>
      <c r="TJ82" s="248">
        <v>0</v>
      </c>
      <c r="TK82" s="202">
        <v>42548</v>
      </c>
      <c r="TL82">
        <v>60</v>
      </c>
      <c r="TM82" t="s">
        <v>1185</v>
      </c>
      <c r="TN82">
        <v>1</v>
      </c>
      <c r="TO82" s="252">
        <v>2</v>
      </c>
      <c r="TP82">
        <v>1</v>
      </c>
      <c r="TQ82" s="138">
        <v>115420</v>
      </c>
      <c r="TR82" s="138">
        <v>115420</v>
      </c>
      <c r="TS82" s="196">
        <v>0</v>
      </c>
      <c r="TT82" s="196">
        <v>0</v>
      </c>
      <c r="TU82" s="196">
        <v>0</v>
      </c>
      <c r="TV82" s="196">
        <v>0</v>
      </c>
      <c r="TW82" s="196">
        <v>0</v>
      </c>
      <c r="TX82" s="196">
        <v>0</v>
      </c>
      <c r="TY82" s="196">
        <v>0</v>
      </c>
      <c r="TZ82" s="196">
        <v>0</v>
      </c>
      <c r="UA82" s="196">
        <v>0</v>
      </c>
      <c r="UB82" s="196">
        <v>0</v>
      </c>
      <c r="UC82" s="196">
        <v>0</v>
      </c>
      <c r="UE82">
        <f t="shared" si="191"/>
        <v>1</v>
      </c>
      <c r="UF82" s="239">
        <v>1</v>
      </c>
      <c r="UG82" s="239">
        <v>1</v>
      </c>
      <c r="UH82" s="239">
        <v>1</v>
      </c>
      <c r="UI82" s="214">
        <v>-1</v>
      </c>
      <c r="UJ82" s="240">
        <v>-5</v>
      </c>
      <c r="UK82">
        <f t="shared" si="192"/>
        <v>1</v>
      </c>
      <c r="UL82">
        <f t="shared" si="193"/>
        <v>1</v>
      </c>
      <c r="UM82" s="214">
        <v>-1</v>
      </c>
      <c r="UN82">
        <f t="shared" si="155"/>
        <v>0</v>
      </c>
      <c r="UO82">
        <f t="shared" si="152"/>
        <v>1</v>
      </c>
      <c r="UP82">
        <f t="shared" si="224"/>
        <v>0</v>
      </c>
      <c r="UQ82">
        <f t="shared" si="194"/>
        <v>0</v>
      </c>
      <c r="UR82" s="248">
        <v>-1.6288338242900002E-2</v>
      </c>
      <c r="US82" s="202">
        <v>42548</v>
      </c>
      <c r="UT82">
        <v>60</v>
      </c>
      <c r="UU82" t="str">
        <f t="shared" si="182"/>
        <v>TRUE</v>
      </c>
      <c r="UV82">
        <f>VLOOKUP($A82,'FuturesInfo (3)'!$A$2:$V$80,22)</f>
        <v>1</v>
      </c>
      <c r="UW82" s="252">
        <v>1</v>
      </c>
      <c r="UX82">
        <f t="shared" si="195"/>
        <v>1</v>
      </c>
      <c r="UY82" s="138">
        <f>VLOOKUP($A82,'FuturesInfo (3)'!$A$2:$O$80,15)*UV82</f>
        <v>113540.00000000001</v>
      </c>
      <c r="UZ82" s="138">
        <f>VLOOKUP($A82,'FuturesInfo (3)'!$A$2:$O$80,15)*UX82</f>
        <v>113540.00000000001</v>
      </c>
      <c r="VA82" s="196">
        <f t="shared" si="196"/>
        <v>-1849.3779240988665</v>
      </c>
      <c r="VB82" s="196">
        <f t="shared" si="197"/>
        <v>-1849.3779240988665</v>
      </c>
      <c r="VC82" s="196">
        <f t="shared" si="198"/>
        <v>1849.3779240988665</v>
      </c>
      <c r="VD82" s="196">
        <f t="shared" si="199"/>
        <v>-1849.3779240988665</v>
      </c>
      <c r="VE82" s="196">
        <f t="shared" si="149"/>
        <v>-1849.3779240988665</v>
      </c>
      <c r="VF82" s="196">
        <f t="shared" si="200"/>
        <v>-1849.3779240988665</v>
      </c>
      <c r="VG82" s="196">
        <f t="shared" si="225"/>
        <v>-1849.3779240988665</v>
      </c>
      <c r="VH82" s="196">
        <f>IF(IF(sym!$O71=UM82,1,0)=1,ABS(UY82*UR82),-ABS(UY82*UR82))</f>
        <v>-1849.3779240988665</v>
      </c>
      <c r="VI82" s="196">
        <f>IF(IF(sym!$N71=UM82,1,0)=1,ABS(UY82*UR82),-ABS(UY82*UR82))</f>
        <v>1849.3779240988665</v>
      </c>
      <c r="VJ82" s="196">
        <f t="shared" si="231"/>
        <v>-1849.3779240988665</v>
      </c>
      <c r="VK82" s="196">
        <f t="shared" si="201"/>
        <v>1849.3779240988665</v>
      </c>
      <c r="VM82">
        <f t="shared" si="202"/>
        <v>-1</v>
      </c>
      <c r="VN82" s="239">
        <v>1</v>
      </c>
      <c r="VO82" s="239">
        <v>1</v>
      </c>
      <c r="VP82" s="239">
        <v>1</v>
      </c>
      <c r="VQ82" s="214">
        <v>-1</v>
      </c>
      <c r="VR82" s="240">
        <v>-6</v>
      </c>
      <c r="VS82">
        <f t="shared" si="203"/>
        <v>1</v>
      </c>
      <c r="VT82">
        <f t="shared" si="204"/>
        <v>1</v>
      </c>
      <c r="VU82" s="214"/>
      <c r="VV82">
        <f t="shared" si="156"/>
        <v>0</v>
      </c>
      <c r="VW82">
        <f t="shared" si="153"/>
        <v>0</v>
      </c>
      <c r="VX82">
        <f t="shared" si="226"/>
        <v>0</v>
      </c>
      <c r="VY82">
        <f t="shared" si="205"/>
        <v>0</v>
      </c>
      <c r="VZ82" s="248"/>
      <c r="WA82" s="202">
        <v>42548</v>
      </c>
      <c r="WB82">
        <v>60</v>
      </c>
      <c r="WC82" t="str">
        <f t="shared" si="183"/>
        <v>TRUE</v>
      </c>
      <c r="WD82">
        <f>VLOOKUP($A82,'FuturesInfo (3)'!$A$2:$V$80,22)</f>
        <v>1</v>
      </c>
      <c r="WE82" s="252">
        <v>1</v>
      </c>
      <c r="WF82">
        <f t="shared" si="206"/>
        <v>1</v>
      </c>
      <c r="WG82" s="138">
        <f>VLOOKUP($A82,'FuturesInfo (3)'!$A$2:$O$80,15)*WD82</f>
        <v>113540.00000000001</v>
      </c>
      <c r="WH82" s="138">
        <f>VLOOKUP($A82,'FuturesInfo (3)'!$A$2:$O$80,15)*WF82</f>
        <v>113540.00000000001</v>
      </c>
      <c r="WI82" s="196">
        <f t="shared" si="207"/>
        <v>0</v>
      </c>
      <c r="WJ82" s="196">
        <f t="shared" si="208"/>
        <v>0</v>
      </c>
      <c r="WK82" s="196">
        <f t="shared" si="209"/>
        <v>0</v>
      </c>
      <c r="WL82" s="196">
        <f t="shared" si="210"/>
        <v>0</v>
      </c>
      <c r="WM82" s="196">
        <f t="shared" si="150"/>
        <v>0</v>
      </c>
      <c r="WN82" s="196">
        <f t="shared" si="211"/>
        <v>0</v>
      </c>
      <c r="WO82" s="196">
        <f t="shared" si="227"/>
        <v>0</v>
      </c>
      <c r="WP82" s="196">
        <f>IF(IF(sym!$O71=VU82,1,0)=1,ABS(WG82*VZ82),-ABS(WG82*VZ82))</f>
        <v>0</v>
      </c>
      <c r="WQ82" s="196">
        <f>IF(IF(sym!$N71=VU82,1,0)=1,ABS(WG82*VZ82),-ABS(WG82*VZ82))</f>
        <v>0</v>
      </c>
      <c r="WR82" s="196">
        <f t="shared" si="232"/>
        <v>0</v>
      </c>
      <c r="WS82" s="196">
        <f t="shared" si="212"/>
        <v>0</v>
      </c>
      <c r="WU82">
        <f t="shared" si="213"/>
        <v>0</v>
      </c>
      <c r="WV82" s="239"/>
      <c r="WW82" s="239"/>
      <c r="WX82" s="239"/>
      <c r="WY82" s="214"/>
      <c r="WZ82" s="240"/>
      <c r="XA82">
        <f t="shared" si="214"/>
        <v>1</v>
      </c>
      <c r="XB82">
        <f t="shared" si="215"/>
        <v>0</v>
      </c>
      <c r="XC82" s="214"/>
      <c r="XD82">
        <f t="shared" si="157"/>
        <v>1</v>
      </c>
      <c r="XE82">
        <f t="shared" si="154"/>
        <v>1</v>
      </c>
      <c r="XF82">
        <f t="shared" si="228"/>
        <v>0</v>
      </c>
      <c r="XG82">
        <f t="shared" si="216"/>
        <v>1</v>
      </c>
      <c r="XH82" s="248"/>
      <c r="XI82" s="202"/>
      <c r="XJ82">
        <v>60</v>
      </c>
      <c r="XK82" t="str">
        <f t="shared" si="184"/>
        <v>FALSE</v>
      </c>
      <c r="XL82">
        <f>VLOOKUP($A82,'FuturesInfo (3)'!$A$2:$V$80,22)</f>
        <v>1</v>
      </c>
      <c r="XM82" s="252"/>
      <c r="XN82">
        <f t="shared" si="217"/>
        <v>1</v>
      </c>
      <c r="XO82" s="138">
        <f>VLOOKUP($A82,'FuturesInfo (3)'!$A$2:$O$80,15)*XL82</f>
        <v>113540.00000000001</v>
      </c>
      <c r="XP82" s="138">
        <f>VLOOKUP($A82,'FuturesInfo (3)'!$A$2:$O$80,15)*XN82</f>
        <v>113540.00000000001</v>
      </c>
      <c r="XQ82" s="196">
        <f t="shared" si="218"/>
        <v>0</v>
      </c>
      <c r="XR82" s="196">
        <f t="shared" si="219"/>
        <v>0</v>
      </c>
      <c r="XS82" s="196">
        <f t="shared" si="220"/>
        <v>0</v>
      </c>
      <c r="XT82" s="196">
        <f t="shared" si="221"/>
        <v>0</v>
      </c>
      <c r="XU82" s="196">
        <f t="shared" si="151"/>
        <v>0</v>
      </c>
      <c r="XV82" s="196">
        <f t="shared" si="222"/>
        <v>0</v>
      </c>
      <c r="XW82" s="196">
        <f t="shared" si="229"/>
        <v>0</v>
      </c>
      <c r="XX82" s="196">
        <f>IF(IF(sym!$O71=XC82,1,0)=1,ABS(XO82*XH82),-ABS(XO82*XH82))</f>
        <v>0</v>
      </c>
      <c r="XY82" s="196">
        <f>IF(IF(sym!$N71=XC82,1,0)=1,ABS(XO82*XH82),-ABS(XO82*XH82))</f>
        <v>0</v>
      </c>
      <c r="XZ82" s="196">
        <f t="shared" si="233"/>
        <v>0</v>
      </c>
      <c r="YA82" s="196">
        <f t="shared" si="223"/>
        <v>0</v>
      </c>
    </row>
    <row r="83" spans="1:651" x14ac:dyDescent="0.25">
      <c r="A83" s="1" t="s">
        <v>415</v>
      </c>
      <c r="B83" s="150" t="str">
        <f>'FuturesInfo (3)'!M71</f>
        <v>@TU</v>
      </c>
      <c r="C83" s="200" t="str">
        <f>VLOOKUP(A83,'FuturesInfo (3)'!$A$2:$K$80,11)</f>
        <v>rates</v>
      </c>
      <c r="F83" t="e">
        <f>#REF!</f>
        <v>#REF!</v>
      </c>
      <c r="G83">
        <v>-1</v>
      </c>
      <c r="H83">
        <v>1</v>
      </c>
      <c r="I83">
        <v>1</v>
      </c>
      <c r="J83">
        <f t="shared" si="167"/>
        <v>0</v>
      </c>
      <c r="K83">
        <f t="shared" si="168"/>
        <v>1</v>
      </c>
      <c r="L83" s="184">
        <v>2.3669487878400001E-3</v>
      </c>
      <c r="M83" s="2">
        <v>10</v>
      </c>
      <c r="N83">
        <v>60</v>
      </c>
      <c r="O83" t="str">
        <f t="shared" si="169"/>
        <v>TRUE</v>
      </c>
      <c r="P83">
        <f>VLOOKUP($A83,'FuturesInfo (3)'!$A$2:$V$80,22)</f>
        <v>8</v>
      </c>
      <c r="Q83">
        <f t="shared" si="170"/>
        <v>8</v>
      </c>
      <c r="R83">
        <f t="shared" si="170"/>
        <v>8</v>
      </c>
      <c r="S83" s="138">
        <f>VLOOKUP($A83,'FuturesInfo (3)'!$A$2:$O$80,15)*Q83</f>
        <v>1755375</v>
      </c>
      <c r="T83" s="144">
        <f t="shared" si="171"/>
        <v>-4154.8827284546405</v>
      </c>
      <c r="U83" s="144">
        <f t="shared" si="185"/>
        <v>4154.8827284546405</v>
      </c>
      <c r="W83">
        <f t="shared" si="172"/>
        <v>-1</v>
      </c>
      <c r="X83">
        <v>1</v>
      </c>
      <c r="Y83">
        <v>1</v>
      </c>
      <c r="Z83">
        <v>-1</v>
      </c>
      <c r="AA83">
        <f t="shared" si="186"/>
        <v>0</v>
      </c>
      <c r="AB83">
        <f t="shared" si="173"/>
        <v>0</v>
      </c>
      <c r="AC83" s="1">
        <v>-2.86225402504E-4</v>
      </c>
      <c r="AD83" s="2">
        <v>10</v>
      </c>
      <c r="AE83">
        <v>60</v>
      </c>
      <c r="AF83" t="str">
        <f t="shared" si="174"/>
        <v>TRUE</v>
      </c>
      <c r="AG83">
        <f>VLOOKUP($A83,'FuturesInfo (3)'!$A$2:$V$80,22)</f>
        <v>8</v>
      </c>
      <c r="AH83">
        <f t="shared" si="175"/>
        <v>10</v>
      </c>
      <c r="AI83">
        <f t="shared" si="187"/>
        <v>8</v>
      </c>
      <c r="AJ83" s="138">
        <f>VLOOKUP($A83,'FuturesInfo (3)'!$A$2:$O$80,15)*AI83</f>
        <v>1755375</v>
      </c>
      <c r="AK83" s="196">
        <f t="shared" si="176"/>
        <v>-502.43291592045898</v>
      </c>
      <c r="AL83" s="196">
        <f t="shared" si="188"/>
        <v>-502.43291592045898</v>
      </c>
      <c r="AN83">
        <f t="shared" si="177"/>
        <v>1</v>
      </c>
      <c r="AO83">
        <v>-1</v>
      </c>
      <c r="AP83">
        <v>1</v>
      </c>
      <c r="AQ83">
        <v>1</v>
      </c>
      <c r="AR83">
        <f t="shared" si="230"/>
        <v>0</v>
      </c>
      <c r="AS83">
        <f t="shared" si="178"/>
        <v>1</v>
      </c>
      <c r="AT83" s="1">
        <v>2.8630735094100002E-4</v>
      </c>
      <c r="AU83" s="2">
        <v>10</v>
      </c>
      <c r="AV83">
        <v>60</v>
      </c>
      <c r="AW83" t="str">
        <f t="shared" si="179"/>
        <v>TRUE</v>
      </c>
      <c r="AX83">
        <f>VLOOKUP($A83,'FuturesInfo (3)'!$A$2:$V$80,22)</f>
        <v>8</v>
      </c>
      <c r="AY83">
        <f t="shared" si="180"/>
        <v>6</v>
      </c>
      <c r="AZ83">
        <f t="shared" si="189"/>
        <v>8</v>
      </c>
      <c r="BA83" s="138">
        <f>VLOOKUP($A83,'FuturesInfo (3)'!$A$2:$O$80,15)*AZ83</f>
        <v>1755375</v>
      </c>
      <c r="BB83" s="196">
        <f t="shared" si="181"/>
        <v>-502.57676615805792</v>
      </c>
      <c r="BC83" s="196">
        <f t="shared" si="190"/>
        <v>502.57676615805792</v>
      </c>
      <c r="BE83">
        <v>-1</v>
      </c>
      <c r="BF83">
        <v>1</v>
      </c>
      <c r="BG83">
        <v>1</v>
      </c>
      <c r="BH83">
        <v>1</v>
      </c>
      <c r="BI83">
        <v>1</v>
      </c>
      <c r="BJ83">
        <v>1</v>
      </c>
      <c r="BK83" s="1">
        <v>7.1556350626199994E-5</v>
      </c>
      <c r="BL83" s="2">
        <v>10</v>
      </c>
      <c r="BM83">
        <v>60</v>
      </c>
      <c r="BN83" t="s">
        <v>1185</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1185</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1185</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1185</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1185</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1185</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1185</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1185</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1185</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1185</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1185</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1185</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1185</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1185</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1185</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1185</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1185</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1185</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v>-1</v>
      </c>
      <c r="SX83" s="239">
        <v>1</v>
      </c>
      <c r="SY83" s="239">
        <v>1</v>
      </c>
      <c r="SZ83" s="239">
        <v>1</v>
      </c>
      <c r="TA83" s="214">
        <v>1</v>
      </c>
      <c r="TB83" s="240">
        <v>10</v>
      </c>
      <c r="TC83">
        <v>-1</v>
      </c>
      <c r="TD83">
        <v>1</v>
      </c>
      <c r="TE83" s="214">
        <v>-1</v>
      </c>
      <c r="TF83">
        <v>0</v>
      </c>
      <c r="TG83">
        <v>0</v>
      </c>
      <c r="TH83">
        <v>1</v>
      </c>
      <c r="TI83">
        <v>0</v>
      </c>
      <c r="TJ83" s="248"/>
      <c r="TK83" s="202">
        <v>42544</v>
      </c>
      <c r="TL83">
        <v>60</v>
      </c>
      <c r="TM83" t="s">
        <v>1185</v>
      </c>
      <c r="TN83">
        <v>8</v>
      </c>
      <c r="TO83" s="252">
        <v>1</v>
      </c>
      <c r="TP83">
        <v>10</v>
      </c>
      <c r="TQ83" s="138">
        <v>1754125</v>
      </c>
      <c r="TR83" s="138">
        <v>2192656.25</v>
      </c>
      <c r="TS83" s="196">
        <v>0</v>
      </c>
      <c r="TT83" s="196">
        <v>0</v>
      </c>
      <c r="TU83" s="196">
        <v>0</v>
      </c>
      <c r="TV83" s="196">
        <v>0</v>
      </c>
      <c r="TW83" s="196">
        <v>0</v>
      </c>
      <c r="TX83" s="196">
        <v>0</v>
      </c>
      <c r="TY83" s="196">
        <v>0</v>
      </c>
      <c r="TZ83" s="196">
        <v>0</v>
      </c>
      <c r="UA83" s="196">
        <v>0</v>
      </c>
      <c r="UB83" s="196">
        <v>0</v>
      </c>
      <c r="UC83" s="196">
        <v>0</v>
      </c>
      <c r="UE83">
        <f t="shared" si="191"/>
        <v>-1</v>
      </c>
      <c r="UF83" s="239">
        <v>1</v>
      </c>
      <c r="UG83" s="239">
        <v>1</v>
      </c>
      <c r="UH83" s="239">
        <v>1</v>
      </c>
      <c r="UI83" s="214">
        <v>1</v>
      </c>
      <c r="UJ83" s="240">
        <v>10</v>
      </c>
      <c r="UK83">
        <f t="shared" si="192"/>
        <v>-1</v>
      </c>
      <c r="UL83">
        <f t="shared" si="193"/>
        <v>1</v>
      </c>
      <c r="UM83" s="214">
        <v>1</v>
      </c>
      <c r="UN83">
        <f t="shared" si="155"/>
        <v>1</v>
      </c>
      <c r="UO83">
        <f t="shared" si="152"/>
        <v>1</v>
      </c>
      <c r="UP83">
        <f t="shared" si="224"/>
        <v>0</v>
      </c>
      <c r="UQ83">
        <f t="shared" si="194"/>
        <v>1</v>
      </c>
      <c r="UR83" s="248">
        <v>7.1260600014300005E-4</v>
      </c>
      <c r="US83" s="202">
        <v>42544</v>
      </c>
      <c r="UT83">
        <v>60</v>
      </c>
      <c r="UU83" t="str">
        <f t="shared" si="182"/>
        <v>TRUE</v>
      </c>
      <c r="UV83">
        <f>VLOOKUP($A83,'FuturesInfo (3)'!$A$2:$V$80,22)</f>
        <v>8</v>
      </c>
      <c r="UW83" s="252">
        <v>1</v>
      </c>
      <c r="UX83">
        <f t="shared" si="195"/>
        <v>10</v>
      </c>
      <c r="UY83" s="138">
        <f>VLOOKUP($A83,'FuturesInfo (3)'!$A$2:$O$80,15)*UV83</f>
        <v>1755375</v>
      </c>
      <c r="UZ83" s="138">
        <f>VLOOKUP($A83,'FuturesInfo (3)'!$A$2:$O$80,15)*UX83</f>
        <v>2194218.75</v>
      </c>
      <c r="VA83" s="196">
        <f t="shared" si="196"/>
        <v>1250.8907575010187</v>
      </c>
      <c r="VB83" s="196">
        <f t="shared" si="197"/>
        <v>1563.6134468762734</v>
      </c>
      <c r="VC83" s="196">
        <f t="shared" si="198"/>
        <v>1250.8907575010187</v>
      </c>
      <c r="VD83" s="196">
        <f t="shared" si="199"/>
        <v>-1250.8907575010187</v>
      </c>
      <c r="VE83" s="196">
        <f t="shared" si="149"/>
        <v>1250.8907575010187</v>
      </c>
      <c r="VF83" s="196">
        <f t="shared" si="200"/>
        <v>1250.8907575010187</v>
      </c>
      <c r="VG83" s="196">
        <f t="shared" si="225"/>
        <v>1250.8907575010187</v>
      </c>
      <c r="VH83" s="196">
        <f>IF(IF(sym!$O72=UM83,1,0)=1,ABS(UY83*UR83),-ABS(UY83*UR83))</f>
        <v>-1250.8907575010187</v>
      </c>
      <c r="VI83" s="196">
        <f>IF(IF(sym!$N72=UM83,1,0)=1,ABS(UY83*UR83),-ABS(UY83*UR83))</f>
        <v>1250.8907575010187</v>
      </c>
      <c r="VJ83" s="196">
        <f t="shared" si="231"/>
        <v>-1250.8907575010187</v>
      </c>
      <c r="VK83" s="196">
        <f t="shared" si="201"/>
        <v>1250.8907575010187</v>
      </c>
      <c r="VM83">
        <f t="shared" si="202"/>
        <v>1</v>
      </c>
      <c r="VN83" s="239">
        <v>1</v>
      </c>
      <c r="VO83" s="239">
        <v>-1</v>
      </c>
      <c r="VP83" s="239">
        <v>1</v>
      </c>
      <c r="VQ83" s="214">
        <v>1</v>
      </c>
      <c r="VR83" s="240">
        <v>11</v>
      </c>
      <c r="VS83">
        <f t="shared" si="203"/>
        <v>-1</v>
      </c>
      <c r="VT83">
        <f t="shared" si="204"/>
        <v>1</v>
      </c>
      <c r="VU83" s="214"/>
      <c r="VV83">
        <f t="shared" si="156"/>
        <v>0</v>
      </c>
      <c r="VW83">
        <f t="shared" si="153"/>
        <v>0</v>
      </c>
      <c r="VX83">
        <f t="shared" si="226"/>
        <v>0</v>
      </c>
      <c r="VY83">
        <f t="shared" si="205"/>
        <v>0</v>
      </c>
      <c r="VZ83" s="248"/>
      <c r="WA83" s="202">
        <v>42544</v>
      </c>
      <c r="WB83">
        <v>60</v>
      </c>
      <c r="WC83" t="str">
        <f t="shared" si="183"/>
        <v>TRUE</v>
      </c>
      <c r="WD83">
        <f>VLOOKUP($A83,'FuturesInfo (3)'!$A$2:$V$80,22)</f>
        <v>8</v>
      </c>
      <c r="WE83" s="252">
        <v>2</v>
      </c>
      <c r="WF83">
        <f t="shared" si="206"/>
        <v>8</v>
      </c>
      <c r="WG83" s="138">
        <f>VLOOKUP($A83,'FuturesInfo (3)'!$A$2:$O$80,15)*WD83</f>
        <v>1755375</v>
      </c>
      <c r="WH83" s="138">
        <f>VLOOKUP($A83,'FuturesInfo (3)'!$A$2:$O$80,15)*WF83</f>
        <v>1755375</v>
      </c>
      <c r="WI83" s="196">
        <f t="shared" si="207"/>
        <v>0</v>
      </c>
      <c r="WJ83" s="196">
        <f t="shared" si="208"/>
        <v>0</v>
      </c>
      <c r="WK83" s="196">
        <f t="shared" si="209"/>
        <v>0</v>
      </c>
      <c r="WL83" s="196">
        <f t="shared" si="210"/>
        <v>0</v>
      </c>
      <c r="WM83" s="196">
        <f t="shared" si="150"/>
        <v>0</v>
      </c>
      <c r="WN83" s="196">
        <f t="shared" si="211"/>
        <v>0</v>
      </c>
      <c r="WO83" s="196">
        <f t="shared" si="227"/>
        <v>0</v>
      </c>
      <c r="WP83" s="196">
        <f>IF(IF(sym!$O72=VU83,1,0)=1,ABS(WG83*VZ83),-ABS(WG83*VZ83))</f>
        <v>0</v>
      </c>
      <c r="WQ83" s="196">
        <f>IF(IF(sym!$N72=VU83,1,0)=1,ABS(WG83*VZ83),-ABS(WG83*VZ83))</f>
        <v>0</v>
      </c>
      <c r="WR83" s="196">
        <f t="shared" si="232"/>
        <v>0</v>
      </c>
      <c r="WS83" s="196">
        <f t="shared" si="212"/>
        <v>0</v>
      </c>
      <c r="WU83">
        <f t="shared" si="213"/>
        <v>0</v>
      </c>
      <c r="WV83" s="239"/>
      <c r="WW83" s="239"/>
      <c r="WX83" s="239"/>
      <c r="WY83" s="214"/>
      <c r="WZ83" s="240"/>
      <c r="XA83">
        <f t="shared" si="214"/>
        <v>1</v>
      </c>
      <c r="XB83">
        <f t="shared" si="215"/>
        <v>0</v>
      </c>
      <c r="XC83" s="214"/>
      <c r="XD83">
        <f t="shared" si="157"/>
        <v>1</v>
      </c>
      <c r="XE83">
        <f t="shared" si="154"/>
        <v>1</v>
      </c>
      <c r="XF83">
        <f t="shared" si="228"/>
        <v>0</v>
      </c>
      <c r="XG83">
        <f t="shared" si="216"/>
        <v>1</v>
      </c>
      <c r="XH83" s="248"/>
      <c r="XI83" s="202"/>
      <c r="XJ83">
        <v>60</v>
      </c>
      <c r="XK83" t="str">
        <f t="shared" si="184"/>
        <v>FALSE</v>
      </c>
      <c r="XL83">
        <f>VLOOKUP($A83,'FuturesInfo (3)'!$A$2:$V$80,22)</f>
        <v>8</v>
      </c>
      <c r="XM83" s="252"/>
      <c r="XN83">
        <f t="shared" si="217"/>
        <v>6</v>
      </c>
      <c r="XO83" s="138">
        <f>VLOOKUP($A83,'FuturesInfo (3)'!$A$2:$O$80,15)*XL83</f>
        <v>1755375</v>
      </c>
      <c r="XP83" s="138">
        <f>VLOOKUP($A83,'FuturesInfo (3)'!$A$2:$O$80,15)*XN83</f>
        <v>1316531.25</v>
      </c>
      <c r="XQ83" s="196">
        <f t="shared" si="218"/>
        <v>0</v>
      </c>
      <c r="XR83" s="196">
        <f t="shared" si="219"/>
        <v>0</v>
      </c>
      <c r="XS83" s="196">
        <f t="shared" si="220"/>
        <v>0</v>
      </c>
      <c r="XT83" s="196">
        <f t="shared" si="221"/>
        <v>0</v>
      </c>
      <c r="XU83" s="196">
        <f t="shared" si="151"/>
        <v>0</v>
      </c>
      <c r="XV83" s="196">
        <f t="shared" si="222"/>
        <v>0</v>
      </c>
      <c r="XW83" s="196">
        <f t="shared" si="229"/>
        <v>0</v>
      </c>
      <c r="XX83" s="196">
        <f>IF(IF(sym!$O72=XC83,1,0)=1,ABS(XO83*XH83),-ABS(XO83*XH83))</f>
        <v>0</v>
      </c>
      <c r="XY83" s="196">
        <f>IF(IF(sym!$N72=XC83,1,0)=1,ABS(XO83*XH83),-ABS(XO83*XH83))</f>
        <v>0</v>
      </c>
      <c r="XZ83" s="196">
        <f t="shared" si="233"/>
        <v>0</v>
      </c>
      <c r="YA83" s="196">
        <f t="shared" si="223"/>
        <v>0</v>
      </c>
    </row>
    <row r="84" spans="1:651" x14ac:dyDescent="0.25">
      <c r="A84" s="1" t="s">
        <v>416</v>
      </c>
      <c r="B84" s="150" t="str">
        <f>'FuturesInfo (3)'!M72</f>
        <v>@TY</v>
      </c>
      <c r="C84" s="200" t="str">
        <f>VLOOKUP(A84,'FuturesInfo (3)'!$A$2:$K$80,11)</f>
        <v>rates</v>
      </c>
      <c r="F84" t="e">
        <f>#REF!</f>
        <v>#REF!</v>
      </c>
      <c r="G84">
        <v>-1</v>
      </c>
      <c r="H84">
        <v>1</v>
      </c>
      <c r="I84">
        <v>1</v>
      </c>
      <c r="J84">
        <f t="shared" si="167"/>
        <v>0</v>
      </c>
      <c r="K84">
        <f t="shared" si="168"/>
        <v>1</v>
      </c>
      <c r="L84" s="184">
        <v>8.4215591915300005E-3</v>
      </c>
      <c r="M84" s="2">
        <v>10</v>
      </c>
      <c r="N84">
        <v>60</v>
      </c>
      <c r="O84" t="str">
        <f t="shared" si="169"/>
        <v>TRUE</v>
      </c>
      <c r="P84">
        <f>VLOOKUP($A84,'FuturesInfo (3)'!$A$2:$V$80,22)</f>
        <v>3</v>
      </c>
      <c r="Q84">
        <f t="shared" si="170"/>
        <v>3</v>
      </c>
      <c r="R84">
        <f t="shared" si="170"/>
        <v>3</v>
      </c>
      <c r="S84" s="138">
        <f>VLOOKUP($A84,'FuturesInfo (3)'!$A$2:$O$80,15)*Q84</f>
        <v>401671.875</v>
      </c>
      <c r="T84" s="144">
        <f t="shared" si="171"/>
        <v>-3382.7034708853394</v>
      </c>
      <c r="U84" s="144">
        <f t="shared" si="185"/>
        <v>3382.7034708853394</v>
      </c>
      <c r="W84">
        <f t="shared" si="172"/>
        <v>-1</v>
      </c>
      <c r="X84">
        <v>1</v>
      </c>
      <c r="Y84">
        <v>1</v>
      </c>
      <c r="Z84">
        <v>-1</v>
      </c>
      <c r="AA84">
        <f t="shared" si="186"/>
        <v>0</v>
      </c>
      <c r="AB84">
        <f t="shared" si="173"/>
        <v>0</v>
      </c>
      <c r="AC84" s="1">
        <v>-7.1581961345699996E-4</v>
      </c>
      <c r="AD84" s="2">
        <v>10</v>
      </c>
      <c r="AE84">
        <v>60</v>
      </c>
      <c r="AF84" t="str">
        <f t="shared" si="174"/>
        <v>TRUE</v>
      </c>
      <c r="AG84">
        <f>VLOOKUP($A84,'FuturesInfo (3)'!$A$2:$V$80,22)</f>
        <v>3</v>
      </c>
      <c r="AH84">
        <f t="shared" si="175"/>
        <v>4</v>
      </c>
      <c r="AI84">
        <f t="shared" si="187"/>
        <v>3</v>
      </c>
      <c r="AJ84" s="138">
        <f>VLOOKUP($A84,'FuturesInfo (3)'!$A$2:$O$80,15)*AI84</f>
        <v>401671.875</v>
      </c>
      <c r="AK84" s="196">
        <f t="shared" si="176"/>
        <v>-287.5246062990484</v>
      </c>
      <c r="AL84" s="196">
        <f t="shared" si="188"/>
        <v>-287.5246062990484</v>
      </c>
      <c r="AN84">
        <f t="shared" si="177"/>
        <v>1</v>
      </c>
      <c r="AO84">
        <v>1</v>
      </c>
      <c r="AP84">
        <v>1</v>
      </c>
      <c r="AQ84">
        <v>1</v>
      </c>
      <c r="AR84">
        <f t="shared" si="230"/>
        <v>1</v>
      </c>
      <c r="AS84">
        <f t="shared" si="178"/>
        <v>1</v>
      </c>
      <c r="AT84" s="1">
        <v>5.9694364852000002E-4</v>
      </c>
      <c r="AU84" s="2">
        <v>10</v>
      </c>
      <c r="AV84">
        <v>60</v>
      </c>
      <c r="AW84" t="str">
        <f t="shared" si="179"/>
        <v>TRUE</v>
      </c>
      <c r="AX84">
        <f>VLOOKUP($A84,'FuturesInfo (3)'!$A$2:$V$80,22)</f>
        <v>3</v>
      </c>
      <c r="AY84">
        <f t="shared" si="180"/>
        <v>4</v>
      </c>
      <c r="AZ84">
        <f t="shared" si="189"/>
        <v>3</v>
      </c>
      <c r="BA84" s="138">
        <f>VLOOKUP($A84,'FuturesInfo (3)'!$A$2:$O$80,15)*AZ84</f>
        <v>401671.875</v>
      </c>
      <c r="BB84" s="196">
        <f t="shared" si="181"/>
        <v>239.7754745703694</v>
      </c>
      <c r="BC84" s="196">
        <f t="shared" si="190"/>
        <v>239.7754745703694</v>
      </c>
      <c r="BE84">
        <v>1</v>
      </c>
      <c r="BF84">
        <v>1</v>
      </c>
      <c r="BG84">
        <v>1</v>
      </c>
      <c r="BH84">
        <v>-1</v>
      </c>
      <c r="BI84">
        <v>0</v>
      </c>
      <c r="BJ84">
        <v>0</v>
      </c>
      <c r="BK84" s="1">
        <v>-3.5795251163400001E-4</v>
      </c>
      <c r="BL84" s="2">
        <v>10</v>
      </c>
      <c r="BM84">
        <v>60</v>
      </c>
      <c r="BN84" t="s">
        <v>1185</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1185</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1185</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1185</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1185</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1185</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1185</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1185</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1185</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1185</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1185</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1185</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1185</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1185</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1185</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1185</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1185</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1185</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v>1</v>
      </c>
      <c r="SX84" s="239">
        <v>1</v>
      </c>
      <c r="SY84" s="239">
        <v>1</v>
      </c>
      <c r="SZ84" s="239">
        <v>1</v>
      </c>
      <c r="TA84" s="214">
        <v>1</v>
      </c>
      <c r="TB84" s="240">
        <v>6</v>
      </c>
      <c r="TC84">
        <v>-1</v>
      </c>
      <c r="TD84">
        <v>1</v>
      </c>
      <c r="TE84" s="214">
        <v>1</v>
      </c>
      <c r="TF84">
        <v>1</v>
      </c>
      <c r="TG84">
        <v>1</v>
      </c>
      <c r="TH84">
        <v>0</v>
      </c>
      <c r="TI84">
        <v>1</v>
      </c>
      <c r="TJ84" s="248"/>
      <c r="TK84" s="202">
        <v>42544</v>
      </c>
      <c r="TL84">
        <v>60</v>
      </c>
      <c r="TM84" t="s">
        <v>1185</v>
      </c>
      <c r="TN84">
        <v>3</v>
      </c>
      <c r="TO84" s="252">
        <v>1</v>
      </c>
      <c r="TP84">
        <v>4</v>
      </c>
      <c r="TQ84" s="138">
        <v>399234.375</v>
      </c>
      <c r="TR84" s="138">
        <v>532312.5</v>
      </c>
      <c r="TS84" s="196">
        <v>0</v>
      </c>
      <c r="TT84" s="196">
        <v>0</v>
      </c>
      <c r="TU84" s="196">
        <v>0</v>
      </c>
      <c r="TV84" s="196">
        <v>0</v>
      </c>
      <c r="TW84" s="196">
        <v>0</v>
      </c>
      <c r="TX84" s="196">
        <v>0</v>
      </c>
      <c r="TY84" s="196">
        <v>0</v>
      </c>
      <c r="TZ84" s="196">
        <v>0</v>
      </c>
      <c r="UA84" s="196">
        <v>0</v>
      </c>
      <c r="UB84" s="196">
        <v>0</v>
      </c>
      <c r="UC84" s="196">
        <v>0</v>
      </c>
      <c r="UE84">
        <f t="shared" si="191"/>
        <v>1</v>
      </c>
      <c r="UF84" s="239">
        <v>1</v>
      </c>
      <c r="UG84" s="239">
        <v>1</v>
      </c>
      <c r="UH84" s="239">
        <v>1</v>
      </c>
      <c r="UI84" s="214">
        <v>1</v>
      </c>
      <c r="UJ84" s="240">
        <v>6</v>
      </c>
      <c r="UK84">
        <f t="shared" si="192"/>
        <v>-1</v>
      </c>
      <c r="UL84">
        <f t="shared" si="193"/>
        <v>1</v>
      </c>
      <c r="UM84" s="214">
        <v>1</v>
      </c>
      <c r="UN84">
        <f t="shared" si="155"/>
        <v>1</v>
      </c>
      <c r="UO84">
        <f t="shared" si="152"/>
        <v>1</v>
      </c>
      <c r="UP84">
        <f t="shared" si="224"/>
        <v>0</v>
      </c>
      <c r="UQ84">
        <f t="shared" si="194"/>
        <v>1</v>
      </c>
      <c r="UR84" s="248">
        <v>6.1054361864500001E-3</v>
      </c>
      <c r="US84" s="202">
        <v>42544</v>
      </c>
      <c r="UT84">
        <v>60</v>
      </c>
      <c r="UU84" t="str">
        <f t="shared" si="182"/>
        <v>TRUE</v>
      </c>
      <c r="UV84">
        <f>VLOOKUP($A84,'FuturesInfo (3)'!$A$2:$V$80,22)</f>
        <v>3</v>
      </c>
      <c r="UW84" s="252">
        <v>2</v>
      </c>
      <c r="UX84">
        <f t="shared" si="195"/>
        <v>2</v>
      </c>
      <c r="UY84" s="138">
        <f>VLOOKUP($A84,'FuturesInfo (3)'!$A$2:$O$80,15)*UV84</f>
        <v>401671.875</v>
      </c>
      <c r="UZ84" s="138">
        <f>VLOOKUP($A84,'FuturesInfo (3)'!$A$2:$O$80,15)*UX84</f>
        <v>267781.25</v>
      </c>
      <c r="VA84" s="196">
        <f t="shared" si="196"/>
        <v>2452.3820007042209</v>
      </c>
      <c r="VB84" s="196">
        <f t="shared" si="197"/>
        <v>1634.9213338028142</v>
      </c>
      <c r="VC84" s="196">
        <f t="shared" si="198"/>
        <v>2452.3820007042209</v>
      </c>
      <c r="VD84" s="196">
        <f t="shared" si="199"/>
        <v>-2452.3820007042209</v>
      </c>
      <c r="VE84" s="196">
        <f t="shared" si="149"/>
        <v>2452.3820007042209</v>
      </c>
      <c r="VF84" s="196">
        <f t="shared" si="200"/>
        <v>2452.3820007042209</v>
      </c>
      <c r="VG84" s="196">
        <f t="shared" si="225"/>
        <v>2452.3820007042209</v>
      </c>
      <c r="VH84" s="196">
        <f>IF(IF(sym!$O73=UM84,1,0)=1,ABS(UY84*UR84),-ABS(UY84*UR84))</f>
        <v>-2452.3820007042209</v>
      </c>
      <c r="VI84" s="196">
        <f>IF(IF(sym!$N73=UM84,1,0)=1,ABS(UY84*UR84),-ABS(UY84*UR84))</f>
        <v>2452.3820007042209</v>
      </c>
      <c r="VJ84" s="196">
        <f t="shared" si="231"/>
        <v>-2452.3820007042209</v>
      </c>
      <c r="VK84" s="196">
        <f t="shared" si="201"/>
        <v>2452.3820007042209</v>
      </c>
      <c r="VM84">
        <f t="shared" si="202"/>
        <v>1</v>
      </c>
      <c r="VN84" s="239">
        <v>-1</v>
      </c>
      <c r="VO84" s="239">
        <v>1</v>
      </c>
      <c r="VP84" s="239">
        <v>-1</v>
      </c>
      <c r="VQ84" s="214">
        <v>1</v>
      </c>
      <c r="VR84" s="240">
        <v>7</v>
      </c>
      <c r="VS84">
        <f t="shared" si="203"/>
        <v>-1</v>
      </c>
      <c r="VT84">
        <f t="shared" si="204"/>
        <v>1</v>
      </c>
      <c r="VU84" s="214"/>
      <c r="VV84">
        <f t="shared" si="156"/>
        <v>0</v>
      </c>
      <c r="VW84">
        <f t="shared" si="153"/>
        <v>0</v>
      </c>
      <c r="VX84">
        <f t="shared" si="226"/>
        <v>0</v>
      </c>
      <c r="VY84">
        <f t="shared" si="205"/>
        <v>0</v>
      </c>
      <c r="VZ84" s="248"/>
      <c r="WA84" s="202">
        <v>42544</v>
      </c>
      <c r="WB84">
        <v>60</v>
      </c>
      <c r="WC84" t="str">
        <f t="shared" si="183"/>
        <v>TRUE</v>
      </c>
      <c r="WD84">
        <f>VLOOKUP($A84,'FuturesInfo (3)'!$A$2:$V$80,22)</f>
        <v>3</v>
      </c>
      <c r="WE84" s="252">
        <v>2</v>
      </c>
      <c r="WF84">
        <f t="shared" si="206"/>
        <v>3</v>
      </c>
      <c r="WG84" s="138">
        <f>VLOOKUP($A84,'FuturesInfo (3)'!$A$2:$O$80,15)*WD84</f>
        <v>401671.875</v>
      </c>
      <c r="WH84" s="138">
        <f>VLOOKUP($A84,'FuturesInfo (3)'!$A$2:$O$80,15)*WF84</f>
        <v>401671.875</v>
      </c>
      <c r="WI84" s="196">
        <f t="shared" si="207"/>
        <v>0</v>
      </c>
      <c r="WJ84" s="196">
        <f t="shared" si="208"/>
        <v>0</v>
      </c>
      <c r="WK84" s="196">
        <f t="shared" si="209"/>
        <v>0</v>
      </c>
      <c r="WL84" s="196">
        <f t="shared" si="210"/>
        <v>0</v>
      </c>
      <c r="WM84" s="196">
        <f t="shared" si="150"/>
        <v>0</v>
      </c>
      <c r="WN84" s="196">
        <f t="shared" si="211"/>
        <v>0</v>
      </c>
      <c r="WO84" s="196">
        <f t="shared" si="227"/>
        <v>0</v>
      </c>
      <c r="WP84" s="196">
        <f>IF(IF(sym!$O73=VU84,1,0)=1,ABS(WG84*VZ84),-ABS(WG84*VZ84))</f>
        <v>0</v>
      </c>
      <c r="WQ84" s="196">
        <f>IF(IF(sym!$N73=VU84,1,0)=1,ABS(WG84*VZ84),-ABS(WG84*VZ84))</f>
        <v>0</v>
      </c>
      <c r="WR84" s="196">
        <f t="shared" si="232"/>
        <v>0</v>
      </c>
      <c r="WS84" s="196">
        <f t="shared" si="212"/>
        <v>0</v>
      </c>
      <c r="WU84">
        <f t="shared" si="213"/>
        <v>0</v>
      </c>
      <c r="WV84" s="239"/>
      <c r="WW84" s="239"/>
      <c r="WX84" s="239"/>
      <c r="WY84" s="214"/>
      <c r="WZ84" s="240"/>
      <c r="XA84">
        <f t="shared" si="214"/>
        <v>1</v>
      </c>
      <c r="XB84">
        <f t="shared" si="215"/>
        <v>0</v>
      </c>
      <c r="XC84" s="214"/>
      <c r="XD84">
        <f t="shared" si="157"/>
        <v>1</v>
      </c>
      <c r="XE84">
        <f t="shared" si="154"/>
        <v>1</v>
      </c>
      <c r="XF84">
        <f t="shared" si="228"/>
        <v>0</v>
      </c>
      <c r="XG84">
        <f t="shared" si="216"/>
        <v>1</v>
      </c>
      <c r="XH84" s="248"/>
      <c r="XI84" s="202"/>
      <c r="XJ84">
        <v>60</v>
      </c>
      <c r="XK84" t="str">
        <f t="shared" si="184"/>
        <v>FALSE</v>
      </c>
      <c r="XL84">
        <f>VLOOKUP($A84,'FuturesInfo (3)'!$A$2:$V$80,22)</f>
        <v>3</v>
      </c>
      <c r="XM84" s="252"/>
      <c r="XN84">
        <f t="shared" si="217"/>
        <v>2</v>
      </c>
      <c r="XO84" s="138">
        <f>VLOOKUP($A84,'FuturesInfo (3)'!$A$2:$O$80,15)*XL84</f>
        <v>401671.875</v>
      </c>
      <c r="XP84" s="138">
        <f>VLOOKUP($A84,'FuturesInfo (3)'!$A$2:$O$80,15)*XN84</f>
        <v>267781.25</v>
      </c>
      <c r="XQ84" s="196">
        <f t="shared" si="218"/>
        <v>0</v>
      </c>
      <c r="XR84" s="196">
        <f t="shared" si="219"/>
        <v>0</v>
      </c>
      <c r="XS84" s="196">
        <f t="shared" si="220"/>
        <v>0</v>
      </c>
      <c r="XT84" s="196">
        <f t="shared" si="221"/>
        <v>0</v>
      </c>
      <c r="XU84" s="196">
        <f t="shared" si="151"/>
        <v>0</v>
      </c>
      <c r="XV84" s="196">
        <f t="shared" si="222"/>
        <v>0</v>
      </c>
      <c r="XW84" s="196">
        <f t="shared" si="229"/>
        <v>0</v>
      </c>
      <c r="XX84" s="196">
        <f>IF(IF(sym!$O73=XC84,1,0)=1,ABS(XO84*XH84),-ABS(XO84*XH84))</f>
        <v>0</v>
      </c>
      <c r="XY84" s="196">
        <f>IF(IF(sym!$N73=XC84,1,0)=1,ABS(XO84*XH84),-ABS(XO84*XH84))</f>
        <v>0</v>
      </c>
      <c r="XZ84" s="196">
        <f t="shared" si="233"/>
        <v>0</v>
      </c>
      <c r="YA84" s="196">
        <f t="shared" si="223"/>
        <v>0</v>
      </c>
    </row>
    <row r="85" spans="1:651" x14ac:dyDescent="0.25">
      <c r="A85" s="1" t="s">
        <v>417</v>
      </c>
      <c r="B85" s="150" t="str">
        <f>'FuturesInfo (3)'!M73</f>
        <v>@US</v>
      </c>
      <c r="C85" s="200" t="str">
        <f>VLOOKUP(A85,'FuturesInfo (3)'!$A$2:$K$80,11)</f>
        <v>rates</v>
      </c>
      <c r="F85" t="e">
        <f>#REF!</f>
        <v>#REF!</v>
      </c>
      <c r="G85">
        <v>1</v>
      </c>
      <c r="H85">
        <v>1</v>
      </c>
      <c r="I85">
        <v>1</v>
      </c>
      <c r="J85">
        <f t="shared" si="167"/>
        <v>1</v>
      </c>
      <c r="K85">
        <f t="shared" si="168"/>
        <v>1</v>
      </c>
      <c r="L85" s="184">
        <v>1.1766938697999999E-2</v>
      </c>
      <c r="M85" s="2">
        <v>10</v>
      </c>
      <c r="N85">
        <v>60</v>
      </c>
      <c r="O85" t="str">
        <f t="shared" si="169"/>
        <v>TRUE</v>
      </c>
      <c r="P85">
        <f>VLOOKUP($A85,'FuturesInfo (3)'!$A$2:$V$80,22)</f>
        <v>2</v>
      </c>
      <c r="Q85">
        <f t="shared" si="170"/>
        <v>2</v>
      </c>
      <c r="R85">
        <f t="shared" si="170"/>
        <v>2</v>
      </c>
      <c r="S85" s="138">
        <f>VLOOKUP($A85,'FuturesInfo (3)'!$A$2:$O$80,15)*Q85</f>
        <v>352500</v>
      </c>
      <c r="T85" s="144">
        <f t="shared" si="171"/>
        <v>4147.8458910449999</v>
      </c>
      <c r="U85" s="144">
        <f t="shared" si="185"/>
        <v>4147.8458910449999</v>
      </c>
      <c r="W85">
        <f t="shared" si="172"/>
        <v>1</v>
      </c>
      <c r="X85">
        <v>1</v>
      </c>
      <c r="Y85">
        <v>1</v>
      </c>
      <c r="Z85">
        <v>-1</v>
      </c>
      <c r="AA85">
        <f t="shared" si="186"/>
        <v>0</v>
      </c>
      <c r="AB85">
        <f t="shared" si="173"/>
        <v>0</v>
      </c>
      <c r="AC85" s="1">
        <v>-3.0013130744699999E-3</v>
      </c>
      <c r="AD85" s="2">
        <v>10</v>
      </c>
      <c r="AE85">
        <v>60</v>
      </c>
      <c r="AF85" t="str">
        <f t="shared" si="174"/>
        <v>TRUE</v>
      </c>
      <c r="AG85">
        <f>VLOOKUP($A85,'FuturesInfo (3)'!$A$2:$V$80,22)</f>
        <v>2</v>
      </c>
      <c r="AH85">
        <f t="shared" si="175"/>
        <v>3</v>
      </c>
      <c r="AI85">
        <f t="shared" si="187"/>
        <v>2</v>
      </c>
      <c r="AJ85" s="138">
        <f>VLOOKUP($A85,'FuturesInfo (3)'!$A$2:$O$80,15)*AI85</f>
        <v>352500</v>
      </c>
      <c r="AK85" s="196">
        <f t="shared" si="176"/>
        <v>-1057.962858750675</v>
      </c>
      <c r="AL85" s="196">
        <f t="shared" si="188"/>
        <v>-1057.962858750675</v>
      </c>
      <c r="AN85">
        <f t="shared" si="177"/>
        <v>1</v>
      </c>
      <c r="AO85">
        <v>-1</v>
      </c>
      <c r="AP85">
        <v>1</v>
      </c>
      <c r="AQ85">
        <v>1</v>
      </c>
      <c r="AR85">
        <f t="shared" si="230"/>
        <v>0</v>
      </c>
      <c r="AS85">
        <f t="shared" si="178"/>
        <v>1</v>
      </c>
      <c r="AT85" s="1">
        <v>2.25776105362E-3</v>
      </c>
      <c r="AU85" s="2">
        <v>10</v>
      </c>
      <c r="AV85">
        <v>60</v>
      </c>
      <c r="AW85" t="str">
        <f t="shared" si="179"/>
        <v>TRUE</v>
      </c>
      <c r="AX85">
        <f>VLOOKUP($A85,'FuturesInfo (3)'!$A$2:$V$80,22)</f>
        <v>2</v>
      </c>
      <c r="AY85">
        <f t="shared" si="180"/>
        <v>2</v>
      </c>
      <c r="AZ85">
        <f t="shared" si="189"/>
        <v>2</v>
      </c>
      <c r="BA85" s="138">
        <f>VLOOKUP($A85,'FuturesInfo (3)'!$A$2:$O$80,15)*AZ85</f>
        <v>352500</v>
      </c>
      <c r="BB85" s="196">
        <f t="shared" si="181"/>
        <v>-795.86077140104999</v>
      </c>
      <c r="BC85" s="196">
        <f t="shared" si="190"/>
        <v>795.86077140104999</v>
      </c>
      <c r="BE85">
        <v>-1</v>
      </c>
      <c r="BF85">
        <v>-1</v>
      </c>
      <c r="BG85">
        <v>1</v>
      </c>
      <c r="BH85">
        <v>1</v>
      </c>
      <c r="BI85">
        <v>0</v>
      </c>
      <c r="BJ85">
        <v>1</v>
      </c>
      <c r="BK85" s="1">
        <v>2.2526750516199999E-3</v>
      </c>
      <c r="BL85" s="2">
        <v>10</v>
      </c>
      <c r="BM85">
        <v>60</v>
      </c>
      <c r="BN85" t="s">
        <v>1185</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1185</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1185</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1185</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1185</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1185</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1185</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1185</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1185</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1185</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1185</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1185</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1185</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1185</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1185</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1185</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1185</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1185</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v>1</v>
      </c>
      <c r="SX85" s="239">
        <v>1</v>
      </c>
      <c r="SY85" s="239">
        <v>1</v>
      </c>
      <c r="SZ85" s="239">
        <v>1</v>
      </c>
      <c r="TA85" s="214">
        <v>1</v>
      </c>
      <c r="TB85" s="240">
        <v>6</v>
      </c>
      <c r="TC85">
        <v>-1</v>
      </c>
      <c r="TD85">
        <v>1</v>
      </c>
      <c r="TE85" s="214">
        <v>1</v>
      </c>
      <c r="TF85">
        <v>1</v>
      </c>
      <c r="TG85">
        <v>1</v>
      </c>
      <c r="TH85">
        <v>0</v>
      </c>
      <c r="TI85">
        <v>1</v>
      </c>
      <c r="TJ85" s="248"/>
      <c r="TK85" s="202">
        <v>42544</v>
      </c>
      <c r="TL85">
        <v>60</v>
      </c>
      <c r="TM85" t="s">
        <v>1185</v>
      </c>
      <c r="TN85">
        <v>2</v>
      </c>
      <c r="TO85" s="252">
        <v>1</v>
      </c>
      <c r="TP85">
        <v>3</v>
      </c>
      <c r="TQ85" s="138">
        <v>347375</v>
      </c>
      <c r="TR85" s="138">
        <v>521062.5</v>
      </c>
      <c r="TS85" s="196">
        <v>0</v>
      </c>
      <c r="TT85" s="196">
        <v>0</v>
      </c>
      <c r="TU85" s="196">
        <v>0</v>
      </c>
      <c r="TV85" s="196">
        <v>0</v>
      </c>
      <c r="TW85" s="196">
        <v>0</v>
      </c>
      <c r="TX85" s="196">
        <v>0</v>
      </c>
      <c r="TY85" s="196">
        <v>0</v>
      </c>
      <c r="TZ85" s="196">
        <v>0</v>
      </c>
      <c r="UA85" s="196">
        <v>0</v>
      </c>
      <c r="UB85" s="196">
        <v>0</v>
      </c>
      <c r="UC85" s="196">
        <v>0</v>
      </c>
      <c r="UE85">
        <f t="shared" si="191"/>
        <v>1</v>
      </c>
      <c r="UF85" s="239">
        <v>1</v>
      </c>
      <c r="UG85" s="239">
        <v>1</v>
      </c>
      <c r="UH85" s="239">
        <v>1</v>
      </c>
      <c r="UI85" s="214">
        <v>1</v>
      </c>
      <c r="UJ85" s="240">
        <v>6</v>
      </c>
      <c r="UK85">
        <f t="shared" si="192"/>
        <v>-1</v>
      </c>
      <c r="UL85">
        <f t="shared" si="193"/>
        <v>1</v>
      </c>
      <c r="UM85" s="214">
        <v>1</v>
      </c>
      <c r="UN85">
        <f t="shared" si="155"/>
        <v>1</v>
      </c>
      <c r="UO85">
        <f t="shared" si="152"/>
        <v>1</v>
      </c>
      <c r="UP85">
        <f t="shared" si="224"/>
        <v>0</v>
      </c>
      <c r="UQ85">
        <f t="shared" si="194"/>
        <v>1</v>
      </c>
      <c r="UR85" s="248">
        <v>1.47535084563E-2</v>
      </c>
      <c r="US85" s="202">
        <v>42544</v>
      </c>
      <c r="UT85">
        <v>60</v>
      </c>
      <c r="UU85" t="str">
        <f t="shared" si="182"/>
        <v>TRUE</v>
      </c>
      <c r="UV85">
        <f>VLOOKUP($A85,'FuturesInfo (3)'!$A$2:$V$80,22)</f>
        <v>2</v>
      </c>
      <c r="UW85" s="252">
        <v>1</v>
      </c>
      <c r="UX85">
        <f t="shared" si="195"/>
        <v>3</v>
      </c>
      <c r="UY85" s="138">
        <f>VLOOKUP($A85,'FuturesInfo (3)'!$A$2:$O$80,15)*UV85</f>
        <v>352500</v>
      </c>
      <c r="UZ85" s="138">
        <f>VLOOKUP($A85,'FuturesInfo (3)'!$A$2:$O$80,15)*UX85</f>
        <v>528750</v>
      </c>
      <c r="VA85" s="196">
        <f t="shared" si="196"/>
        <v>5200.6117308457497</v>
      </c>
      <c r="VB85" s="196">
        <f t="shared" si="197"/>
        <v>7800.9175962686249</v>
      </c>
      <c r="VC85" s="196">
        <f t="shared" si="198"/>
        <v>5200.6117308457497</v>
      </c>
      <c r="VD85" s="196">
        <f t="shared" si="199"/>
        <v>-5200.6117308457497</v>
      </c>
      <c r="VE85" s="196">
        <f t="shared" si="149"/>
        <v>5200.6117308457497</v>
      </c>
      <c r="VF85" s="196">
        <f t="shared" si="200"/>
        <v>5200.6117308457497</v>
      </c>
      <c r="VG85" s="196">
        <f t="shared" si="225"/>
        <v>5200.6117308457497</v>
      </c>
      <c r="VH85" s="196">
        <f>IF(IF(sym!$O74=UM85,1,0)=1,ABS(UY85*UR85),-ABS(UY85*UR85))</f>
        <v>-5200.6117308457497</v>
      </c>
      <c r="VI85" s="196">
        <f>IF(IF(sym!$N74=UM85,1,0)=1,ABS(UY85*UR85),-ABS(UY85*UR85))</f>
        <v>5200.6117308457497</v>
      </c>
      <c r="VJ85" s="196">
        <f t="shared" si="231"/>
        <v>-5200.6117308457497</v>
      </c>
      <c r="VK85" s="196">
        <f t="shared" si="201"/>
        <v>5200.6117308457497</v>
      </c>
      <c r="VM85">
        <f t="shared" si="202"/>
        <v>1</v>
      </c>
      <c r="VN85" s="239">
        <v>-1</v>
      </c>
      <c r="VO85" s="239">
        <v>-1</v>
      </c>
      <c r="VP85" s="239">
        <v>-1</v>
      </c>
      <c r="VQ85" s="214">
        <v>1</v>
      </c>
      <c r="VR85" s="240">
        <v>7</v>
      </c>
      <c r="VS85">
        <f t="shared" si="203"/>
        <v>-1</v>
      </c>
      <c r="VT85">
        <f t="shared" si="204"/>
        <v>1</v>
      </c>
      <c r="VU85" s="214"/>
      <c r="VV85">
        <f t="shared" si="156"/>
        <v>0</v>
      </c>
      <c r="VW85">
        <f t="shared" si="153"/>
        <v>0</v>
      </c>
      <c r="VX85">
        <f t="shared" si="226"/>
        <v>0</v>
      </c>
      <c r="VY85">
        <f t="shared" si="205"/>
        <v>0</v>
      </c>
      <c r="VZ85" s="248"/>
      <c r="WA85" s="202">
        <v>42544</v>
      </c>
      <c r="WB85">
        <v>60</v>
      </c>
      <c r="WC85" t="str">
        <f t="shared" si="183"/>
        <v>TRUE</v>
      </c>
      <c r="WD85">
        <f>VLOOKUP($A85,'FuturesInfo (3)'!$A$2:$V$80,22)</f>
        <v>2</v>
      </c>
      <c r="WE85" s="252">
        <v>1</v>
      </c>
      <c r="WF85">
        <f t="shared" si="206"/>
        <v>2</v>
      </c>
      <c r="WG85" s="138">
        <f>VLOOKUP($A85,'FuturesInfo (3)'!$A$2:$O$80,15)*WD85</f>
        <v>352500</v>
      </c>
      <c r="WH85" s="138">
        <f>VLOOKUP($A85,'FuturesInfo (3)'!$A$2:$O$80,15)*WF85</f>
        <v>352500</v>
      </c>
      <c r="WI85" s="196">
        <f t="shared" si="207"/>
        <v>0</v>
      </c>
      <c r="WJ85" s="196">
        <f t="shared" si="208"/>
        <v>0</v>
      </c>
      <c r="WK85" s="196">
        <f t="shared" si="209"/>
        <v>0</v>
      </c>
      <c r="WL85" s="196">
        <f t="shared" si="210"/>
        <v>0</v>
      </c>
      <c r="WM85" s="196">
        <f t="shared" si="150"/>
        <v>0</v>
      </c>
      <c r="WN85" s="196">
        <f t="shared" si="211"/>
        <v>0</v>
      </c>
      <c r="WO85" s="196">
        <f t="shared" si="227"/>
        <v>0</v>
      </c>
      <c r="WP85" s="196">
        <f>IF(IF(sym!$O74=VU85,1,0)=1,ABS(WG85*VZ85),-ABS(WG85*VZ85))</f>
        <v>0</v>
      </c>
      <c r="WQ85" s="196">
        <f>IF(IF(sym!$N74=VU85,1,0)=1,ABS(WG85*VZ85),-ABS(WG85*VZ85))</f>
        <v>0</v>
      </c>
      <c r="WR85" s="196">
        <f t="shared" si="232"/>
        <v>0</v>
      </c>
      <c r="WS85" s="196">
        <f t="shared" si="212"/>
        <v>0</v>
      </c>
      <c r="WU85">
        <f t="shared" si="213"/>
        <v>0</v>
      </c>
      <c r="WV85" s="239"/>
      <c r="WW85" s="239"/>
      <c r="WX85" s="239"/>
      <c r="WY85" s="214"/>
      <c r="WZ85" s="240"/>
      <c r="XA85">
        <f t="shared" si="214"/>
        <v>1</v>
      </c>
      <c r="XB85">
        <f t="shared" si="215"/>
        <v>0</v>
      </c>
      <c r="XC85" s="214"/>
      <c r="XD85">
        <f t="shared" si="157"/>
        <v>1</v>
      </c>
      <c r="XE85">
        <f t="shared" si="154"/>
        <v>1</v>
      </c>
      <c r="XF85">
        <f t="shared" si="228"/>
        <v>0</v>
      </c>
      <c r="XG85">
        <f t="shared" si="216"/>
        <v>1</v>
      </c>
      <c r="XH85" s="248"/>
      <c r="XI85" s="202"/>
      <c r="XJ85">
        <v>60</v>
      </c>
      <c r="XK85" t="str">
        <f t="shared" si="184"/>
        <v>FALSE</v>
      </c>
      <c r="XL85">
        <f>VLOOKUP($A85,'FuturesInfo (3)'!$A$2:$V$80,22)</f>
        <v>2</v>
      </c>
      <c r="XM85" s="252"/>
      <c r="XN85">
        <f t="shared" si="217"/>
        <v>2</v>
      </c>
      <c r="XO85" s="138">
        <f>VLOOKUP($A85,'FuturesInfo (3)'!$A$2:$O$80,15)*XL85</f>
        <v>352500</v>
      </c>
      <c r="XP85" s="138">
        <f>VLOOKUP($A85,'FuturesInfo (3)'!$A$2:$O$80,15)*XN85</f>
        <v>352500</v>
      </c>
      <c r="XQ85" s="196">
        <f t="shared" si="218"/>
        <v>0</v>
      </c>
      <c r="XR85" s="196">
        <f t="shared" si="219"/>
        <v>0</v>
      </c>
      <c r="XS85" s="196">
        <f t="shared" si="220"/>
        <v>0</v>
      </c>
      <c r="XT85" s="196">
        <f t="shared" si="221"/>
        <v>0</v>
      </c>
      <c r="XU85" s="196">
        <f t="shared" si="151"/>
        <v>0</v>
      </c>
      <c r="XV85" s="196">
        <f t="shared" si="222"/>
        <v>0</v>
      </c>
      <c r="XW85" s="196">
        <f t="shared" si="229"/>
        <v>0</v>
      </c>
      <c r="XX85" s="196">
        <f>IF(IF(sym!$O74=XC85,1,0)=1,ABS(XO85*XH85),-ABS(XO85*XH85))</f>
        <v>0</v>
      </c>
      <c r="XY85" s="196">
        <f>IF(IF(sym!$N74=XC85,1,0)=1,ABS(XO85*XH85),-ABS(XO85*XH85))</f>
        <v>0</v>
      </c>
      <c r="XZ85" s="196">
        <f t="shared" si="233"/>
        <v>0</v>
      </c>
      <c r="YA85" s="196">
        <f t="shared" si="223"/>
        <v>0</v>
      </c>
    </row>
    <row r="86" spans="1:651" x14ac:dyDescent="0.25">
      <c r="A86" s="1" t="s">
        <v>419</v>
      </c>
      <c r="B86" s="150" t="str">
        <f>'FuturesInfo (3)'!M74</f>
        <v>@VX</v>
      </c>
      <c r="C86" s="200" t="str">
        <f>VLOOKUP(A86,'FuturesInfo (3)'!$A$2:$K$80,11)</f>
        <v>index</v>
      </c>
      <c r="F86" t="e">
        <f>#REF!</f>
        <v>#REF!</v>
      </c>
      <c r="G86">
        <v>-1</v>
      </c>
      <c r="H86">
        <v>1</v>
      </c>
      <c r="I86">
        <v>-1</v>
      </c>
      <c r="J86">
        <f t="shared" si="167"/>
        <v>1</v>
      </c>
      <c r="K86">
        <f t="shared" si="168"/>
        <v>0</v>
      </c>
      <c r="L86" s="184">
        <v>-6.7453625632400002E-3</v>
      </c>
      <c r="M86" s="2">
        <v>10</v>
      </c>
      <c r="N86">
        <v>60</v>
      </c>
      <c r="O86" t="str">
        <f t="shared" si="169"/>
        <v>TRUE</v>
      </c>
      <c r="P86">
        <f>VLOOKUP($A86,'FuturesInfo (3)'!$A$2:$V$80,22)</f>
        <v>1</v>
      </c>
      <c r="Q86">
        <f t="shared" si="170"/>
        <v>1</v>
      </c>
      <c r="R86">
        <f t="shared" si="170"/>
        <v>1</v>
      </c>
      <c r="S86" s="138">
        <f>VLOOKUP($A86,'FuturesInfo (3)'!$A$2:$O$80,15)*Q86</f>
        <v>16825</v>
      </c>
      <c r="T86" s="144">
        <f t="shared" si="171"/>
        <v>113.490725126513</v>
      </c>
      <c r="U86" s="144">
        <f t="shared" si="185"/>
        <v>-113.490725126513</v>
      </c>
      <c r="W86">
        <f t="shared" si="172"/>
        <v>-1</v>
      </c>
      <c r="X86">
        <v>-1</v>
      </c>
      <c r="Y86">
        <v>1</v>
      </c>
      <c r="Z86">
        <v>-1</v>
      </c>
      <c r="AA86">
        <f t="shared" si="186"/>
        <v>1</v>
      </c>
      <c r="AB86">
        <f t="shared" si="173"/>
        <v>0</v>
      </c>
      <c r="AC86" s="1">
        <v>-1.6977928692700001E-2</v>
      </c>
      <c r="AD86" s="2">
        <v>10</v>
      </c>
      <c r="AE86">
        <v>60</v>
      </c>
      <c r="AF86" t="str">
        <f t="shared" si="174"/>
        <v>TRUE</v>
      </c>
      <c r="AG86">
        <f>VLOOKUP($A86,'FuturesInfo (3)'!$A$2:$V$80,22)</f>
        <v>1</v>
      </c>
      <c r="AH86">
        <f t="shared" si="175"/>
        <v>1</v>
      </c>
      <c r="AI86">
        <f t="shared" si="187"/>
        <v>1</v>
      </c>
      <c r="AJ86" s="138">
        <f>VLOOKUP($A86,'FuturesInfo (3)'!$A$2:$O$80,15)*AI86</f>
        <v>16825</v>
      </c>
      <c r="AK86" s="196">
        <f t="shared" si="176"/>
        <v>285.65365025467753</v>
      </c>
      <c r="AL86" s="196">
        <f t="shared" si="188"/>
        <v>-285.65365025467753</v>
      </c>
      <c r="AN86">
        <f t="shared" si="177"/>
        <v>-1</v>
      </c>
      <c r="AO86">
        <v>-1</v>
      </c>
      <c r="AP86">
        <v>1</v>
      </c>
      <c r="AQ86">
        <v>1</v>
      </c>
      <c r="AR86">
        <f t="shared" si="230"/>
        <v>0</v>
      </c>
      <c r="AS86">
        <f t="shared" si="178"/>
        <v>1</v>
      </c>
      <c r="AT86" s="1">
        <v>1.7271157167499999E-2</v>
      </c>
      <c r="AU86" s="2">
        <v>10</v>
      </c>
      <c r="AV86">
        <v>60</v>
      </c>
      <c r="AW86" t="str">
        <f t="shared" si="179"/>
        <v>TRUE</v>
      </c>
      <c r="AX86">
        <f>VLOOKUP($A86,'FuturesInfo (3)'!$A$2:$V$80,22)</f>
        <v>1</v>
      </c>
      <c r="AY86">
        <f t="shared" si="180"/>
        <v>1</v>
      </c>
      <c r="AZ86">
        <f t="shared" si="189"/>
        <v>1</v>
      </c>
      <c r="BA86" s="138">
        <f>VLOOKUP($A86,'FuturesInfo (3)'!$A$2:$O$80,15)*AZ86</f>
        <v>16825</v>
      </c>
      <c r="BB86" s="196">
        <f t="shared" si="181"/>
        <v>-290.58721934318748</v>
      </c>
      <c r="BC86" s="196">
        <f t="shared" si="190"/>
        <v>290.58721934318748</v>
      </c>
      <c r="BE86">
        <v>-1</v>
      </c>
      <c r="BF86">
        <v>1</v>
      </c>
      <c r="BG86">
        <v>1</v>
      </c>
      <c r="BH86">
        <v>1</v>
      </c>
      <c r="BI86">
        <v>1</v>
      </c>
      <c r="BJ86">
        <v>1</v>
      </c>
      <c r="BK86" s="1">
        <v>1.6977928536200001E-2</v>
      </c>
      <c r="BL86" s="2">
        <v>10</v>
      </c>
      <c r="BM86">
        <v>60</v>
      </c>
      <c r="BN86" t="s">
        <v>1185</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1185</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1185</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1185</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1185</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1185</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1185</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1185</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1185</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1185</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1185</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1185</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1185</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1185</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1185</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1185</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1185</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1185</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v>-1</v>
      </c>
      <c r="SX86" s="239">
        <v>-1</v>
      </c>
      <c r="SY86" s="239">
        <v>1</v>
      </c>
      <c r="SZ86" s="239">
        <v>-1</v>
      </c>
      <c r="TA86" s="214">
        <v>-1</v>
      </c>
      <c r="TB86" s="240">
        <v>-4</v>
      </c>
      <c r="TC86">
        <v>1</v>
      </c>
      <c r="TD86">
        <v>1</v>
      </c>
      <c r="TE86" s="214">
        <v>-1</v>
      </c>
      <c r="TF86">
        <v>1</v>
      </c>
      <c r="TG86">
        <v>1</v>
      </c>
      <c r="TH86">
        <v>0</v>
      </c>
      <c r="TI86">
        <v>0</v>
      </c>
      <c r="TJ86" s="248"/>
      <c r="TK86" s="202">
        <v>42548</v>
      </c>
      <c r="TL86">
        <v>60</v>
      </c>
      <c r="TM86" t="s">
        <v>1185</v>
      </c>
      <c r="TN86">
        <v>1</v>
      </c>
      <c r="TO86" s="252">
        <v>2</v>
      </c>
      <c r="TP86">
        <v>1</v>
      </c>
      <c r="TQ86" s="138">
        <v>16775</v>
      </c>
      <c r="TR86" s="138">
        <v>16775</v>
      </c>
      <c r="TS86" s="196">
        <v>0</v>
      </c>
      <c r="TT86" s="196">
        <v>0</v>
      </c>
      <c r="TU86" s="196">
        <v>0</v>
      </c>
      <c r="TV86" s="196">
        <v>0</v>
      </c>
      <c r="TW86" s="196">
        <v>0</v>
      </c>
      <c r="TX86" s="196">
        <v>0</v>
      </c>
      <c r="TY86" s="196">
        <v>0</v>
      </c>
      <c r="TZ86" s="196">
        <v>0</v>
      </c>
      <c r="UA86" s="196">
        <v>0</v>
      </c>
      <c r="UB86" s="196">
        <v>0</v>
      </c>
      <c r="UC86" s="196">
        <v>0</v>
      </c>
      <c r="UE86">
        <f t="shared" si="191"/>
        <v>-1</v>
      </c>
      <c r="UF86" s="239">
        <v>-1</v>
      </c>
      <c r="UG86" s="239">
        <v>1</v>
      </c>
      <c r="UH86" s="239">
        <v>-1</v>
      </c>
      <c r="UI86" s="214">
        <v>-1</v>
      </c>
      <c r="UJ86" s="240">
        <v>-4</v>
      </c>
      <c r="UK86">
        <f t="shared" si="192"/>
        <v>1</v>
      </c>
      <c r="UL86">
        <f t="shared" si="193"/>
        <v>1</v>
      </c>
      <c r="UM86" s="214">
        <v>1</v>
      </c>
      <c r="UN86">
        <f t="shared" si="155"/>
        <v>0</v>
      </c>
      <c r="UO86">
        <f t="shared" si="152"/>
        <v>0</v>
      </c>
      <c r="UP86">
        <f t="shared" si="224"/>
        <v>1</v>
      </c>
      <c r="UQ86">
        <f t="shared" si="194"/>
        <v>1</v>
      </c>
      <c r="UR86" s="248">
        <v>2.9806259314499998E-3</v>
      </c>
      <c r="US86" s="202">
        <v>42548</v>
      </c>
      <c r="UT86">
        <v>60</v>
      </c>
      <c r="UU86" t="str">
        <f t="shared" si="182"/>
        <v>TRUE</v>
      </c>
      <c r="UV86">
        <f>VLOOKUP($A86,'FuturesInfo (3)'!$A$2:$V$80,22)</f>
        <v>1</v>
      </c>
      <c r="UW86" s="252">
        <v>2</v>
      </c>
      <c r="UX86">
        <f t="shared" si="195"/>
        <v>1</v>
      </c>
      <c r="UY86" s="138">
        <f>VLOOKUP($A86,'FuturesInfo (3)'!$A$2:$O$80,15)*UV86</f>
        <v>16825</v>
      </c>
      <c r="UZ86" s="138">
        <f>VLOOKUP($A86,'FuturesInfo (3)'!$A$2:$O$80,15)*UX86</f>
        <v>16825</v>
      </c>
      <c r="VA86" s="196">
        <f t="shared" si="196"/>
        <v>-50.14903129664625</v>
      </c>
      <c r="VB86" s="196">
        <f t="shared" si="197"/>
        <v>-50.14903129664625</v>
      </c>
      <c r="VC86" s="196">
        <f t="shared" si="198"/>
        <v>-50.14903129664625</v>
      </c>
      <c r="VD86" s="196">
        <f t="shared" si="199"/>
        <v>50.14903129664625</v>
      </c>
      <c r="VE86" s="196">
        <f t="shared" ref="VE86:VE92" si="234">IF(UQ86=1,ABS(UY86*UR86),-ABS(UY86*UR86))</f>
        <v>50.14903129664625</v>
      </c>
      <c r="VF86" s="196">
        <f t="shared" si="200"/>
        <v>50.14903129664625</v>
      </c>
      <c r="VG86" s="196">
        <f t="shared" si="225"/>
        <v>-50.14903129664625</v>
      </c>
      <c r="VH86" s="196">
        <f>IF(IF(sym!$O75=UM86,1,0)=1,ABS(UY86*UR86),-ABS(UY86*UR86))</f>
        <v>-50.14903129664625</v>
      </c>
      <c r="VI86" s="196">
        <f>IF(IF(sym!$N75=UM86,1,0)=1,ABS(UY86*UR86),-ABS(UY86*UR86))</f>
        <v>50.14903129664625</v>
      </c>
      <c r="VJ86" s="196">
        <f t="shared" si="231"/>
        <v>-50.14903129664625</v>
      </c>
      <c r="VK86" s="196">
        <f t="shared" si="201"/>
        <v>50.14903129664625</v>
      </c>
      <c r="VM86">
        <f t="shared" si="202"/>
        <v>1</v>
      </c>
      <c r="VN86" s="239">
        <v>-1</v>
      </c>
      <c r="VO86" s="239">
        <v>1</v>
      </c>
      <c r="VP86" s="239">
        <v>-1</v>
      </c>
      <c r="VQ86" s="214">
        <v>-1</v>
      </c>
      <c r="VR86" s="240">
        <v>-1</v>
      </c>
      <c r="VS86">
        <f t="shared" si="203"/>
        <v>1</v>
      </c>
      <c r="VT86">
        <f t="shared" si="204"/>
        <v>1</v>
      </c>
      <c r="VU86" s="214"/>
      <c r="VV86">
        <f t="shared" si="156"/>
        <v>0</v>
      </c>
      <c r="VW86">
        <f t="shared" si="153"/>
        <v>0</v>
      </c>
      <c r="VX86">
        <f t="shared" si="226"/>
        <v>0</v>
      </c>
      <c r="VY86">
        <f t="shared" si="205"/>
        <v>0</v>
      </c>
      <c r="VZ86" s="248"/>
      <c r="WA86" s="202">
        <v>42548</v>
      </c>
      <c r="WB86">
        <v>60</v>
      </c>
      <c r="WC86" t="str">
        <f t="shared" si="183"/>
        <v>TRUE</v>
      </c>
      <c r="WD86">
        <f>VLOOKUP($A86,'FuturesInfo (3)'!$A$2:$V$80,22)</f>
        <v>1</v>
      </c>
      <c r="WE86" s="252">
        <v>2</v>
      </c>
      <c r="WF86">
        <f t="shared" si="206"/>
        <v>1</v>
      </c>
      <c r="WG86" s="138">
        <f>VLOOKUP($A86,'FuturesInfo (3)'!$A$2:$O$80,15)*WD86</f>
        <v>16825</v>
      </c>
      <c r="WH86" s="138">
        <f>VLOOKUP($A86,'FuturesInfo (3)'!$A$2:$O$80,15)*WF86</f>
        <v>16825</v>
      </c>
      <c r="WI86" s="196">
        <f t="shared" si="207"/>
        <v>0</v>
      </c>
      <c r="WJ86" s="196">
        <f t="shared" si="208"/>
        <v>0</v>
      </c>
      <c r="WK86" s="196">
        <f t="shared" si="209"/>
        <v>0</v>
      </c>
      <c r="WL86" s="196">
        <f t="shared" si="210"/>
        <v>0</v>
      </c>
      <c r="WM86" s="196">
        <f t="shared" ref="WM86:WM92" si="235">IF(VY86=1,ABS(WG86*VZ86),-ABS(WG86*VZ86))</f>
        <v>0</v>
      </c>
      <c r="WN86" s="196">
        <f t="shared" si="211"/>
        <v>0</v>
      </c>
      <c r="WO86" s="196">
        <f t="shared" si="227"/>
        <v>0</v>
      </c>
      <c r="WP86" s="196">
        <f>IF(IF(sym!$O75=VU86,1,0)=1,ABS(WG86*VZ86),-ABS(WG86*VZ86))</f>
        <v>0</v>
      </c>
      <c r="WQ86" s="196">
        <f>IF(IF(sym!$N75=VU86,1,0)=1,ABS(WG86*VZ86),-ABS(WG86*VZ86))</f>
        <v>0</v>
      </c>
      <c r="WR86" s="196">
        <f t="shared" si="232"/>
        <v>0</v>
      </c>
      <c r="WS86" s="196">
        <f t="shared" si="212"/>
        <v>0</v>
      </c>
      <c r="WU86">
        <f t="shared" si="213"/>
        <v>0</v>
      </c>
      <c r="WV86" s="239"/>
      <c r="WW86" s="239"/>
      <c r="WX86" s="239"/>
      <c r="WY86" s="214"/>
      <c r="WZ86" s="240"/>
      <c r="XA86">
        <f t="shared" si="214"/>
        <v>1</v>
      </c>
      <c r="XB86">
        <f t="shared" si="215"/>
        <v>0</v>
      </c>
      <c r="XC86" s="214"/>
      <c r="XD86">
        <f t="shared" si="157"/>
        <v>1</v>
      </c>
      <c r="XE86">
        <f t="shared" si="154"/>
        <v>1</v>
      </c>
      <c r="XF86">
        <f t="shared" si="228"/>
        <v>0</v>
      </c>
      <c r="XG86">
        <f t="shared" si="216"/>
        <v>1</v>
      </c>
      <c r="XH86" s="248"/>
      <c r="XI86" s="202"/>
      <c r="XJ86">
        <v>60</v>
      </c>
      <c r="XK86" t="str">
        <f t="shared" si="184"/>
        <v>FALSE</v>
      </c>
      <c r="XL86">
        <f>VLOOKUP($A86,'FuturesInfo (3)'!$A$2:$V$80,22)</f>
        <v>1</v>
      </c>
      <c r="XM86" s="252"/>
      <c r="XN86">
        <f t="shared" si="217"/>
        <v>1</v>
      </c>
      <c r="XO86" s="138">
        <f>VLOOKUP($A86,'FuturesInfo (3)'!$A$2:$O$80,15)*XL86</f>
        <v>16825</v>
      </c>
      <c r="XP86" s="138">
        <f>VLOOKUP($A86,'FuturesInfo (3)'!$A$2:$O$80,15)*XN86</f>
        <v>16825</v>
      </c>
      <c r="XQ86" s="196">
        <f t="shared" si="218"/>
        <v>0</v>
      </c>
      <c r="XR86" s="196">
        <f t="shared" si="219"/>
        <v>0</v>
      </c>
      <c r="XS86" s="196">
        <f t="shared" si="220"/>
        <v>0</v>
      </c>
      <c r="XT86" s="196">
        <f t="shared" si="221"/>
        <v>0</v>
      </c>
      <c r="XU86" s="196">
        <f t="shared" ref="XU86:XU92" si="236">IF(XG86=1,ABS(XO86*XH86),-ABS(XO86*XH86))</f>
        <v>0</v>
      </c>
      <c r="XV86" s="196">
        <f t="shared" si="222"/>
        <v>0</v>
      </c>
      <c r="XW86" s="196">
        <f t="shared" si="229"/>
        <v>0</v>
      </c>
      <c r="XX86" s="196">
        <f>IF(IF(sym!$O75=XC86,1,0)=1,ABS(XO86*XH86),-ABS(XO86*XH86))</f>
        <v>0</v>
      </c>
      <c r="XY86" s="196">
        <f>IF(IF(sym!$N75=XC86,1,0)=1,ABS(XO86*XH86),-ABS(XO86*XH86))</f>
        <v>0</v>
      </c>
      <c r="XZ86" s="196">
        <f t="shared" si="233"/>
        <v>0</v>
      </c>
      <c r="YA86" s="196">
        <f t="shared" si="223"/>
        <v>0</v>
      </c>
    </row>
    <row r="87" spans="1:651" s="3" customFormat="1" x14ac:dyDescent="0.25">
      <c r="A87" s="1" t="s">
        <v>421</v>
      </c>
      <c r="B87" s="150" t="str">
        <f>'FuturesInfo (3)'!M75</f>
        <v>@W</v>
      </c>
      <c r="C87" s="200" t="str">
        <f>VLOOKUP(A87,'FuturesInfo (3)'!$A$2:$K$80,11)</f>
        <v>grain</v>
      </c>
      <c r="D87"/>
      <c r="F87" t="e">
        <f>#REF!</f>
        <v>#REF!</v>
      </c>
      <c r="G87">
        <v>1</v>
      </c>
      <c r="H87">
        <v>1</v>
      </c>
      <c r="I87">
        <v>1</v>
      </c>
      <c r="J87">
        <f t="shared" si="167"/>
        <v>1</v>
      </c>
      <c r="K87">
        <f t="shared" si="168"/>
        <v>1</v>
      </c>
      <c r="L87" s="184">
        <v>2.4201853759000001E-2</v>
      </c>
      <c r="M87" s="2">
        <v>10</v>
      </c>
      <c r="N87">
        <v>60</v>
      </c>
      <c r="O87" t="str">
        <f t="shared" si="169"/>
        <v>TRUE</v>
      </c>
      <c r="P87">
        <f>VLOOKUP($A87,'FuturesInfo (3)'!$A$2:$V$80,22)</f>
        <v>4</v>
      </c>
      <c r="Q87">
        <f t="shared" si="170"/>
        <v>4</v>
      </c>
      <c r="R87">
        <f t="shared" si="170"/>
        <v>4</v>
      </c>
      <c r="S87" s="138">
        <f>VLOOKUP($A87,'FuturesInfo (3)'!$A$2:$O$80,15)*Q87</f>
        <v>86700</v>
      </c>
      <c r="T87" s="144">
        <f t="shared" si="171"/>
        <v>2098.3007209052998</v>
      </c>
      <c r="U87" s="144">
        <f t="shared" si="185"/>
        <v>2098.3007209052998</v>
      </c>
      <c r="W87">
        <f t="shared" si="172"/>
        <v>1</v>
      </c>
      <c r="X87">
        <v>-1</v>
      </c>
      <c r="Y87">
        <v>1</v>
      </c>
      <c r="Z87">
        <v>1</v>
      </c>
      <c r="AA87">
        <f t="shared" si="186"/>
        <v>0</v>
      </c>
      <c r="AB87">
        <f t="shared" si="173"/>
        <v>1</v>
      </c>
      <c r="AC87" s="1">
        <v>2.0613373554499999E-2</v>
      </c>
      <c r="AD87" s="2">
        <v>10</v>
      </c>
      <c r="AE87">
        <v>60</v>
      </c>
      <c r="AF87" t="str">
        <f t="shared" si="174"/>
        <v>TRUE</v>
      </c>
      <c r="AG87">
        <f>VLOOKUP($A87,'FuturesInfo (3)'!$A$2:$V$80,22)</f>
        <v>4</v>
      </c>
      <c r="AH87">
        <f t="shared" si="175"/>
        <v>3</v>
      </c>
      <c r="AI87">
        <f t="shared" si="187"/>
        <v>4</v>
      </c>
      <c r="AJ87" s="138">
        <f>VLOOKUP($A87,'FuturesInfo (3)'!$A$2:$O$80,15)*AI87</f>
        <v>86700</v>
      </c>
      <c r="AK87" s="196">
        <f t="shared" si="176"/>
        <v>-1787.1794871751499</v>
      </c>
      <c r="AL87" s="196">
        <f t="shared" si="188"/>
        <v>1787.1794871751499</v>
      </c>
      <c r="AN87">
        <f t="shared" si="177"/>
        <v>-1</v>
      </c>
      <c r="AO87">
        <v>1</v>
      </c>
      <c r="AP87">
        <v>1</v>
      </c>
      <c r="AQ87">
        <v>1</v>
      </c>
      <c r="AR87">
        <f t="shared" si="230"/>
        <v>1</v>
      </c>
      <c r="AS87">
        <f t="shared" si="178"/>
        <v>1</v>
      </c>
      <c r="AT87" s="1">
        <v>2.95566502463E-3</v>
      </c>
      <c r="AU87" s="2">
        <v>10</v>
      </c>
      <c r="AV87">
        <v>60</v>
      </c>
      <c r="AW87" t="str">
        <f t="shared" si="179"/>
        <v>TRUE</v>
      </c>
      <c r="AX87">
        <f>VLOOKUP($A87,'FuturesInfo (3)'!$A$2:$V$80,22)</f>
        <v>4</v>
      </c>
      <c r="AY87">
        <f t="shared" si="180"/>
        <v>5</v>
      </c>
      <c r="AZ87">
        <f t="shared" si="189"/>
        <v>4</v>
      </c>
      <c r="BA87" s="138">
        <f>VLOOKUP($A87,'FuturesInfo (3)'!$A$2:$O$80,15)*AZ87</f>
        <v>86700</v>
      </c>
      <c r="BB87" s="196">
        <f t="shared" si="181"/>
        <v>256.256157635421</v>
      </c>
      <c r="BC87" s="196">
        <f t="shared" si="190"/>
        <v>256.256157635421</v>
      </c>
      <c r="BE87">
        <v>1</v>
      </c>
      <c r="BF87">
        <v>1</v>
      </c>
      <c r="BG87">
        <v>1</v>
      </c>
      <c r="BH87">
        <v>1</v>
      </c>
      <c r="BI87">
        <v>1</v>
      </c>
      <c r="BJ87">
        <v>1</v>
      </c>
      <c r="BK87" s="1">
        <v>2.0628683693499999E-2</v>
      </c>
      <c r="BL87" s="2">
        <v>10</v>
      </c>
      <c r="BM87">
        <v>60</v>
      </c>
      <c r="BN87" t="s">
        <v>1185</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1185</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1185</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1185</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1185</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1185</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1185</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1185</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1185</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1185</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1185</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1185</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1185</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1185</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1185</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1185</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1185</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1185</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v>-1</v>
      </c>
      <c r="SX87" s="239">
        <v>-1</v>
      </c>
      <c r="SY87" s="239">
        <v>1</v>
      </c>
      <c r="SZ87" s="239">
        <v>-1</v>
      </c>
      <c r="TA87" s="214">
        <v>1</v>
      </c>
      <c r="TB87" s="240">
        <v>-1</v>
      </c>
      <c r="TC87">
        <v>-1</v>
      </c>
      <c r="TD87">
        <v>-1</v>
      </c>
      <c r="TE87" s="214">
        <v>-1</v>
      </c>
      <c r="TF87">
        <v>1</v>
      </c>
      <c r="TG87">
        <v>0</v>
      </c>
      <c r="TH87">
        <v>1</v>
      </c>
      <c r="TI87">
        <v>1</v>
      </c>
      <c r="TJ87" s="248"/>
      <c r="TK87" s="202">
        <v>42537</v>
      </c>
      <c r="TL87">
        <v>60</v>
      </c>
      <c r="TM87" t="s">
        <v>1185</v>
      </c>
      <c r="TN87">
        <v>4</v>
      </c>
      <c r="TO87" s="252">
        <v>2</v>
      </c>
      <c r="TP87">
        <v>3</v>
      </c>
      <c r="TQ87" s="138">
        <v>86050</v>
      </c>
      <c r="TR87" s="138">
        <v>64537.5</v>
      </c>
      <c r="TS87" s="196">
        <v>0</v>
      </c>
      <c r="TT87" s="196">
        <v>0</v>
      </c>
      <c r="TU87" s="196">
        <v>0</v>
      </c>
      <c r="TV87" s="196">
        <v>0</v>
      </c>
      <c r="TW87" s="196">
        <v>0</v>
      </c>
      <c r="TX87" s="196">
        <v>0</v>
      </c>
      <c r="TY87" s="196">
        <v>0</v>
      </c>
      <c r="TZ87" s="196">
        <v>0</v>
      </c>
      <c r="UA87" s="196">
        <v>0</v>
      </c>
      <c r="UB87" s="196">
        <v>0</v>
      </c>
      <c r="UC87" s="196">
        <v>0</v>
      </c>
      <c r="UE87">
        <f t="shared" si="191"/>
        <v>-1</v>
      </c>
      <c r="UF87" s="239">
        <v>-1</v>
      </c>
      <c r="UG87" s="239">
        <v>1</v>
      </c>
      <c r="UH87" s="239">
        <v>-1</v>
      </c>
      <c r="UI87" s="214">
        <v>1</v>
      </c>
      <c r="UJ87" s="240">
        <v>-1</v>
      </c>
      <c r="UK87">
        <f t="shared" si="192"/>
        <v>-1</v>
      </c>
      <c r="UL87">
        <f t="shared" si="193"/>
        <v>-1</v>
      </c>
      <c r="UM87" s="214">
        <v>1</v>
      </c>
      <c r="UN87">
        <f t="shared" si="155"/>
        <v>0</v>
      </c>
      <c r="UO87">
        <f t="shared" ref="UO87:UO92" si="237">IF(UM87=UI87,1,0)</f>
        <v>1</v>
      </c>
      <c r="UP87">
        <f t="shared" si="224"/>
        <v>0</v>
      </c>
      <c r="UQ87">
        <f t="shared" si="194"/>
        <v>0</v>
      </c>
      <c r="UR87" s="248">
        <v>7.5537478210299996E-3</v>
      </c>
      <c r="US87" s="202">
        <v>42537</v>
      </c>
      <c r="UT87">
        <v>60</v>
      </c>
      <c r="UU87" t="str">
        <f t="shared" si="182"/>
        <v>TRUE</v>
      </c>
      <c r="UV87">
        <f>VLOOKUP($A87,'FuturesInfo (3)'!$A$2:$V$80,22)</f>
        <v>4</v>
      </c>
      <c r="UW87" s="252">
        <v>2</v>
      </c>
      <c r="UX87">
        <f t="shared" si="195"/>
        <v>3</v>
      </c>
      <c r="UY87" s="138">
        <f>VLOOKUP($A87,'FuturesInfo (3)'!$A$2:$O$80,15)*UV87</f>
        <v>86700</v>
      </c>
      <c r="UZ87" s="138">
        <f>VLOOKUP($A87,'FuturesInfo (3)'!$A$2:$O$80,15)*UX87</f>
        <v>65025</v>
      </c>
      <c r="VA87" s="196">
        <f t="shared" si="196"/>
        <v>-654.90993608330098</v>
      </c>
      <c r="VB87" s="196">
        <f t="shared" si="197"/>
        <v>-491.1824520624757</v>
      </c>
      <c r="VC87" s="196">
        <f t="shared" si="198"/>
        <v>654.90993608330098</v>
      </c>
      <c r="VD87" s="196">
        <f t="shared" si="199"/>
        <v>-654.90993608330098</v>
      </c>
      <c r="VE87" s="196">
        <f t="shared" si="234"/>
        <v>-654.90993608330098</v>
      </c>
      <c r="VF87" s="196">
        <f t="shared" si="200"/>
        <v>654.90993608330098</v>
      </c>
      <c r="VG87" s="196">
        <f t="shared" si="225"/>
        <v>-654.90993608330098</v>
      </c>
      <c r="VH87" s="196">
        <f>IF(IF(sym!$O76=UM87,1,0)=1,ABS(UY87*UR87),-ABS(UY87*UR87))</f>
        <v>654.90993608330098</v>
      </c>
      <c r="VI87" s="196">
        <f>IF(IF(sym!$N76=UM87,1,0)=1,ABS(UY87*UR87),-ABS(UY87*UR87))</f>
        <v>-654.90993608330098</v>
      </c>
      <c r="VJ87" s="196">
        <f t="shared" si="231"/>
        <v>-654.90993608330098</v>
      </c>
      <c r="VK87" s="196">
        <f t="shared" si="201"/>
        <v>654.90993608330098</v>
      </c>
      <c r="VM87">
        <f t="shared" si="202"/>
        <v>1</v>
      </c>
      <c r="VN87" s="239">
        <v>-1</v>
      </c>
      <c r="VO87" s="239">
        <v>-1</v>
      </c>
      <c r="VP87" s="239">
        <v>-1</v>
      </c>
      <c r="VQ87" s="214">
        <v>-1</v>
      </c>
      <c r="VR87" s="240">
        <v>4</v>
      </c>
      <c r="VS87">
        <f t="shared" si="203"/>
        <v>1</v>
      </c>
      <c r="VT87">
        <f t="shared" si="204"/>
        <v>-1</v>
      </c>
      <c r="VU87" s="214"/>
      <c r="VV87">
        <f t="shared" si="156"/>
        <v>0</v>
      </c>
      <c r="VW87">
        <f t="shared" ref="VW87:VW92" si="238">IF(VU87=VQ87,1,0)</f>
        <v>0</v>
      </c>
      <c r="VX87">
        <f t="shared" si="226"/>
        <v>0</v>
      </c>
      <c r="VY87">
        <f t="shared" si="205"/>
        <v>0</v>
      </c>
      <c r="VZ87" s="248"/>
      <c r="WA87" s="202">
        <v>42549</v>
      </c>
      <c r="WB87">
        <v>60</v>
      </c>
      <c r="WC87" t="str">
        <f t="shared" si="183"/>
        <v>TRUE</v>
      </c>
      <c r="WD87">
        <f>VLOOKUP($A87,'FuturesInfo (3)'!$A$2:$V$80,22)</f>
        <v>4</v>
      </c>
      <c r="WE87" s="252">
        <v>2</v>
      </c>
      <c r="WF87">
        <f t="shared" si="206"/>
        <v>4</v>
      </c>
      <c r="WG87" s="138">
        <f>VLOOKUP($A87,'FuturesInfo (3)'!$A$2:$O$80,15)*WD87</f>
        <v>86700</v>
      </c>
      <c r="WH87" s="138">
        <f>VLOOKUP($A87,'FuturesInfo (3)'!$A$2:$O$80,15)*WF87</f>
        <v>86700</v>
      </c>
      <c r="WI87" s="196">
        <f t="shared" si="207"/>
        <v>0</v>
      </c>
      <c r="WJ87" s="196">
        <f t="shared" si="208"/>
        <v>0</v>
      </c>
      <c r="WK87" s="196">
        <f t="shared" si="209"/>
        <v>0</v>
      </c>
      <c r="WL87" s="196">
        <f t="shared" si="210"/>
        <v>0</v>
      </c>
      <c r="WM87" s="196">
        <f t="shared" si="235"/>
        <v>0</v>
      </c>
      <c r="WN87" s="196">
        <f t="shared" si="211"/>
        <v>0</v>
      </c>
      <c r="WO87" s="196">
        <f t="shared" si="227"/>
        <v>0</v>
      </c>
      <c r="WP87" s="196">
        <f>IF(IF(sym!$O76=VU87,1,0)=1,ABS(WG87*VZ87),-ABS(WG87*VZ87))</f>
        <v>0</v>
      </c>
      <c r="WQ87" s="196">
        <f>IF(IF(sym!$N76=VU87,1,0)=1,ABS(WG87*VZ87),-ABS(WG87*VZ87))</f>
        <v>0</v>
      </c>
      <c r="WR87" s="196">
        <f t="shared" si="232"/>
        <v>0</v>
      </c>
      <c r="WS87" s="196">
        <f t="shared" si="212"/>
        <v>0</v>
      </c>
      <c r="WU87">
        <f t="shared" si="213"/>
        <v>0</v>
      </c>
      <c r="WV87" s="239"/>
      <c r="WW87" s="239"/>
      <c r="WX87" s="239"/>
      <c r="WY87" s="214"/>
      <c r="WZ87" s="240"/>
      <c r="XA87">
        <f t="shared" si="214"/>
        <v>1</v>
      </c>
      <c r="XB87">
        <f t="shared" si="215"/>
        <v>0</v>
      </c>
      <c r="XC87" s="214"/>
      <c r="XD87">
        <f t="shared" si="157"/>
        <v>1</v>
      </c>
      <c r="XE87">
        <f t="shared" ref="XE87:XE92" si="239">IF(XC87=WY87,1,0)</f>
        <v>1</v>
      </c>
      <c r="XF87">
        <f t="shared" si="228"/>
        <v>0</v>
      </c>
      <c r="XG87">
        <f t="shared" si="216"/>
        <v>1</v>
      </c>
      <c r="XH87" s="248"/>
      <c r="XI87" s="202"/>
      <c r="XJ87">
        <v>60</v>
      </c>
      <c r="XK87" t="str">
        <f t="shared" si="184"/>
        <v>FALSE</v>
      </c>
      <c r="XL87">
        <f>VLOOKUP($A87,'FuturesInfo (3)'!$A$2:$V$80,22)</f>
        <v>4</v>
      </c>
      <c r="XM87" s="252"/>
      <c r="XN87">
        <f t="shared" si="217"/>
        <v>3</v>
      </c>
      <c r="XO87" s="138">
        <f>VLOOKUP($A87,'FuturesInfo (3)'!$A$2:$O$80,15)*XL87</f>
        <v>86700</v>
      </c>
      <c r="XP87" s="138">
        <f>VLOOKUP($A87,'FuturesInfo (3)'!$A$2:$O$80,15)*XN87</f>
        <v>65025</v>
      </c>
      <c r="XQ87" s="196">
        <f t="shared" si="218"/>
        <v>0</v>
      </c>
      <c r="XR87" s="196">
        <f t="shared" si="219"/>
        <v>0</v>
      </c>
      <c r="XS87" s="196">
        <f t="shared" si="220"/>
        <v>0</v>
      </c>
      <c r="XT87" s="196">
        <f t="shared" si="221"/>
        <v>0</v>
      </c>
      <c r="XU87" s="196">
        <f t="shared" si="236"/>
        <v>0</v>
      </c>
      <c r="XV87" s="196">
        <f t="shared" si="222"/>
        <v>0</v>
      </c>
      <c r="XW87" s="196">
        <f t="shared" si="229"/>
        <v>0</v>
      </c>
      <c r="XX87" s="196">
        <f>IF(IF(sym!$O76=XC87,1,0)=1,ABS(XO87*XH87),-ABS(XO87*XH87))</f>
        <v>0</v>
      </c>
      <c r="XY87" s="196">
        <f>IF(IF(sym!$N76=XC87,1,0)=1,ABS(XO87*XH87),-ABS(XO87*XH87))</f>
        <v>0</v>
      </c>
      <c r="XZ87" s="196">
        <f t="shared" si="233"/>
        <v>0</v>
      </c>
      <c r="YA87" s="196">
        <f t="shared" si="223"/>
        <v>0</v>
      </c>
    </row>
    <row r="88" spans="1:651" s="3" customFormat="1" x14ac:dyDescent="0.25">
      <c r="A88" s="1" t="s">
        <v>1062</v>
      </c>
      <c r="B88" s="150" t="str">
        <f>'FuturesInfo (3)'!M76</f>
        <v>AP</v>
      </c>
      <c r="C88" s="200" t="str">
        <f>VLOOKUP(A88,'FuturesInfo (3)'!$A$2:$K$80,11)</f>
        <v>index</v>
      </c>
      <c r="D88"/>
      <c r="F88" t="e">
        <f>#REF!</f>
        <v>#REF!</v>
      </c>
      <c r="G88">
        <v>1</v>
      </c>
      <c r="H88">
        <v>-1</v>
      </c>
      <c r="I88">
        <v>1</v>
      </c>
      <c r="J88">
        <f t="shared" si="167"/>
        <v>1</v>
      </c>
      <c r="K88">
        <f t="shared" si="168"/>
        <v>0</v>
      </c>
      <c r="L88" s="184">
        <v>8.3349119151400006E-3</v>
      </c>
      <c r="M88" s="2">
        <v>10</v>
      </c>
      <c r="N88">
        <v>60</v>
      </c>
      <c r="O88" t="str">
        <f t="shared" si="169"/>
        <v>TRUE</v>
      </c>
      <c r="P88">
        <f>VLOOKUP($A88,'FuturesInfo (3)'!$A$2:$V$80,22)</f>
        <v>2</v>
      </c>
      <c r="Q88">
        <f t="shared" si="170"/>
        <v>2</v>
      </c>
      <c r="R88">
        <f t="shared" si="170"/>
        <v>2</v>
      </c>
      <c r="S88" s="138">
        <f>VLOOKUP($A88,'FuturesInfo (3)'!$A$2:$O$80,15)*Q88</f>
        <v>194021.22499999998</v>
      </c>
      <c r="T88" s="144">
        <f t="shared" si="171"/>
        <v>1617.1498200425588</v>
      </c>
      <c r="U88" s="144">
        <f t="shared" si="185"/>
        <v>-1617.1498200425588</v>
      </c>
      <c r="W88">
        <f t="shared" si="172"/>
        <v>1</v>
      </c>
      <c r="X88">
        <v>1</v>
      </c>
      <c r="Y88">
        <v>-1</v>
      </c>
      <c r="Z88">
        <v>1</v>
      </c>
      <c r="AA88">
        <f t="shared" si="186"/>
        <v>1</v>
      </c>
      <c r="AB88">
        <f t="shared" si="173"/>
        <v>0</v>
      </c>
      <c r="AC88" s="1">
        <v>7.51455945895E-3</v>
      </c>
      <c r="AD88" s="2">
        <v>10</v>
      </c>
      <c r="AE88">
        <v>60</v>
      </c>
      <c r="AF88" t="str">
        <f t="shared" si="174"/>
        <v>TRUE</v>
      </c>
      <c r="AG88">
        <f>VLOOKUP($A88,'FuturesInfo (3)'!$A$2:$V$80,22)</f>
        <v>2</v>
      </c>
      <c r="AH88">
        <f t="shared" si="175"/>
        <v>2</v>
      </c>
      <c r="AI88">
        <f t="shared" si="187"/>
        <v>2</v>
      </c>
      <c r="AJ88" s="138">
        <f>VLOOKUP($A88,'FuturesInfo (3)'!$A$2:$O$80,15)*AI88</f>
        <v>194021.22499999998</v>
      </c>
      <c r="AK88" s="196">
        <f t="shared" si="176"/>
        <v>1457.984031560816</v>
      </c>
      <c r="AL88" s="196">
        <f t="shared" si="188"/>
        <v>-1457.984031560816</v>
      </c>
      <c r="AN88">
        <f t="shared" si="177"/>
        <v>1</v>
      </c>
      <c r="AO88">
        <v>-1</v>
      </c>
      <c r="AP88">
        <v>1</v>
      </c>
      <c r="AQ88">
        <v>1</v>
      </c>
      <c r="AR88">
        <f t="shared" si="230"/>
        <v>0</v>
      </c>
      <c r="AS88">
        <f t="shared" si="178"/>
        <v>1</v>
      </c>
      <c r="AT88" s="1">
        <v>2.7969420100700001E-3</v>
      </c>
      <c r="AU88" s="2">
        <v>10</v>
      </c>
      <c r="AV88">
        <v>60</v>
      </c>
      <c r="AW88" t="str">
        <f t="shared" si="179"/>
        <v>TRUE</v>
      </c>
      <c r="AX88">
        <f>VLOOKUP($A88,'FuturesInfo (3)'!$A$2:$V$80,22)</f>
        <v>2</v>
      </c>
      <c r="AY88">
        <f t="shared" si="180"/>
        <v>2</v>
      </c>
      <c r="AZ88">
        <f t="shared" si="189"/>
        <v>2</v>
      </c>
      <c r="BA88" s="138">
        <f>VLOOKUP($A88,'FuturesInfo (3)'!$A$2:$O$80,15)*AZ88</f>
        <v>194021.22499999998</v>
      </c>
      <c r="BB88" s="196">
        <f t="shared" si="181"/>
        <v>-542.66611504774369</v>
      </c>
      <c r="BC88" s="196">
        <f t="shared" si="190"/>
        <v>542.66611504774369</v>
      </c>
      <c r="BE88">
        <v>-1</v>
      </c>
      <c r="BF88">
        <v>-1</v>
      </c>
      <c r="BG88">
        <v>1</v>
      </c>
      <c r="BH88">
        <v>-1</v>
      </c>
      <c r="BI88">
        <v>1</v>
      </c>
      <c r="BJ88">
        <v>0</v>
      </c>
      <c r="BK88" s="1">
        <v>-7.4377091855700004E-4</v>
      </c>
      <c r="BL88" s="2">
        <v>10</v>
      </c>
      <c r="BM88">
        <v>60</v>
      </c>
      <c r="BN88" t="s">
        <v>1185</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1185</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1185</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1185</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1185</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1185</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1185</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1185</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1185</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1185</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1185</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1185</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1185</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1185</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1185</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1185</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1185</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1185</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v>1</v>
      </c>
      <c r="SX88" s="239">
        <v>1</v>
      </c>
      <c r="SY88" s="239">
        <v>1</v>
      </c>
      <c r="SZ88" s="239">
        <v>1</v>
      </c>
      <c r="TA88" s="214">
        <v>1</v>
      </c>
      <c r="TB88" s="240">
        <v>3</v>
      </c>
      <c r="TC88">
        <v>-1</v>
      </c>
      <c r="TD88">
        <v>1</v>
      </c>
      <c r="TE88" s="214">
        <v>1</v>
      </c>
      <c r="TF88">
        <v>1</v>
      </c>
      <c r="TG88">
        <v>1</v>
      </c>
      <c r="TH88">
        <v>0</v>
      </c>
      <c r="TI88">
        <v>1</v>
      </c>
      <c r="TJ88" s="248">
        <v>9.0332500480499994E-3</v>
      </c>
      <c r="TK88" s="202">
        <v>42544</v>
      </c>
      <c r="TL88">
        <v>60</v>
      </c>
      <c r="TM88" t="s">
        <v>1185</v>
      </c>
      <c r="TN88">
        <v>2</v>
      </c>
      <c r="TO88" s="252">
        <v>2</v>
      </c>
      <c r="TP88">
        <v>2</v>
      </c>
      <c r="TQ88" s="138">
        <v>196415.625</v>
      </c>
      <c r="TR88" s="138">
        <v>196415.625</v>
      </c>
      <c r="TS88" s="196">
        <v>1774.2714539690207</v>
      </c>
      <c r="TT88" s="196">
        <v>1774.2714539690207</v>
      </c>
      <c r="TU88" s="196">
        <v>1774.2714539690207</v>
      </c>
      <c r="TV88" s="196">
        <v>-1774.2714539690207</v>
      </c>
      <c r="TW88" s="196">
        <v>1774.2714539690207</v>
      </c>
      <c r="TX88" s="196">
        <v>1774.2714539690207</v>
      </c>
      <c r="TY88" s="196">
        <v>1774.2714539690207</v>
      </c>
      <c r="TZ88" s="196">
        <v>1774.2714539690207</v>
      </c>
      <c r="UA88" s="196">
        <v>-1774.2714539690207</v>
      </c>
      <c r="UB88" s="196">
        <v>-1774.2714539690207</v>
      </c>
      <c r="UC88" s="196">
        <v>1774.2714539690207</v>
      </c>
      <c r="UE88">
        <f t="shared" si="191"/>
        <v>1</v>
      </c>
      <c r="UF88" s="239">
        <v>-1</v>
      </c>
      <c r="UG88" s="239">
        <v>-1</v>
      </c>
      <c r="UH88" s="239">
        <v>1</v>
      </c>
      <c r="UI88" s="214">
        <v>1</v>
      </c>
      <c r="UJ88" s="240">
        <v>4</v>
      </c>
      <c r="UK88">
        <f t="shared" si="192"/>
        <v>-1</v>
      </c>
      <c r="UL88">
        <f t="shared" si="193"/>
        <v>1</v>
      </c>
      <c r="UM88" s="214">
        <v>-1</v>
      </c>
      <c r="UN88">
        <f t="shared" si="155"/>
        <v>1</v>
      </c>
      <c r="UO88">
        <f t="shared" si="237"/>
        <v>0</v>
      </c>
      <c r="UP88">
        <f t="shared" si="224"/>
        <v>1</v>
      </c>
      <c r="UQ88">
        <f t="shared" si="194"/>
        <v>0</v>
      </c>
      <c r="UR88" s="248">
        <v>-1.21904761905E-2</v>
      </c>
      <c r="US88" s="202">
        <v>42549</v>
      </c>
      <c r="UT88">
        <v>60</v>
      </c>
      <c r="UU88" t="str">
        <f t="shared" si="182"/>
        <v>TRUE</v>
      </c>
      <c r="UV88">
        <f>VLOOKUP($A88,'FuturesInfo (3)'!$A$2:$V$80,22)</f>
        <v>2</v>
      </c>
      <c r="UW88" s="252">
        <v>1</v>
      </c>
      <c r="UX88">
        <f t="shared" si="195"/>
        <v>3</v>
      </c>
      <c r="UY88" s="138">
        <f>VLOOKUP($A88,'FuturesInfo (3)'!$A$2:$O$80,15)*UV88</f>
        <v>194021.22499999998</v>
      </c>
      <c r="UZ88" s="138">
        <f>VLOOKUP($A88,'FuturesInfo (3)'!$A$2:$O$80,15)*UX88</f>
        <v>291031.83749999997</v>
      </c>
      <c r="VA88" s="196">
        <f t="shared" si="196"/>
        <v>2365.2111238141429</v>
      </c>
      <c r="VB88" s="196">
        <f t="shared" si="197"/>
        <v>3547.8166857212145</v>
      </c>
      <c r="VC88" s="196">
        <f t="shared" si="198"/>
        <v>-2365.2111238141429</v>
      </c>
      <c r="VD88" s="196">
        <f t="shared" si="199"/>
        <v>2365.2111238141429</v>
      </c>
      <c r="VE88" s="196">
        <f t="shared" si="234"/>
        <v>-2365.2111238141429</v>
      </c>
      <c r="VF88" s="196">
        <f t="shared" si="200"/>
        <v>2365.2111238141429</v>
      </c>
      <c r="VG88" s="196">
        <f t="shared" si="225"/>
        <v>-2365.2111238141429</v>
      </c>
      <c r="VH88" s="196">
        <f>IF(IF(sym!$O77=UM88,1,0)=1,ABS(UY88*UR88),-ABS(UY88*UR88))</f>
        <v>-2365.2111238141429</v>
      </c>
      <c r="VI88" s="196">
        <f>IF(IF(sym!$N77=UM88,1,0)=1,ABS(UY88*UR88),-ABS(UY88*UR88))</f>
        <v>2365.2111238141429</v>
      </c>
      <c r="VJ88" s="196">
        <f t="shared" si="231"/>
        <v>-2365.2111238141429</v>
      </c>
      <c r="VK88" s="196">
        <f t="shared" si="201"/>
        <v>2365.2111238141429</v>
      </c>
      <c r="VM88">
        <f t="shared" si="202"/>
        <v>-1</v>
      </c>
      <c r="VN88" s="239">
        <v>1</v>
      </c>
      <c r="VO88" s="239">
        <v>1</v>
      </c>
      <c r="VP88" s="239">
        <v>1</v>
      </c>
      <c r="VQ88" s="214">
        <v>1</v>
      </c>
      <c r="VR88" s="240">
        <v>5</v>
      </c>
      <c r="VS88">
        <f t="shared" si="203"/>
        <v>-1</v>
      </c>
      <c r="VT88">
        <f t="shared" si="204"/>
        <v>1</v>
      </c>
      <c r="VU88" s="214"/>
      <c r="VV88">
        <f t="shared" si="156"/>
        <v>0</v>
      </c>
      <c r="VW88">
        <f t="shared" si="238"/>
        <v>0</v>
      </c>
      <c r="VX88">
        <f t="shared" si="226"/>
        <v>0</v>
      </c>
      <c r="VY88">
        <f t="shared" si="205"/>
        <v>0</v>
      </c>
      <c r="VZ88" s="248"/>
      <c r="WA88" s="202">
        <v>42549</v>
      </c>
      <c r="WB88">
        <v>60</v>
      </c>
      <c r="WC88" t="str">
        <f t="shared" si="183"/>
        <v>TRUE</v>
      </c>
      <c r="WD88">
        <f>VLOOKUP($A88,'FuturesInfo (3)'!$A$2:$V$80,22)</f>
        <v>2</v>
      </c>
      <c r="WE88" s="252">
        <v>1</v>
      </c>
      <c r="WF88">
        <f t="shared" si="206"/>
        <v>2</v>
      </c>
      <c r="WG88" s="138">
        <f>VLOOKUP($A88,'FuturesInfo (3)'!$A$2:$O$80,15)*WD88</f>
        <v>194021.22499999998</v>
      </c>
      <c r="WH88" s="138">
        <f>VLOOKUP($A88,'FuturesInfo (3)'!$A$2:$O$80,15)*WF88</f>
        <v>194021.22499999998</v>
      </c>
      <c r="WI88" s="196">
        <f t="shared" si="207"/>
        <v>0</v>
      </c>
      <c r="WJ88" s="196">
        <f t="shared" si="208"/>
        <v>0</v>
      </c>
      <c r="WK88" s="196">
        <f t="shared" si="209"/>
        <v>0</v>
      </c>
      <c r="WL88" s="196">
        <f t="shared" si="210"/>
        <v>0</v>
      </c>
      <c r="WM88" s="196">
        <f t="shared" si="235"/>
        <v>0</v>
      </c>
      <c r="WN88" s="196">
        <f t="shared" si="211"/>
        <v>0</v>
      </c>
      <c r="WO88" s="196">
        <f t="shared" si="227"/>
        <v>0</v>
      </c>
      <c r="WP88" s="196">
        <f>IF(IF(sym!$O77=VU88,1,0)=1,ABS(WG88*VZ88),-ABS(WG88*VZ88))</f>
        <v>0</v>
      </c>
      <c r="WQ88" s="196">
        <f>IF(IF(sym!$N77=VU88,1,0)=1,ABS(WG88*VZ88),-ABS(WG88*VZ88))</f>
        <v>0</v>
      </c>
      <c r="WR88" s="196">
        <f t="shared" si="232"/>
        <v>0</v>
      </c>
      <c r="WS88" s="196">
        <f t="shared" si="212"/>
        <v>0</v>
      </c>
      <c r="WU88">
        <f t="shared" si="213"/>
        <v>0</v>
      </c>
      <c r="WV88" s="239"/>
      <c r="WW88" s="239"/>
      <c r="WX88" s="239"/>
      <c r="WY88" s="214"/>
      <c r="WZ88" s="240"/>
      <c r="XA88">
        <f t="shared" si="214"/>
        <v>1</v>
      </c>
      <c r="XB88">
        <f t="shared" si="215"/>
        <v>0</v>
      </c>
      <c r="XC88" s="214"/>
      <c r="XD88">
        <f t="shared" si="157"/>
        <v>1</v>
      </c>
      <c r="XE88">
        <f t="shared" si="239"/>
        <v>1</v>
      </c>
      <c r="XF88">
        <f t="shared" si="228"/>
        <v>0</v>
      </c>
      <c r="XG88">
        <f t="shared" si="216"/>
        <v>1</v>
      </c>
      <c r="XH88" s="248"/>
      <c r="XI88" s="202"/>
      <c r="XJ88">
        <v>60</v>
      </c>
      <c r="XK88" t="str">
        <f t="shared" si="184"/>
        <v>FALSE</v>
      </c>
      <c r="XL88">
        <f>VLOOKUP($A88,'FuturesInfo (3)'!$A$2:$V$80,22)</f>
        <v>2</v>
      </c>
      <c r="XM88" s="252"/>
      <c r="XN88">
        <f t="shared" si="217"/>
        <v>2</v>
      </c>
      <c r="XO88" s="138">
        <f>VLOOKUP($A88,'FuturesInfo (3)'!$A$2:$O$80,15)*XL88</f>
        <v>194021.22499999998</v>
      </c>
      <c r="XP88" s="138">
        <f>VLOOKUP($A88,'FuturesInfo (3)'!$A$2:$O$80,15)*XN88</f>
        <v>194021.22499999998</v>
      </c>
      <c r="XQ88" s="196">
        <f t="shared" si="218"/>
        <v>0</v>
      </c>
      <c r="XR88" s="196">
        <f t="shared" si="219"/>
        <v>0</v>
      </c>
      <c r="XS88" s="196">
        <f t="shared" si="220"/>
        <v>0</v>
      </c>
      <c r="XT88" s="196">
        <f t="shared" si="221"/>
        <v>0</v>
      </c>
      <c r="XU88" s="196">
        <f t="shared" si="236"/>
        <v>0</v>
      </c>
      <c r="XV88" s="196">
        <f t="shared" si="222"/>
        <v>0</v>
      </c>
      <c r="XW88" s="196">
        <f t="shared" si="229"/>
        <v>0</v>
      </c>
      <c r="XX88" s="196">
        <f>IF(IF(sym!$O77=XC88,1,0)=1,ABS(XO88*XH88),-ABS(XO88*XH88))</f>
        <v>0</v>
      </c>
      <c r="XY88" s="196">
        <f>IF(IF(sym!$N77=XC88,1,0)=1,ABS(XO88*XH88),-ABS(XO88*XH88))</f>
        <v>0</v>
      </c>
      <c r="XZ88" s="196">
        <f t="shared" si="233"/>
        <v>0</v>
      </c>
      <c r="YA88" s="196">
        <f t="shared" si="223"/>
        <v>0</v>
      </c>
    </row>
    <row r="89" spans="1:651" s="3" customFormat="1" x14ac:dyDescent="0.25">
      <c r="A89" s="1" t="s">
        <v>1063</v>
      </c>
      <c r="B89" s="150" t="str">
        <f>'FuturesInfo (3)'!M77</f>
        <v>HBS</v>
      </c>
      <c r="C89" s="200" t="str">
        <f>VLOOKUP(A89,'FuturesInfo (3)'!$A$2:$K$80,11)</f>
        <v>rates</v>
      </c>
      <c r="D89"/>
      <c r="F89" t="e">
        <f>#REF!</f>
        <v>#REF!</v>
      </c>
      <c r="G89">
        <v>-1</v>
      </c>
      <c r="H89">
        <v>1</v>
      </c>
      <c r="I89">
        <v>1</v>
      </c>
      <c r="J89">
        <f t="shared" si="167"/>
        <v>0</v>
      </c>
      <c r="K89">
        <f t="shared" si="168"/>
        <v>1</v>
      </c>
      <c r="L89" s="184">
        <v>0</v>
      </c>
      <c r="M89" s="2">
        <v>10</v>
      </c>
      <c r="N89">
        <v>60</v>
      </c>
      <c r="O89" t="str">
        <f t="shared" si="169"/>
        <v>TRUE</v>
      </c>
      <c r="P89">
        <f>VLOOKUP($A89,'FuturesInfo (3)'!$A$2:$V$80,22)</f>
        <v>0</v>
      </c>
      <c r="Q89">
        <f t="shared" si="170"/>
        <v>0</v>
      </c>
      <c r="R89">
        <f t="shared" si="170"/>
        <v>0</v>
      </c>
      <c r="S89" s="138">
        <f>VLOOKUP($A89,'FuturesInfo (3)'!$A$2:$O$80,15)*Q89</f>
        <v>0</v>
      </c>
      <c r="T89" s="144">
        <f t="shared" si="171"/>
        <v>0</v>
      </c>
      <c r="U89" s="144">
        <f t="shared" si="185"/>
        <v>0</v>
      </c>
      <c r="W89">
        <f t="shared" si="172"/>
        <v>-1</v>
      </c>
      <c r="X89">
        <v>-1</v>
      </c>
      <c r="Y89">
        <v>1</v>
      </c>
      <c r="Z89">
        <v>1</v>
      </c>
      <c r="AA89">
        <f t="shared" si="186"/>
        <v>0</v>
      </c>
      <c r="AB89">
        <f t="shared" si="173"/>
        <v>1</v>
      </c>
      <c r="AC89" s="1">
        <v>2.03873598369E-4</v>
      </c>
      <c r="AD89" s="2">
        <v>10</v>
      </c>
      <c r="AE89">
        <v>60</v>
      </c>
      <c r="AF89" t="str">
        <f t="shared" si="174"/>
        <v>TRUE</v>
      </c>
      <c r="AG89">
        <f>VLOOKUP($A89,'FuturesInfo (3)'!$A$2:$V$80,22)</f>
        <v>0</v>
      </c>
      <c r="AH89">
        <f t="shared" si="175"/>
        <v>0</v>
      </c>
      <c r="AI89">
        <f t="shared" si="187"/>
        <v>0</v>
      </c>
      <c r="AJ89" s="138">
        <f>VLOOKUP($A89,'FuturesInfo (3)'!$A$2:$O$80,15)*AI89</f>
        <v>0</v>
      </c>
      <c r="AK89" s="196">
        <f t="shared" si="176"/>
        <v>0</v>
      </c>
      <c r="AL89" s="196">
        <f t="shared" si="188"/>
        <v>0</v>
      </c>
      <c r="AN89">
        <f t="shared" si="177"/>
        <v>-1</v>
      </c>
      <c r="AO89">
        <v>-1</v>
      </c>
      <c r="AP89">
        <v>1</v>
      </c>
      <c r="AQ89">
        <v>-1</v>
      </c>
      <c r="AR89">
        <f t="shared" si="230"/>
        <v>1</v>
      </c>
      <c r="AS89">
        <f t="shared" si="178"/>
        <v>0</v>
      </c>
      <c r="AT89" s="1">
        <v>-4.0766408479400002E-4</v>
      </c>
      <c r="AU89" s="2">
        <v>10</v>
      </c>
      <c r="AV89">
        <v>60</v>
      </c>
      <c r="AW89" t="str">
        <f t="shared" si="179"/>
        <v>TRUE</v>
      </c>
      <c r="AX89">
        <f>VLOOKUP($A89,'FuturesInfo (3)'!$A$2:$V$80,22)</f>
        <v>0</v>
      </c>
      <c r="AY89">
        <f t="shared" si="180"/>
        <v>0</v>
      </c>
      <c r="AZ89">
        <f t="shared" si="189"/>
        <v>0</v>
      </c>
      <c r="BA89" s="138">
        <f>VLOOKUP($A89,'FuturesInfo (3)'!$A$2:$O$80,15)*AZ89</f>
        <v>0</v>
      </c>
      <c r="BB89" s="196">
        <f t="shared" si="181"/>
        <v>0</v>
      </c>
      <c r="BC89" s="196">
        <f t="shared" si="190"/>
        <v>0</v>
      </c>
      <c r="BE89">
        <v>-1</v>
      </c>
      <c r="BF89">
        <v>-1</v>
      </c>
      <c r="BG89">
        <v>1</v>
      </c>
      <c r="BH89">
        <v>1</v>
      </c>
      <c r="BI89">
        <v>0</v>
      </c>
      <c r="BJ89">
        <v>1</v>
      </c>
      <c r="BK89" s="1">
        <v>0</v>
      </c>
      <c r="BL89" s="2">
        <v>10</v>
      </c>
      <c r="BM89">
        <v>60</v>
      </c>
      <c r="BN89" t="s">
        <v>1185</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1185</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1185</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1185</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1185</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1185</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1185</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1185</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1185</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1185</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1185</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1185</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1185</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1185</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1185</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1185</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1185</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1185</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v>1</v>
      </c>
      <c r="SX89" s="239">
        <v>1</v>
      </c>
      <c r="SY89" s="239">
        <v>-1</v>
      </c>
      <c r="SZ89" s="239">
        <v>1</v>
      </c>
      <c r="TA89" s="214">
        <v>1</v>
      </c>
      <c r="TB89" s="240">
        <v>7</v>
      </c>
      <c r="TC89">
        <v>-1</v>
      </c>
      <c r="TD89">
        <v>1</v>
      </c>
      <c r="TE89" s="214">
        <v>-1</v>
      </c>
      <c r="TF89">
        <v>0</v>
      </c>
      <c r="TG89">
        <v>0</v>
      </c>
      <c r="TH89">
        <v>1</v>
      </c>
      <c r="TI89">
        <v>0</v>
      </c>
      <c r="TJ89" s="248">
        <v>-2.0383204239700001E-4</v>
      </c>
      <c r="TK89" s="202">
        <v>42543</v>
      </c>
      <c r="TL89">
        <v>60</v>
      </c>
      <c r="TM89" t="s">
        <v>1185</v>
      </c>
      <c r="TN89">
        <v>0</v>
      </c>
      <c r="TO89" s="252">
        <v>1</v>
      </c>
      <c r="TP89">
        <v>0</v>
      </c>
      <c r="TQ89" s="138">
        <v>0</v>
      </c>
      <c r="TR89" s="138">
        <v>0</v>
      </c>
      <c r="TS89" s="196">
        <v>0</v>
      </c>
      <c r="TT89" s="196">
        <v>0</v>
      </c>
      <c r="TU89" s="196">
        <v>0</v>
      </c>
      <c r="TV89" s="196">
        <v>0</v>
      </c>
      <c r="TW89" s="196">
        <v>0</v>
      </c>
      <c r="TX89" s="196">
        <v>0</v>
      </c>
      <c r="TY89" s="196">
        <v>0</v>
      </c>
      <c r="TZ89" s="196">
        <v>0</v>
      </c>
      <c r="UA89" s="196">
        <v>0</v>
      </c>
      <c r="UB89" s="196">
        <v>0</v>
      </c>
      <c r="UC89" s="196">
        <v>0</v>
      </c>
      <c r="UE89">
        <f t="shared" si="191"/>
        <v>-1</v>
      </c>
      <c r="UF89" s="239">
        <v>-1</v>
      </c>
      <c r="UG89" s="239">
        <v>1</v>
      </c>
      <c r="UH89" s="239">
        <v>-1</v>
      </c>
      <c r="UI89" s="214">
        <v>1</v>
      </c>
      <c r="UJ89" s="240">
        <v>-6</v>
      </c>
      <c r="UK89">
        <f t="shared" si="192"/>
        <v>-1</v>
      </c>
      <c r="UL89">
        <f t="shared" si="193"/>
        <v>-1</v>
      </c>
      <c r="UM89" s="214">
        <v>1</v>
      </c>
      <c r="UN89">
        <f t="shared" si="155"/>
        <v>0</v>
      </c>
      <c r="UO89">
        <f t="shared" si="237"/>
        <v>1</v>
      </c>
      <c r="UP89">
        <f t="shared" si="224"/>
        <v>0</v>
      </c>
      <c r="UQ89">
        <f t="shared" si="194"/>
        <v>0</v>
      </c>
      <c r="UR89" s="248">
        <v>0</v>
      </c>
      <c r="US89" s="202">
        <v>42545</v>
      </c>
      <c r="UT89">
        <v>60</v>
      </c>
      <c r="UU89" t="str">
        <f t="shared" si="182"/>
        <v>TRUE</v>
      </c>
      <c r="UV89">
        <f>VLOOKUP($A89,'FuturesInfo (3)'!$A$2:$V$80,22)</f>
        <v>0</v>
      </c>
      <c r="UW89" s="252">
        <v>2</v>
      </c>
      <c r="UX89">
        <f t="shared" si="195"/>
        <v>0</v>
      </c>
      <c r="UY89" s="138">
        <f>VLOOKUP($A89,'FuturesInfo (3)'!$A$2:$O$80,15)*UV89</f>
        <v>0</v>
      </c>
      <c r="UZ89" s="138">
        <f>VLOOKUP($A89,'FuturesInfo (3)'!$A$2:$O$80,15)*UX89</f>
        <v>0</v>
      </c>
      <c r="VA89" s="196">
        <f t="shared" si="196"/>
        <v>0</v>
      </c>
      <c r="VB89" s="196">
        <f t="shared" si="197"/>
        <v>0</v>
      </c>
      <c r="VC89" s="196">
        <f t="shared" si="198"/>
        <v>0</v>
      </c>
      <c r="VD89" s="196">
        <f t="shared" si="199"/>
        <v>0</v>
      </c>
      <c r="VE89" s="196">
        <f t="shared" si="234"/>
        <v>0</v>
      </c>
      <c r="VF89" s="196">
        <f t="shared" si="200"/>
        <v>0</v>
      </c>
      <c r="VG89" s="196">
        <f t="shared" si="225"/>
        <v>0</v>
      </c>
      <c r="VH89" s="196">
        <f>IF(IF(sym!$O78=UM89,1,0)=1,ABS(UY89*UR89),-ABS(UY89*UR89))</f>
        <v>0</v>
      </c>
      <c r="VI89" s="196">
        <f>IF(IF(sym!$N78=UM89,1,0)=1,ABS(UY89*UR89),-ABS(UY89*UR89))</f>
        <v>0</v>
      </c>
      <c r="VJ89" s="196">
        <f t="shared" si="231"/>
        <v>0</v>
      </c>
      <c r="VK89" s="196">
        <f t="shared" si="201"/>
        <v>0</v>
      </c>
      <c r="VM89">
        <f t="shared" si="202"/>
        <v>1</v>
      </c>
      <c r="VN89" s="239">
        <v>-1</v>
      </c>
      <c r="VO89" s="239">
        <v>1</v>
      </c>
      <c r="VP89" s="239">
        <v>-1</v>
      </c>
      <c r="VQ89" s="214">
        <v>1</v>
      </c>
      <c r="VR89" s="240">
        <v>-7</v>
      </c>
      <c r="VS89">
        <f t="shared" si="203"/>
        <v>-1</v>
      </c>
      <c r="VT89">
        <f t="shared" si="204"/>
        <v>-1</v>
      </c>
      <c r="VU89" s="214"/>
      <c r="VV89">
        <f t="shared" si="156"/>
        <v>0</v>
      </c>
      <c r="VW89">
        <f t="shared" si="238"/>
        <v>0</v>
      </c>
      <c r="VX89">
        <f t="shared" si="226"/>
        <v>0</v>
      </c>
      <c r="VY89">
        <f t="shared" si="205"/>
        <v>0</v>
      </c>
      <c r="VZ89" s="248"/>
      <c r="WA89" s="202">
        <v>42545</v>
      </c>
      <c r="WB89">
        <v>60</v>
      </c>
      <c r="WC89" t="str">
        <f t="shared" si="183"/>
        <v>TRUE</v>
      </c>
      <c r="WD89">
        <f>VLOOKUP($A89,'FuturesInfo (3)'!$A$2:$V$80,22)</f>
        <v>0</v>
      </c>
      <c r="WE89" s="252">
        <v>1</v>
      </c>
      <c r="WF89">
        <f t="shared" si="206"/>
        <v>0</v>
      </c>
      <c r="WG89" s="138">
        <f>VLOOKUP($A89,'FuturesInfo (3)'!$A$2:$O$80,15)*WD89</f>
        <v>0</v>
      </c>
      <c r="WH89" s="138">
        <f>VLOOKUP($A89,'FuturesInfo (3)'!$A$2:$O$80,15)*WF89</f>
        <v>0</v>
      </c>
      <c r="WI89" s="196">
        <f t="shared" si="207"/>
        <v>0</v>
      </c>
      <c r="WJ89" s="196">
        <f t="shared" si="208"/>
        <v>0</v>
      </c>
      <c r="WK89" s="196">
        <f t="shared" si="209"/>
        <v>0</v>
      </c>
      <c r="WL89" s="196">
        <f t="shared" si="210"/>
        <v>0</v>
      </c>
      <c r="WM89" s="196">
        <f t="shared" si="235"/>
        <v>0</v>
      </c>
      <c r="WN89" s="196">
        <f t="shared" si="211"/>
        <v>0</v>
      </c>
      <c r="WO89" s="196">
        <f t="shared" si="227"/>
        <v>0</v>
      </c>
      <c r="WP89" s="196">
        <f>IF(IF(sym!$O78=VU89,1,0)=1,ABS(WG89*VZ89),-ABS(WG89*VZ89))</f>
        <v>0</v>
      </c>
      <c r="WQ89" s="196">
        <f>IF(IF(sym!$N78=VU89,1,0)=1,ABS(WG89*VZ89),-ABS(WG89*VZ89))</f>
        <v>0</v>
      </c>
      <c r="WR89" s="196">
        <f t="shared" si="232"/>
        <v>0</v>
      </c>
      <c r="WS89" s="196">
        <f t="shared" si="212"/>
        <v>0</v>
      </c>
      <c r="WU89">
        <f t="shared" si="213"/>
        <v>0</v>
      </c>
      <c r="WV89" s="239"/>
      <c r="WW89" s="239"/>
      <c r="WX89" s="239"/>
      <c r="WY89" s="214"/>
      <c r="WZ89" s="240"/>
      <c r="XA89">
        <f t="shared" si="214"/>
        <v>1</v>
      </c>
      <c r="XB89">
        <f t="shared" si="215"/>
        <v>0</v>
      </c>
      <c r="XC89" s="214"/>
      <c r="XD89">
        <f t="shared" si="157"/>
        <v>1</v>
      </c>
      <c r="XE89">
        <f t="shared" si="239"/>
        <v>1</v>
      </c>
      <c r="XF89">
        <f t="shared" si="228"/>
        <v>0</v>
      </c>
      <c r="XG89">
        <f t="shared" si="216"/>
        <v>1</v>
      </c>
      <c r="XH89" s="248"/>
      <c r="XI89" s="202"/>
      <c r="XJ89">
        <v>60</v>
      </c>
      <c r="XK89" t="str">
        <f t="shared" si="184"/>
        <v>FALSE</v>
      </c>
      <c r="XL89">
        <f>VLOOKUP($A89,'FuturesInfo (3)'!$A$2:$V$80,22)</f>
        <v>0</v>
      </c>
      <c r="XM89" s="252"/>
      <c r="XN89">
        <f t="shared" si="217"/>
        <v>0</v>
      </c>
      <c r="XO89" s="138">
        <f>VLOOKUP($A89,'FuturesInfo (3)'!$A$2:$O$80,15)*XL89</f>
        <v>0</v>
      </c>
      <c r="XP89" s="138">
        <f>VLOOKUP($A89,'FuturesInfo (3)'!$A$2:$O$80,15)*XN89</f>
        <v>0</v>
      </c>
      <c r="XQ89" s="196">
        <f t="shared" si="218"/>
        <v>0</v>
      </c>
      <c r="XR89" s="196">
        <f t="shared" si="219"/>
        <v>0</v>
      </c>
      <c r="XS89" s="196">
        <f t="shared" si="220"/>
        <v>0</v>
      </c>
      <c r="XT89" s="196">
        <f t="shared" si="221"/>
        <v>0</v>
      </c>
      <c r="XU89" s="196">
        <f t="shared" si="236"/>
        <v>0</v>
      </c>
      <c r="XV89" s="196">
        <f t="shared" si="222"/>
        <v>0</v>
      </c>
      <c r="XW89" s="196">
        <f t="shared" si="229"/>
        <v>0</v>
      </c>
      <c r="XX89" s="196">
        <f>IF(IF(sym!$O78=XC89,1,0)=1,ABS(XO89*XH89),-ABS(XO89*XH89))</f>
        <v>0</v>
      </c>
      <c r="XY89" s="196">
        <f>IF(IF(sym!$N78=XC89,1,0)=1,ABS(XO89*XH89),-ABS(XO89*XH89))</f>
        <v>0</v>
      </c>
      <c r="XZ89" s="196">
        <f t="shared" si="233"/>
        <v>0</v>
      </c>
      <c r="YA89" s="196">
        <f t="shared" si="223"/>
        <v>0</v>
      </c>
    </row>
    <row r="90" spans="1:651" s="5" customFormat="1" x14ac:dyDescent="0.25">
      <c r="A90" s="1" t="s">
        <v>425</v>
      </c>
      <c r="B90" s="150" t="str">
        <f>'FuturesInfo (3)'!M78</f>
        <v>@YM</v>
      </c>
      <c r="C90" s="200" t="str">
        <f>VLOOKUP(A90,'FuturesInfo (3)'!$A$2:$K$80,11)</f>
        <v>index</v>
      </c>
      <c r="F90" t="e">
        <f>#REF!</f>
        <v>#REF!</v>
      </c>
      <c r="G90">
        <v>1</v>
      </c>
      <c r="H90">
        <v>-1</v>
      </c>
      <c r="I90">
        <v>-1</v>
      </c>
      <c r="J90">
        <f t="shared" si="167"/>
        <v>0</v>
      </c>
      <c r="K90">
        <f t="shared" si="168"/>
        <v>1</v>
      </c>
      <c r="L90" s="184">
        <v>-1.4025245441799999E-3</v>
      </c>
      <c r="M90" s="2">
        <v>10</v>
      </c>
      <c r="N90">
        <v>60</v>
      </c>
      <c r="O90" t="str">
        <f t="shared" si="169"/>
        <v>TRUE</v>
      </c>
      <c r="P90">
        <f>VLOOKUP($A90,'FuturesInfo (3)'!$A$2:$V$80,22)</f>
        <v>2</v>
      </c>
      <c r="Q90">
        <f t="shared" si="170"/>
        <v>2</v>
      </c>
      <c r="R90">
        <f t="shared" si="170"/>
        <v>2</v>
      </c>
      <c r="S90" s="138">
        <f>VLOOKUP($A90,'FuturesInfo (3)'!$A$2:$O$80,15)*Q90</f>
        <v>177620</v>
      </c>
      <c r="T90" s="144">
        <f t="shared" si="171"/>
        <v>-249.1164095372516</v>
      </c>
      <c r="U90" s="144">
        <f t="shared" si="185"/>
        <v>249.1164095372516</v>
      </c>
      <c r="W90">
        <f t="shared" si="172"/>
        <v>1</v>
      </c>
      <c r="X90">
        <v>-1</v>
      </c>
      <c r="Y90">
        <v>-1</v>
      </c>
      <c r="Z90">
        <v>1</v>
      </c>
      <c r="AA90">
        <f t="shared" si="186"/>
        <v>0</v>
      </c>
      <c r="AB90">
        <f t="shared" si="173"/>
        <v>0</v>
      </c>
      <c r="AC90" s="1">
        <v>6.4606741572999999E-3</v>
      </c>
      <c r="AD90" s="2">
        <v>10</v>
      </c>
      <c r="AE90">
        <v>60</v>
      </c>
      <c r="AF90" t="str">
        <f t="shared" si="174"/>
        <v>TRUE</v>
      </c>
      <c r="AG90">
        <f>VLOOKUP($A90,'FuturesInfo (3)'!$A$2:$V$80,22)</f>
        <v>2</v>
      </c>
      <c r="AH90">
        <f t="shared" si="175"/>
        <v>3</v>
      </c>
      <c r="AI90">
        <f t="shared" si="187"/>
        <v>2</v>
      </c>
      <c r="AJ90" s="138">
        <f>VLOOKUP($A90,'FuturesInfo (3)'!$A$2:$O$80,15)*AI90</f>
        <v>177620</v>
      </c>
      <c r="AK90" s="196">
        <f t="shared" si="176"/>
        <v>-1147.544943819626</v>
      </c>
      <c r="AL90" s="196">
        <f t="shared" si="188"/>
        <v>-1147.544943819626</v>
      </c>
      <c r="AN90">
        <f t="shared" si="177"/>
        <v>-1</v>
      </c>
      <c r="AO90">
        <v>1</v>
      </c>
      <c r="AP90">
        <v>-1</v>
      </c>
      <c r="AQ90">
        <v>1</v>
      </c>
      <c r="AR90">
        <f t="shared" si="230"/>
        <v>1</v>
      </c>
      <c r="AS90">
        <f t="shared" si="178"/>
        <v>0</v>
      </c>
      <c r="AT90" s="1">
        <v>1.0047446274099999E-3</v>
      </c>
      <c r="AU90" s="2">
        <v>10</v>
      </c>
      <c r="AV90">
        <v>60</v>
      </c>
      <c r="AW90" t="str">
        <f t="shared" si="179"/>
        <v>TRUE</v>
      </c>
      <c r="AX90">
        <f>VLOOKUP($A90,'FuturesInfo (3)'!$A$2:$V$80,22)</f>
        <v>2</v>
      </c>
      <c r="AY90">
        <f t="shared" si="180"/>
        <v>2</v>
      </c>
      <c r="AZ90">
        <f t="shared" si="189"/>
        <v>2</v>
      </c>
      <c r="BA90" s="138">
        <f>VLOOKUP($A90,'FuturesInfo (3)'!$A$2:$O$80,15)*AZ90</f>
        <v>177620</v>
      </c>
      <c r="BB90" s="196">
        <f t="shared" si="181"/>
        <v>178.4627407205642</v>
      </c>
      <c r="BC90" s="196">
        <f t="shared" si="190"/>
        <v>-178.4627407205642</v>
      </c>
      <c r="BE90">
        <v>1</v>
      </c>
      <c r="BF90">
        <v>1</v>
      </c>
      <c r="BG90">
        <v>-1</v>
      </c>
      <c r="BH90">
        <v>1</v>
      </c>
      <c r="BI90">
        <v>1</v>
      </c>
      <c r="BJ90">
        <v>0</v>
      </c>
      <c r="BK90" s="1">
        <v>3.4573133329599999E-3</v>
      </c>
      <c r="BL90" s="2">
        <v>10</v>
      </c>
      <c r="BM90">
        <v>60</v>
      </c>
      <c r="BN90" t="s">
        <v>1185</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1185</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1185</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1185</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1185</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1185</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1185</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1185</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1185</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1185</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1185</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1185</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1185</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1185</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1185</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1185</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1185</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1185</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v>1</v>
      </c>
      <c r="SX90" s="239">
        <v>1</v>
      </c>
      <c r="SY90" s="239">
        <v>1</v>
      </c>
      <c r="SZ90" s="239">
        <v>1</v>
      </c>
      <c r="TA90" s="214">
        <v>1</v>
      </c>
      <c r="TB90" s="240">
        <v>-4</v>
      </c>
      <c r="TC90">
        <v>-1</v>
      </c>
      <c r="TD90">
        <v>-1</v>
      </c>
      <c r="TE90" s="214">
        <v>1</v>
      </c>
      <c r="TF90">
        <v>1</v>
      </c>
      <c r="TG90">
        <v>1</v>
      </c>
      <c r="TH90">
        <v>0</v>
      </c>
      <c r="TI90">
        <v>0</v>
      </c>
      <c r="TJ90" s="248"/>
      <c r="TK90" s="202">
        <v>42548</v>
      </c>
      <c r="TL90">
        <v>60</v>
      </c>
      <c r="TM90" t="s">
        <v>1185</v>
      </c>
      <c r="TN90">
        <v>2</v>
      </c>
      <c r="TO90" s="252">
        <v>2</v>
      </c>
      <c r="TP90">
        <v>2</v>
      </c>
      <c r="TQ90" s="138">
        <v>178660</v>
      </c>
      <c r="TR90" s="138">
        <v>178660</v>
      </c>
      <c r="TS90" s="196">
        <v>0</v>
      </c>
      <c r="TT90" s="196">
        <v>0</v>
      </c>
      <c r="TU90" s="196">
        <v>0</v>
      </c>
      <c r="TV90" s="196">
        <v>0</v>
      </c>
      <c r="TW90" s="196">
        <v>0</v>
      </c>
      <c r="TX90" s="196">
        <v>0</v>
      </c>
      <c r="TY90" s="196">
        <v>0</v>
      </c>
      <c r="TZ90" s="196">
        <v>0</v>
      </c>
      <c r="UA90" s="196">
        <v>0</v>
      </c>
      <c r="UB90" s="196">
        <v>0</v>
      </c>
      <c r="UC90" s="196">
        <v>0</v>
      </c>
      <c r="UE90">
        <f t="shared" si="191"/>
        <v>1</v>
      </c>
      <c r="UF90" s="239">
        <v>1</v>
      </c>
      <c r="UG90" s="239">
        <v>1</v>
      </c>
      <c r="UH90" s="239">
        <v>1</v>
      </c>
      <c r="UI90" s="214">
        <v>1</v>
      </c>
      <c r="UJ90" s="240">
        <v>-4</v>
      </c>
      <c r="UK90">
        <f t="shared" si="192"/>
        <v>-1</v>
      </c>
      <c r="UL90">
        <f t="shared" si="193"/>
        <v>-1</v>
      </c>
      <c r="UM90" s="214">
        <v>-1</v>
      </c>
      <c r="UN90">
        <f t="shared" si="155"/>
        <v>0</v>
      </c>
      <c r="UO90">
        <f t="shared" si="237"/>
        <v>0</v>
      </c>
      <c r="UP90">
        <f t="shared" si="224"/>
        <v>1</v>
      </c>
      <c r="UQ90">
        <f t="shared" si="194"/>
        <v>1</v>
      </c>
      <c r="UR90" s="248">
        <v>-5.8211127280900004E-3</v>
      </c>
      <c r="US90" s="202">
        <v>42548</v>
      </c>
      <c r="UT90">
        <v>60</v>
      </c>
      <c r="UU90" t="str">
        <f t="shared" si="182"/>
        <v>TRUE</v>
      </c>
      <c r="UV90">
        <f>VLOOKUP($A90,'FuturesInfo (3)'!$A$2:$V$80,22)</f>
        <v>2</v>
      </c>
      <c r="UW90" s="252">
        <v>2</v>
      </c>
      <c r="UX90">
        <f t="shared" si="195"/>
        <v>2</v>
      </c>
      <c r="UY90" s="138">
        <f>VLOOKUP($A90,'FuturesInfo (3)'!$A$2:$O$80,15)*UV90</f>
        <v>177620</v>
      </c>
      <c r="UZ90" s="138">
        <f>VLOOKUP($A90,'FuturesInfo (3)'!$A$2:$O$80,15)*UX90</f>
        <v>177620</v>
      </c>
      <c r="VA90" s="196">
        <f t="shared" si="196"/>
        <v>-1033.946042763346</v>
      </c>
      <c r="VB90" s="196">
        <f t="shared" si="197"/>
        <v>-1033.946042763346</v>
      </c>
      <c r="VC90" s="196">
        <f t="shared" si="198"/>
        <v>-1033.946042763346</v>
      </c>
      <c r="VD90" s="196">
        <f t="shared" si="199"/>
        <v>1033.946042763346</v>
      </c>
      <c r="VE90" s="196">
        <f t="shared" si="234"/>
        <v>1033.946042763346</v>
      </c>
      <c r="VF90" s="196">
        <f t="shared" si="200"/>
        <v>-1033.946042763346</v>
      </c>
      <c r="VG90" s="196">
        <f t="shared" si="225"/>
        <v>-1033.946042763346</v>
      </c>
      <c r="VH90" s="196">
        <f>IF(IF(sym!$O79=UM90,1,0)=1,ABS(UY90*UR90),-ABS(UY90*UR90))</f>
        <v>-1033.946042763346</v>
      </c>
      <c r="VI90" s="196">
        <f>IF(IF(sym!$N79=UM90,1,0)=1,ABS(UY90*UR90),-ABS(UY90*UR90))</f>
        <v>1033.946042763346</v>
      </c>
      <c r="VJ90" s="196">
        <f t="shared" si="231"/>
        <v>-1033.946042763346</v>
      </c>
      <c r="VK90" s="196">
        <f t="shared" si="201"/>
        <v>1033.946042763346</v>
      </c>
      <c r="VM90">
        <f t="shared" si="202"/>
        <v>-1</v>
      </c>
      <c r="VN90" s="239">
        <v>-1</v>
      </c>
      <c r="VO90" s="239">
        <v>-1</v>
      </c>
      <c r="VP90" s="239">
        <v>-1</v>
      </c>
      <c r="VQ90" s="214">
        <v>1</v>
      </c>
      <c r="VR90" s="240">
        <v>5</v>
      </c>
      <c r="VS90">
        <f t="shared" si="203"/>
        <v>-1</v>
      </c>
      <c r="VT90">
        <f t="shared" si="204"/>
        <v>1</v>
      </c>
      <c r="VU90" s="214"/>
      <c r="VV90">
        <f t="shared" si="156"/>
        <v>0</v>
      </c>
      <c r="VW90">
        <f t="shared" si="238"/>
        <v>0</v>
      </c>
      <c r="VX90">
        <f t="shared" si="226"/>
        <v>0</v>
      </c>
      <c r="VY90">
        <f t="shared" si="205"/>
        <v>0</v>
      </c>
      <c r="VZ90" s="248"/>
      <c r="WA90" s="202">
        <v>42548</v>
      </c>
      <c r="WB90">
        <v>60</v>
      </c>
      <c r="WC90" t="str">
        <f t="shared" si="183"/>
        <v>TRUE</v>
      </c>
      <c r="WD90">
        <f>VLOOKUP($A90,'FuturesInfo (3)'!$A$2:$V$80,22)</f>
        <v>2</v>
      </c>
      <c r="WE90" s="252">
        <v>2</v>
      </c>
      <c r="WF90">
        <f t="shared" si="206"/>
        <v>2</v>
      </c>
      <c r="WG90" s="138">
        <f>VLOOKUP($A90,'FuturesInfo (3)'!$A$2:$O$80,15)*WD90</f>
        <v>177620</v>
      </c>
      <c r="WH90" s="138">
        <f>VLOOKUP($A90,'FuturesInfo (3)'!$A$2:$O$80,15)*WF90</f>
        <v>177620</v>
      </c>
      <c r="WI90" s="196">
        <f t="shared" si="207"/>
        <v>0</v>
      </c>
      <c r="WJ90" s="196">
        <f t="shared" si="208"/>
        <v>0</v>
      </c>
      <c r="WK90" s="196">
        <f t="shared" si="209"/>
        <v>0</v>
      </c>
      <c r="WL90" s="196">
        <f t="shared" si="210"/>
        <v>0</v>
      </c>
      <c r="WM90" s="196">
        <f t="shared" si="235"/>
        <v>0</v>
      </c>
      <c r="WN90" s="196">
        <f t="shared" si="211"/>
        <v>0</v>
      </c>
      <c r="WO90" s="196">
        <f t="shared" si="227"/>
        <v>0</v>
      </c>
      <c r="WP90" s="196">
        <f>IF(IF(sym!$O79=VU90,1,0)=1,ABS(WG90*VZ90),-ABS(WG90*VZ90))</f>
        <v>0</v>
      </c>
      <c r="WQ90" s="196">
        <f>IF(IF(sym!$N79=VU90,1,0)=1,ABS(WG90*VZ90),-ABS(WG90*VZ90))</f>
        <v>0</v>
      </c>
      <c r="WR90" s="196">
        <f t="shared" si="232"/>
        <v>0</v>
      </c>
      <c r="WS90" s="196">
        <f t="shared" si="212"/>
        <v>0</v>
      </c>
      <c r="WU90">
        <f t="shared" si="213"/>
        <v>0</v>
      </c>
      <c r="WV90" s="239"/>
      <c r="WW90" s="239"/>
      <c r="WX90" s="239"/>
      <c r="WY90" s="214"/>
      <c r="WZ90" s="240"/>
      <c r="XA90">
        <f t="shared" si="214"/>
        <v>1</v>
      </c>
      <c r="XB90">
        <f t="shared" si="215"/>
        <v>0</v>
      </c>
      <c r="XC90" s="214"/>
      <c r="XD90">
        <f t="shared" si="157"/>
        <v>1</v>
      </c>
      <c r="XE90">
        <f t="shared" si="239"/>
        <v>1</v>
      </c>
      <c r="XF90">
        <f t="shared" si="228"/>
        <v>0</v>
      </c>
      <c r="XG90">
        <f t="shared" si="216"/>
        <v>1</v>
      </c>
      <c r="XH90" s="248"/>
      <c r="XI90" s="202"/>
      <c r="XJ90">
        <v>60</v>
      </c>
      <c r="XK90" t="str">
        <f t="shared" si="184"/>
        <v>FALSE</v>
      </c>
      <c r="XL90">
        <f>VLOOKUP($A90,'FuturesInfo (3)'!$A$2:$V$80,22)</f>
        <v>2</v>
      </c>
      <c r="XM90" s="252"/>
      <c r="XN90">
        <f t="shared" si="217"/>
        <v>2</v>
      </c>
      <c r="XO90" s="138">
        <f>VLOOKUP($A90,'FuturesInfo (3)'!$A$2:$O$80,15)*XL90</f>
        <v>177620</v>
      </c>
      <c r="XP90" s="138">
        <f>VLOOKUP($A90,'FuturesInfo (3)'!$A$2:$O$80,15)*XN90</f>
        <v>177620</v>
      </c>
      <c r="XQ90" s="196">
        <f t="shared" si="218"/>
        <v>0</v>
      </c>
      <c r="XR90" s="196">
        <f t="shared" si="219"/>
        <v>0</v>
      </c>
      <c r="XS90" s="196">
        <f t="shared" si="220"/>
        <v>0</v>
      </c>
      <c r="XT90" s="196">
        <f t="shared" si="221"/>
        <v>0</v>
      </c>
      <c r="XU90" s="196">
        <f t="shared" si="236"/>
        <v>0</v>
      </c>
      <c r="XV90" s="196">
        <f t="shared" si="222"/>
        <v>0</v>
      </c>
      <c r="XW90" s="196">
        <f t="shared" si="229"/>
        <v>0</v>
      </c>
      <c r="XX90" s="196">
        <f>IF(IF(sym!$O79=XC90,1,0)=1,ABS(XO90*XH90),-ABS(XO90*XH90))</f>
        <v>0</v>
      </c>
      <c r="XY90" s="196">
        <f>IF(IF(sym!$N79=XC90,1,0)=1,ABS(XO90*XH90),-ABS(XO90*XH90))</f>
        <v>0</v>
      </c>
      <c r="XZ90" s="196">
        <f t="shared" si="233"/>
        <v>0</v>
      </c>
      <c r="YA90" s="196">
        <f t="shared" si="223"/>
        <v>0</v>
      </c>
    </row>
    <row r="91" spans="1:651" s="5" customFormat="1" x14ac:dyDescent="0.25">
      <c r="A91" s="1" t="s">
        <v>1034</v>
      </c>
      <c r="B91" s="150" t="str">
        <f>'FuturesInfo (3)'!M79</f>
        <v>HTS</v>
      </c>
      <c r="C91" s="200" t="str">
        <f>VLOOKUP(A91,'FuturesInfo (3)'!$A$2:$K$80,11)</f>
        <v>rates</v>
      </c>
      <c r="F91" t="e">
        <f>#REF!</f>
        <v>#REF!</v>
      </c>
      <c r="G91">
        <v>-1</v>
      </c>
      <c r="H91">
        <v>-1</v>
      </c>
      <c r="I91">
        <v>1</v>
      </c>
      <c r="J91">
        <f t="shared" si="167"/>
        <v>0</v>
      </c>
      <c r="K91">
        <f t="shared" si="168"/>
        <v>0</v>
      </c>
      <c r="L91" s="184">
        <v>2.03272690314E-4</v>
      </c>
      <c r="M91" s="2">
        <v>10</v>
      </c>
      <c r="N91">
        <v>60</v>
      </c>
      <c r="O91" t="str">
        <f t="shared" si="169"/>
        <v>TRUE</v>
      </c>
      <c r="P91">
        <f>VLOOKUP($A91,'FuturesInfo (3)'!$A$2:$V$80,22)</f>
        <v>13</v>
      </c>
      <c r="Q91">
        <f t="shared" si="170"/>
        <v>13</v>
      </c>
      <c r="R91">
        <f t="shared" si="170"/>
        <v>13</v>
      </c>
      <c r="S91" s="138">
        <f>VLOOKUP($A91,'FuturesInfo (3)'!$A$2:$O$80,15)*Q91</f>
        <v>2683320.2759999996</v>
      </c>
      <c r="T91" s="144">
        <f t="shared" si="171"/>
        <v>-545.44573147662493</v>
      </c>
      <c r="U91" s="144">
        <f t="shared" si="185"/>
        <v>-545.44573147662493</v>
      </c>
      <c r="W91">
        <f t="shared" si="172"/>
        <v>-1</v>
      </c>
      <c r="X91">
        <v>1</v>
      </c>
      <c r="Y91">
        <v>-1</v>
      </c>
      <c r="Z91">
        <v>1</v>
      </c>
      <c r="AA91">
        <f t="shared" si="186"/>
        <v>1</v>
      </c>
      <c r="AB91">
        <f t="shared" si="173"/>
        <v>0</v>
      </c>
      <c r="AC91" s="1">
        <v>6.09694136775E-4</v>
      </c>
      <c r="AD91" s="2">
        <v>10</v>
      </c>
      <c r="AE91">
        <v>60</v>
      </c>
      <c r="AF91" t="str">
        <f t="shared" si="174"/>
        <v>TRUE</v>
      </c>
      <c r="AG91">
        <f>VLOOKUP($A91,'FuturesInfo (3)'!$A$2:$V$80,22)</f>
        <v>13</v>
      </c>
      <c r="AH91">
        <f t="shared" si="175"/>
        <v>10</v>
      </c>
      <c r="AI91">
        <f t="shared" si="187"/>
        <v>13</v>
      </c>
      <c r="AJ91" s="138">
        <f>VLOOKUP($A91,'FuturesInfo (3)'!$A$2:$O$80,15)*AI91</f>
        <v>2683320.2759999996</v>
      </c>
      <c r="AK91" s="196">
        <f t="shared" si="176"/>
        <v>1636.0046393666746</v>
      </c>
      <c r="AL91" s="196">
        <f t="shared" si="188"/>
        <v>-1636.0046393666746</v>
      </c>
      <c r="AN91">
        <f t="shared" si="177"/>
        <v>1</v>
      </c>
      <c r="AO91">
        <v>1</v>
      </c>
      <c r="AP91">
        <v>-1</v>
      </c>
      <c r="AQ91">
        <v>-1</v>
      </c>
      <c r="AR91">
        <f t="shared" si="230"/>
        <v>0</v>
      </c>
      <c r="AS91">
        <f t="shared" si="178"/>
        <v>1</v>
      </c>
      <c r="AT91" s="1">
        <v>-7.1087640905900004E-4</v>
      </c>
      <c r="AU91" s="2">
        <v>10</v>
      </c>
      <c r="AV91">
        <v>60</v>
      </c>
      <c r="AW91" t="str">
        <f t="shared" si="179"/>
        <v>TRUE</v>
      </c>
      <c r="AX91">
        <f>VLOOKUP($A91,'FuturesInfo (3)'!$A$2:$V$80,22)</f>
        <v>13</v>
      </c>
      <c r="AY91">
        <f t="shared" si="180"/>
        <v>10</v>
      </c>
      <c r="AZ91">
        <f t="shared" si="189"/>
        <v>13</v>
      </c>
      <c r="BA91" s="138">
        <f>VLOOKUP($A91,'FuturesInfo (3)'!$A$2:$O$80,15)*AZ91</f>
        <v>2683320.2759999996</v>
      </c>
      <c r="BB91" s="196">
        <f t="shared" si="181"/>
        <v>-1907.5090821580845</v>
      </c>
      <c r="BC91" s="196">
        <f t="shared" si="190"/>
        <v>1907.5090821580845</v>
      </c>
      <c r="BE91">
        <v>1</v>
      </c>
      <c r="BF91">
        <v>1</v>
      </c>
      <c r="BG91">
        <v>-1</v>
      </c>
      <c r="BH91">
        <v>1</v>
      </c>
      <c r="BI91">
        <v>1</v>
      </c>
      <c r="BJ91">
        <v>0</v>
      </c>
      <c r="BK91" s="1">
        <v>3.0487804878000002E-4</v>
      </c>
      <c r="BL91" s="2">
        <v>10</v>
      </c>
      <c r="BM91">
        <v>60</v>
      </c>
      <c r="BN91" t="s">
        <v>1185</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1185</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1185</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1185</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1185</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1185</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1185</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1185</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1185</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1185</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1185</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1185</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1185</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1185</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1185</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1185</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1185</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1185</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v>1</v>
      </c>
      <c r="SX91" s="239">
        <v>1</v>
      </c>
      <c r="SY91" s="239">
        <v>-1</v>
      </c>
      <c r="SZ91" s="239">
        <v>1</v>
      </c>
      <c r="TA91" s="214">
        <v>1</v>
      </c>
      <c r="TB91" s="240">
        <v>6</v>
      </c>
      <c r="TC91">
        <v>-1</v>
      </c>
      <c r="TD91">
        <v>1</v>
      </c>
      <c r="TE91" s="214">
        <v>-1</v>
      </c>
      <c r="TF91">
        <v>0</v>
      </c>
      <c r="TG91">
        <v>0</v>
      </c>
      <c r="TH91">
        <v>1</v>
      </c>
      <c r="TI91">
        <v>0</v>
      </c>
      <c r="TJ91" s="248">
        <v>-5.0740815912300003E-4</v>
      </c>
      <c r="TK91" s="202">
        <v>42544</v>
      </c>
      <c r="TL91">
        <v>60</v>
      </c>
      <c r="TM91" t="s">
        <v>1185</v>
      </c>
      <c r="TN91">
        <v>13</v>
      </c>
      <c r="TO91" s="252">
        <v>2</v>
      </c>
      <c r="TP91">
        <v>10</v>
      </c>
      <c r="TQ91" s="138">
        <v>2682503.1869999999</v>
      </c>
      <c r="TR91" s="138">
        <v>2063463.9899999998</v>
      </c>
      <c r="TS91" s="196">
        <v>-1361.1240039572506</v>
      </c>
      <c r="TT91" s="196">
        <v>-1047.0184645825004</v>
      </c>
      <c r="TU91" s="196">
        <v>-1361.1240039572506</v>
      </c>
      <c r="TV91" s="196">
        <v>1361.1240039572506</v>
      </c>
      <c r="TW91" s="196">
        <v>-1361.1240039572506</v>
      </c>
      <c r="TX91" s="196">
        <v>1361.1240039572506</v>
      </c>
      <c r="TY91" s="196">
        <v>-1361.1240039572506</v>
      </c>
      <c r="TZ91" s="196">
        <v>1361.1240039572506</v>
      </c>
      <c r="UA91" s="196">
        <v>-1361.1240039572506</v>
      </c>
      <c r="UB91" s="196">
        <v>-1361.1240039572506</v>
      </c>
      <c r="UC91" s="196">
        <v>1361.1240039572506</v>
      </c>
      <c r="UE91">
        <f t="shared" si="191"/>
        <v>-1</v>
      </c>
      <c r="UF91" s="239">
        <v>-1</v>
      </c>
      <c r="UG91" s="239">
        <v>1</v>
      </c>
      <c r="UH91" s="239">
        <v>-1</v>
      </c>
      <c r="UI91" s="214">
        <v>1</v>
      </c>
      <c r="UJ91" s="240">
        <v>7</v>
      </c>
      <c r="UK91">
        <f t="shared" si="192"/>
        <v>-1</v>
      </c>
      <c r="UL91">
        <f t="shared" si="193"/>
        <v>1</v>
      </c>
      <c r="UM91" s="214">
        <v>1</v>
      </c>
      <c r="UN91">
        <f t="shared" si="155"/>
        <v>0</v>
      </c>
      <c r="UO91">
        <f t="shared" si="237"/>
        <v>1</v>
      </c>
      <c r="UP91">
        <f t="shared" si="224"/>
        <v>0</v>
      </c>
      <c r="UQ91">
        <f t="shared" si="194"/>
        <v>1</v>
      </c>
      <c r="UR91" s="248">
        <v>3.0459945172099998E-4</v>
      </c>
      <c r="US91" s="202">
        <v>42544</v>
      </c>
      <c r="UT91">
        <v>60</v>
      </c>
      <c r="UU91" t="str">
        <f t="shared" si="182"/>
        <v>TRUE</v>
      </c>
      <c r="UV91">
        <f>VLOOKUP($A91,'FuturesInfo (3)'!$A$2:$V$80,22)</f>
        <v>13</v>
      </c>
      <c r="UW91" s="252">
        <v>2</v>
      </c>
      <c r="UX91">
        <f t="shared" si="195"/>
        <v>10</v>
      </c>
      <c r="UY91" s="138">
        <f>VLOOKUP($A91,'FuturesInfo (3)'!$A$2:$O$80,15)*UV91</f>
        <v>2683320.2759999996</v>
      </c>
      <c r="UZ91" s="138">
        <f>VLOOKUP($A91,'FuturesInfo (3)'!$A$2:$O$80,15)*UX91</f>
        <v>2064092.5199999998</v>
      </c>
      <c r="VA91" s="196">
        <f t="shared" si="196"/>
        <v>-817.33788486144226</v>
      </c>
      <c r="VB91" s="196">
        <f t="shared" si="197"/>
        <v>-628.72144989341712</v>
      </c>
      <c r="VC91" s="196">
        <f t="shared" si="198"/>
        <v>817.33788486144226</v>
      </c>
      <c r="VD91" s="196">
        <f t="shared" si="199"/>
        <v>-817.33788486144226</v>
      </c>
      <c r="VE91" s="196">
        <f t="shared" si="234"/>
        <v>817.33788486144226</v>
      </c>
      <c r="VF91" s="196">
        <f t="shared" si="200"/>
        <v>817.33788486144226</v>
      </c>
      <c r="VG91" s="196">
        <f t="shared" si="225"/>
        <v>-817.33788486144226</v>
      </c>
      <c r="VH91" s="196">
        <f>IF(IF(sym!$O80=UM91,1,0)=1,ABS(UY91*UR91),-ABS(UY91*UR91))</f>
        <v>-817.33788486144226</v>
      </c>
      <c r="VI91" s="196">
        <f>IF(IF(sym!$N80=UM91,1,0)=1,ABS(UY91*UR91),-ABS(UY91*UR91))</f>
        <v>817.33788486144226</v>
      </c>
      <c r="VJ91" s="196">
        <f t="shared" si="231"/>
        <v>-817.33788486144226</v>
      </c>
      <c r="VK91" s="196">
        <f t="shared" si="201"/>
        <v>817.33788486144226</v>
      </c>
      <c r="VM91">
        <f t="shared" si="202"/>
        <v>1</v>
      </c>
      <c r="VN91" s="239">
        <v>1</v>
      </c>
      <c r="VO91" s="239">
        <v>-1</v>
      </c>
      <c r="VP91" s="239">
        <v>1</v>
      </c>
      <c r="VQ91" s="214">
        <v>1</v>
      </c>
      <c r="VR91" s="240">
        <v>8</v>
      </c>
      <c r="VS91">
        <f t="shared" si="203"/>
        <v>-1</v>
      </c>
      <c r="VT91">
        <f t="shared" si="204"/>
        <v>1</v>
      </c>
      <c r="VU91" s="214"/>
      <c r="VV91">
        <f t="shared" si="156"/>
        <v>0</v>
      </c>
      <c r="VW91">
        <f t="shared" si="238"/>
        <v>0</v>
      </c>
      <c r="VX91">
        <f t="shared" si="226"/>
        <v>0</v>
      </c>
      <c r="VY91">
        <f t="shared" si="205"/>
        <v>0</v>
      </c>
      <c r="VZ91" s="248"/>
      <c r="WA91" s="202">
        <v>42544</v>
      </c>
      <c r="WB91">
        <v>60</v>
      </c>
      <c r="WC91" t="str">
        <f t="shared" si="183"/>
        <v>TRUE</v>
      </c>
      <c r="WD91">
        <f>VLOOKUP($A91,'FuturesInfo (3)'!$A$2:$V$80,22)</f>
        <v>13</v>
      </c>
      <c r="WE91" s="252">
        <v>2</v>
      </c>
      <c r="WF91">
        <f t="shared" si="206"/>
        <v>13</v>
      </c>
      <c r="WG91" s="138">
        <f>VLOOKUP($A91,'FuturesInfo (3)'!$A$2:$O$80,15)*WD91</f>
        <v>2683320.2759999996</v>
      </c>
      <c r="WH91" s="138">
        <f>VLOOKUP($A91,'FuturesInfo (3)'!$A$2:$O$80,15)*WF91</f>
        <v>2683320.2759999996</v>
      </c>
      <c r="WI91" s="196">
        <f t="shared" si="207"/>
        <v>0</v>
      </c>
      <c r="WJ91" s="196">
        <f t="shared" si="208"/>
        <v>0</v>
      </c>
      <c r="WK91" s="196">
        <f t="shared" si="209"/>
        <v>0</v>
      </c>
      <c r="WL91" s="196">
        <f t="shared" si="210"/>
        <v>0</v>
      </c>
      <c r="WM91" s="196">
        <f t="shared" si="235"/>
        <v>0</v>
      </c>
      <c r="WN91" s="196">
        <f t="shared" si="211"/>
        <v>0</v>
      </c>
      <c r="WO91" s="196">
        <f t="shared" si="227"/>
        <v>0</v>
      </c>
      <c r="WP91" s="196">
        <f>IF(IF(sym!$O80=VU91,1,0)=1,ABS(WG91*VZ91),-ABS(WG91*VZ91))</f>
        <v>0</v>
      </c>
      <c r="WQ91" s="196">
        <f>IF(IF(sym!$N80=VU91,1,0)=1,ABS(WG91*VZ91),-ABS(WG91*VZ91))</f>
        <v>0</v>
      </c>
      <c r="WR91" s="196">
        <f t="shared" si="232"/>
        <v>0</v>
      </c>
      <c r="WS91" s="196">
        <f t="shared" si="212"/>
        <v>0</v>
      </c>
      <c r="WU91">
        <f t="shared" si="213"/>
        <v>0</v>
      </c>
      <c r="WV91" s="239"/>
      <c r="WW91" s="239"/>
      <c r="WX91" s="239"/>
      <c r="WY91" s="214"/>
      <c r="WZ91" s="240"/>
      <c r="XA91">
        <f t="shared" si="214"/>
        <v>1</v>
      </c>
      <c r="XB91">
        <f t="shared" si="215"/>
        <v>0</v>
      </c>
      <c r="XC91" s="214"/>
      <c r="XD91">
        <f t="shared" si="157"/>
        <v>1</v>
      </c>
      <c r="XE91">
        <f t="shared" si="239"/>
        <v>1</v>
      </c>
      <c r="XF91">
        <f t="shared" si="228"/>
        <v>0</v>
      </c>
      <c r="XG91">
        <f t="shared" si="216"/>
        <v>1</v>
      </c>
      <c r="XH91" s="248"/>
      <c r="XI91" s="202"/>
      <c r="XJ91">
        <v>60</v>
      </c>
      <c r="XK91" t="str">
        <f t="shared" si="184"/>
        <v>FALSE</v>
      </c>
      <c r="XL91">
        <f>VLOOKUP($A91,'FuturesInfo (3)'!$A$2:$V$80,22)</f>
        <v>13</v>
      </c>
      <c r="XM91" s="252"/>
      <c r="XN91">
        <f t="shared" si="217"/>
        <v>10</v>
      </c>
      <c r="XO91" s="138">
        <f>VLOOKUP($A91,'FuturesInfo (3)'!$A$2:$O$80,15)*XL91</f>
        <v>2683320.2759999996</v>
      </c>
      <c r="XP91" s="138">
        <f>VLOOKUP($A91,'FuturesInfo (3)'!$A$2:$O$80,15)*XN91</f>
        <v>2064092.5199999998</v>
      </c>
      <c r="XQ91" s="196">
        <f t="shared" si="218"/>
        <v>0</v>
      </c>
      <c r="XR91" s="196">
        <f t="shared" si="219"/>
        <v>0</v>
      </c>
      <c r="XS91" s="196">
        <f t="shared" si="220"/>
        <v>0</v>
      </c>
      <c r="XT91" s="196">
        <f t="shared" si="221"/>
        <v>0</v>
      </c>
      <c r="XU91" s="196">
        <f t="shared" si="236"/>
        <v>0</v>
      </c>
      <c r="XV91" s="196">
        <f t="shared" si="222"/>
        <v>0</v>
      </c>
      <c r="XW91" s="196">
        <f t="shared" si="229"/>
        <v>0</v>
      </c>
      <c r="XX91" s="196">
        <f>IF(IF(sym!$O80=XC91,1,0)=1,ABS(XO91*XH91),-ABS(XO91*XH91))</f>
        <v>0</v>
      </c>
      <c r="XY91" s="196">
        <f>IF(IF(sym!$N80=XC91,1,0)=1,ABS(XO91*XH91),-ABS(XO91*XH91))</f>
        <v>0</v>
      </c>
      <c r="XZ91" s="196">
        <f t="shared" si="233"/>
        <v>0</v>
      </c>
      <c r="YA91" s="196">
        <f t="shared" si="223"/>
        <v>0</v>
      </c>
    </row>
    <row r="92" spans="1:651" s="5" customFormat="1" ht="15.75" thickBot="1" x14ac:dyDescent="0.3">
      <c r="A92" s="1" t="s">
        <v>1035</v>
      </c>
      <c r="B92" s="150" t="str">
        <f>'FuturesInfo (3)'!M80</f>
        <v>HXS</v>
      </c>
      <c r="C92" s="200" t="str">
        <f>VLOOKUP(A92,'FuturesInfo (3)'!$A$2:$K$80,11)</f>
        <v>rates</v>
      </c>
      <c r="F92" t="e">
        <f>#REF!</f>
        <v>#REF!</v>
      </c>
      <c r="G92">
        <v>1</v>
      </c>
      <c r="H92">
        <v>1</v>
      </c>
      <c r="I92">
        <v>1</v>
      </c>
      <c r="J92">
        <f t="shared" si="167"/>
        <v>1</v>
      </c>
      <c r="K92">
        <f t="shared" si="168"/>
        <v>1</v>
      </c>
      <c r="L92" s="184">
        <v>3.5811121911299997E-4</v>
      </c>
      <c r="M92" s="2">
        <v>10</v>
      </c>
      <c r="N92">
        <v>60</v>
      </c>
      <c r="O92" t="str">
        <f t="shared" si="169"/>
        <v>TRUE</v>
      </c>
      <c r="P92">
        <f>VLOOKUP($A92,'FuturesInfo (3)'!$A$2:$V$80,22)</f>
        <v>4</v>
      </c>
      <c r="Q92">
        <f t="shared" si="170"/>
        <v>4</v>
      </c>
      <c r="R92">
        <f t="shared" si="170"/>
        <v>4</v>
      </c>
      <c r="S92" s="138">
        <f>VLOOKUP($A92,'FuturesInfo (3)'!$A$2:$O$80,15)*Q92</f>
        <v>2347709.1999999997</v>
      </c>
      <c r="T92" s="144">
        <f t="shared" si="171"/>
        <v>840.74100373480576</v>
      </c>
      <c r="U92" s="144">
        <f t="shared" si="185"/>
        <v>840.74100373480576</v>
      </c>
      <c r="W92">
        <f t="shared" si="172"/>
        <v>1</v>
      </c>
      <c r="X92">
        <v>1</v>
      </c>
      <c r="Y92">
        <v>1</v>
      </c>
      <c r="Z92">
        <v>1</v>
      </c>
      <c r="AA92">
        <f t="shared" si="186"/>
        <v>1</v>
      </c>
      <c r="AB92">
        <f t="shared" si="173"/>
        <v>1</v>
      </c>
      <c r="AC92" s="1">
        <v>7.6710647437899999E-4</v>
      </c>
      <c r="AD92" s="2">
        <v>10</v>
      </c>
      <c r="AE92">
        <v>60</v>
      </c>
      <c r="AF92" t="str">
        <f t="shared" si="174"/>
        <v>TRUE</v>
      </c>
      <c r="AG92">
        <f>VLOOKUP($A92,'FuturesInfo (3)'!$A$2:$V$80,22)</f>
        <v>4</v>
      </c>
      <c r="AH92">
        <f t="shared" si="175"/>
        <v>5</v>
      </c>
      <c r="AI92">
        <f t="shared" si="187"/>
        <v>4</v>
      </c>
      <c r="AJ92" s="138">
        <f>VLOOKUP($A92,'FuturesInfo (3)'!$A$2:$O$80,15)*AI92</f>
        <v>2347709.1999999997</v>
      </c>
      <c r="AK92" s="196">
        <f t="shared" si="176"/>
        <v>1800.9429272791424</v>
      </c>
      <c r="AL92" s="196">
        <f t="shared" si="188"/>
        <v>1800.9429272791424</v>
      </c>
      <c r="AN92">
        <f t="shared" si="177"/>
        <v>1</v>
      </c>
      <c r="AO92">
        <v>-1</v>
      </c>
      <c r="AP92">
        <v>1</v>
      </c>
      <c r="AQ92">
        <v>-1</v>
      </c>
      <c r="AR92">
        <f t="shared" si="230"/>
        <v>1</v>
      </c>
      <c r="AS92">
        <f t="shared" si="178"/>
        <v>0</v>
      </c>
      <c r="AT92" s="1">
        <v>-3.5770862077800001E-4</v>
      </c>
      <c r="AU92" s="2">
        <v>10</v>
      </c>
      <c r="AV92">
        <v>60</v>
      </c>
      <c r="AW92" t="str">
        <f t="shared" si="179"/>
        <v>TRUE</v>
      </c>
      <c r="AX92">
        <f>VLOOKUP($A92,'FuturesInfo (3)'!$A$2:$V$80,22)</f>
        <v>4</v>
      </c>
      <c r="AY92">
        <f t="shared" si="180"/>
        <v>3</v>
      </c>
      <c r="AZ92">
        <f t="shared" si="189"/>
        <v>4</v>
      </c>
      <c r="BA92" s="138">
        <f>VLOOKUP($A92,'FuturesInfo (3)'!$A$2:$O$80,15)*AZ92</f>
        <v>2347709.1999999997</v>
      </c>
      <c r="BB92" s="196">
        <f t="shared" si="181"/>
        <v>839.79581991982172</v>
      </c>
      <c r="BC92" s="196">
        <f t="shared" si="190"/>
        <v>-839.79581991982172</v>
      </c>
      <c r="BE92">
        <v>-1</v>
      </c>
      <c r="BF92">
        <v>-1</v>
      </c>
      <c r="BG92">
        <v>1</v>
      </c>
      <c r="BH92">
        <v>1</v>
      </c>
      <c r="BI92">
        <v>0</v>
      </c>
      <c r="BJ92">
        <v>1</v>
      </c>
      <c r="BK92" s="1">
        <v>4.0895613945399998E-4</v>
      </c>
      <c r="BL92" s="2">
        <v>10</v>
      </c>
      <c r="BM92">
        <v>60</v>
      </c>
      <c r="BN92" t="s">
        <v>1185</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1185</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1185</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1185</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1185</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1185</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1185</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1185</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1185</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1185</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1185</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1185</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1185</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1185</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1185</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1185</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1185</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1185</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v>1</v>
      </c>
      <c r="SX92" s="243">
        <v>1</v>
      </c>
      <c r="SY92" s="243">
        <v>1</v>
      </c>
      <c r="SZ92" s="243">
        <v>1</v>
      </c>
      <c r="TA92" s="215">
        <v>1</v>
      </c>
      <c r="TB92" s="244">
        <v>6</v>
      </c>
      <c r="TC92">
        <v>-1</v>
      </c>
      <c r="TD92">
        <v>1</v>
      </c>
      <c r="TE92" s="215">
        <v>-1</v>
      </c>
      <c r="TF92">
        <v>0</v>
      </c>
      <c r="TG92">
        <v>0</v>
      </c>
      <c r="TH92">
        <v>1</v>
      </c>
      <c r="TI92">
        <v>0</v>
      </c>
      <c r="TJ92" s="250">
        <v>-5.6099551203599998E-4</v>
      </c>
      <c r="TK92" s="202">
        <v>42544</v>
      </c>
      <c r="TL92">
        <v>60</v>
      </c>
      <c r="TM92" t="s">
        <v>1185</v>
      </c>
      <c r="TN92">
        <v>4</v>
      </c>
      <c r="TO92" s="253">
        <v>1</v>
      </c>
      <c r="TP92">
        <v>5</v>
      </c>
      <c r="TQ92" s="138">
        <v>2346152.84</v>
      </c>
      <c r="TR92" s="138">
        <v>2932691.05</v>
      </c>
      <c r="TS92" s="196">
        <v>-1316.1812137905154</v>
      </c>
      <c r="TT92" s="196">
        <v>-1645.2265172381442</v>
      </c>
      <c r="TU92" s="196">
        <v>-1316.1812137905154</v>
      </c>
      <c r="TV92" s="196">
        <v>1316.1812137905154</v>
      </c>
      <c r="TW92" s="196">
        <v>-1316.1812137905154</v>
      </c>
      <c r="TX92" s="196">
        <v>-1316.1812137905154</v>
      </c>
      <c r="TY92" s="196">
        <v>-1316.1812137905154</v>
      </c>
      <c r="TZ92" s="196">
        <v>1316.1812137905154</v>
      </c>
      <c r="UA92" s="196">
        <v>-1316.1812137905154</v>
      </c>
      <c r="UB92" s="196">
        <v>-1316.1812137905154</v>
      </c>
      <c r="UC92" s="196">
        <v>1316.1812137905154</v>
      </c>
      <c r="UE92">
        <f t="shared" si="191"/>
        <v>-1</v>
      </c>
      <c r="UF92" s="243">
        <v>1</v>
      </c>
      <c r="UG92" s="243">
        <v>1</v>
      </c>
      <c r="UH92" s="243">
        <v>-1</v>
      </c>
      <c r="UI92" s="215">
        <v>1</v>
      </c>
      <c r="UJ92" s="244">
        <v>7</v>
      </c>
      <c r="UK92">
        <f t="shared" si="192"/>
        <v>-1</v>
      </c>
      <c r="UL92">
        <f t="shared" si="193"/>
        <v>1</v>
      </c>
      <c r="UM92" s="215">
        <v>1</v>
      </c>
      <c r="UN92">
        <f t="shared" si="155"/>
        <v>1</v>
      </c>
      <c r="UO92">
        <f t="shared" si="237"/>
        <v>1</v>
      </c>
      <c r="UP92">
        <f t="shared" si="224"/>
        <v>0</v>
      </c>
      <c r="UQ92">
        <f t="shared" si="194"/>
        <v>1</v>
      </c>
      <c r="UR92" s="250">
        <v>6.6336684186400004E-4</v>
      </c>
      <c r="US92" s="202">
        <v>42544</v>
      </c>
      <c r="UT92">
        <v>60</v>
      </c>
      <c r="UU92" t="str">
        <f t="shared" si="182"/>
        <v>TRUE</v>
      </c>
      <c r="UV92">
        <f>VLOOKUP($A92,'FuturesInfo (3)'!$A$2:$V$80,22)</f>
        <v>4</v>
      </c>
      <c r="UW92" s="253">
        <v>1</v>
      </c>
      <c r="UX92">
        <f t="shared" si="195"/>
        <v>5</v>
      </c>
      <c r="UY92" s="138">
        <f>VLOOKUP($A92,'FuturesInfo (3)'!$A$2:$O$80,15)*UV92</f>
        <v>2347709.1999999997</v>
      </c>
      <c r="UZ92" s="138">
        <f>VLOOKUP($A92,'FuturesInfo (3)'!$A$2:$O$80,15)*UX92</f>
        <v>2934636.4999999995</v>
      </c>
      <c r="VA92" s="196">
        <f t="shared" si="196"/>
        <v>1557.3924376190578</v>
      </c>
      <c r="VB92" s="196">
        <f t="shared" si="197"/>
        <v>1946.7405470238223</v>
      </c>
      <c r="VC92" s="196">
        <f t="shared" si="198"/>
        <v>1557.3924376190578</v>
      </c>
      <c r="VD92" s="196">
        <f t="shared" si="199"/>
        <v>-1557.3924376190578</v>
      </c>
      <c r="VE92" s="196">
        <f t="shared" si="234"/>
        <v>1557.3924376190578</v>
      </c>
      <c r="VF92" s="196">
        <f t="shared" si="200"/>
        <v>1557.3924376190578</v>
      </c>
      <c r="VG92" s="196">
        <f t="shared" si="225"/>
        <v>-1557.3924376190578</v>
      </c>
      <c r="VH92" s="196">
        <f>IF(IF(sym!$O81=UM92,1,0)=1,ABS(UY92*UR92),-ABS(UY92*UR92))</f>
        <v>-1557.3924376190578</v>
      </c>
      <c r="VI92" s="196">
        <f>IF(IF(sym!$N81=UM92,1,0)=1,ABS(UY92*UR92),-ABS(UY92*UR92))</f>
        <v>1557.3924376190578</v>
      </c>
      <c r="VJ92" s="196">
        <f t="shared" si="231"/>
        <v>-1557.3924376190578</v>
      </c>
      <c r="VK92" s="196">
        <f t="shared" si="201"/>
        <v>1557.3924376190578</v>
      </c>
      <c r="VM92">
        <f t="shared" si="202"/>
        <v>1</v>
      </c>
      <c r="VN92" s="243">
        <v>1</v>
      </c>
      <c r="VO92" s="243">
        <v>1</v>
      </c>
      <c r="VP92" s="243">
        <v>1</v>
      </c>
      <c r="VQ92" s="215">
        <v>1</v>
      </c>
      <c r="VR92" s="244">
        <v>8</v>
      </c>
      <c r="VS92">
        <f t="shared" si="203"/>
        <v>-1</v>
      </c>
      <c r="VT92">
        <f t="shared" si="204"/>
        <v>1</v>
      </c>
      <c r="VU92" s="215"/>
      <c r="VV92">
        <f t="shared" si="156"/>
        <v>0</v>
      </c>
      <c r="VW92">
        <f t="shared" si="238"/>
        <v>0</v>
      </c>
      <c r="VX92">
        <f t="shared" si="226"/>
        <v>0</v>
      </c>
      <c r="VY92">
        <f t="shared" si="205"/>
        <v>0</v>
      </c>
      <c r="VZ92" s="250"/>
      <c r="WA92" s="202">
        <v>42544</v>
      </c>
      <c r="WB92">
        <v>60</v>
      </c>
      <c r="WC92" t="str">
        <f t="shared" si="183"/>
        <v>TRUE</v>
      </c>
      <c r="WD92">
        <f>VLOOKUP($A92,'FuturesInfo (3)'!$A$2:$V$80,22)</f>
        <v>4</v>
      </c>
      <c r="WE92" s="253">
        <v>1</v>
      </c>
      <c r="WF92">
        <f t="shared" si="206"/>
        <v>4</v>
      </c>
      <c r="WG92" s="138">
        <f>VLOOKUP($A92,'FuturesInfo (3)'!$A$2:$O$80,15)*WD92</f>
        <v>2347709.1999999997</v>
      </c>
      <c r="WH92" s="138">
        <f>VLOOKUP($A92,'FuturesInfo (3)'!$A$2:$O$80,15)*WF92</f>
        <v>2347709.1999999997</v>
      </c>
      <c r="WI92" s="196">
        <f t="shared" si="207"/>
        <v>0</v>
      </c>
      <c r="WJ92" s="196">
        <f t="shared" si="208"/>
        <v>0</v>
      </c>
      <c r="WK92" s="196">
        <f t="shared" si="209"/>
        <v>0</v>
      </c>
      <c r="WL92" s="196">
        <f t="shared" si="210"/>
        <v>0</v>
      </c>
      <c r="WM92" s="196">
        <f t="shared" si="235"/>
        <v>0</v>
      </c>
      <c r="WN92" s="196">
        <f t="shared" si="211"/>
        <v>0</v>
      </c>
      <c r="WO92" s="196">
        <f t="shared" si="227"/>
        <v>0</v>
      </c>
      <c r="WP92" s="196">
        <f>IF(IF(sym!$O81=VU92,1,0)=1,ABS(WG92*VZ92),-ABS(WG92*VZ92))</f>
        <v>0</v>
      </c>
      <c r="WQ92" s="196">
        <f>IF(IF(sym!$N81=VU92,1,0)=1,ABS(WG92*VZ92),-ABS(WG92*VZ92))</f>
        <v>0</v>
      </c>
      <c r="WR92" s="196">
        <f t="shared" si="232"/>
        <v>0</v>
      </c>
      <c r="WS92" s="196">
        <f t="shared" si="212"/>
        <v>0</v>
      </c>
      <c r="WU92">
        <f t="shared" si="213"/>
        <v>0</v>
      </c>
      <c r="WV92" s="243"/>
      <c r="WW92" s="243"/>
      <c r="WX92" s="243"/>
      <c r="WY92" s="215"/>
      <c r="WZ92" s="244"/>
      <c r="XA92">
        <f t="shared" si="214"/>
        <v>1</v>
      </c>
      <c r="XB92">
        <f t="shared" si="215"/>
        <v>0</v>
      </c>
      <c r="XC92" s="215"/>
      <c r="XD92">
        <f t="shared" si="157"/>
        <v>1</v>
      </c>
      <c r="XE92">
        <f t="shared" si="239"/>
        <v>1</v>
      </c>
      <c r="XF92">
        <f t="shared" si="228"/>
        <v>0</v>
      </c>
      <c r="XG92">
        <f t="shared" si="216"/>
        <v>1</v>
      </c>
      <c r="XH92" s="250"/>
      <c r="XI92" s="202"/>
      <c r="XJ92">
        <v>60</v>
      </c>
      <c r="XK92" t="str">
        <f t="shared" si="184"/>
        <v>FALSE</v>
      </c>
      <c r="XL92">
        <f>VLOOKUP($A92,'FuturesInfo (3)'!$A$2:$V$80,22)</f>
        <v>4</v>
      </c>
      <c r="XM92" s="253"/>
      <c r="XN92">
        <f t="shared" si="217"/>
        <v>3</v>
      </c>
      <c r="XO92" s="138">
        <f>VLOOKUP($A92,'FuturesInfo (3)'!$A$2:$O$80,15)*XL92</f>
        <v>2347709.1999999997</v>
      </c>
      <c r="XP92" s="138">
        <f>VLOOKUP($A92,'FuturesInfo (3)'!$A$2:$O$80,15)*XN92</f>
        <v>1760781.9</v>
      </c>
      <c r="XQ92" s="196">
        <f t="shared" si="218"/>
        <v>0</v>
      </c>
      <c r="XR92" s="196">
        <f t="shared" si="219"/>
        <v>0</v>
      </c>
      <c r="XS92" s="196">
        <f t="shared" si="220"/>
        <v>0</v>
      </c>
      <c r="XT92" s="196">
        <f t="shared" si="221"/>
        <v>0</v>
      </c>
      <c r="XU92" s="196">
        <f t="shared" si="236"/>
        <v>0</v>
      </c>
      <c r="XV92" s="196">
        <f t="shared" si="222"/>
        <v>0</v>
      </c>
      <c r="XW92" s="196">
        <f t="shared" si="229"/>
        <v>0</v>
      </c>
      <c r="XX92" s="196">
        <f>IF(IF(sym!$O81=XC92,1,0)=1,ABS(XO92*XH92),-ABS(XO92*XH92))</f>
        <v>0</v>
      </c>
      <c r="XY92" s="196">
        <f>IF(IF(sym!$N81=XC92,1,0)=1,ABS(XO92*XH92),-ABS(XO92*XH92))</f>
        <v>0</v>
      </c>
      <c r="XZ92" s="196">
        <f t="shared" si="233"/>
        <v>0</v>
      </c>
      <c r="YA92" s="196">
        <f t="shared" si="223"/>
        <v>0</v>
      </c>
    </row>
    <row r="94" spans="1:651" ht="15.75" thickBot="1" x14ac:dyDescent="0.3">
      <c r="G94">
        <f t="shared" ref="G94:L94" si="240">G12</f>
        <v>20160602</v>
      </c>
      <c r="H94" t="str">
        <f t="shared" si="240"/>
        <v>SEA</v>
      </c>
      <c r="I94" t="str">
        <f t="shared" si="240"/>
        <v>ACT</v>
      </c>
      <c r="J94" t="str">
        <f t="shared" si="240"/>
        <v>ACCSIG</v>
      </c>
      <c r="K94" t="str">
        <f t="shared" si="240"/>
        <v>ACCSEA</v>
      </c>
      <c r="L94" s="183" t="str">
        <f t="shared" si="240"/>
        <v>PctChg</v>
      </c>
      <c r="M94" t="s">
        <v>429</v>
      </c>
      <c r="N94" t="s">
        <v>1</v>
      </c>
      <c r="O94" t="s">
        <v>32</v>
      </c>
      <c r="P94" t="s">
        <v>780</v>
      </c>
      <c r="Q94" t="s">
        <v>782</v>
      </c>
      <c r="R94" t="str">
        <f>R12</f>
        <v>$$$</v>
      </c>
      <c r="S94" t="s">
        <v>920</v>
      </c>
      <c r="T94" t="s">
        <v>1076</v>
      </c>
      <c r="X94">
        <f>X12</f>
        <v>20160603</v>
      </c>
      <c r="Y94" t="str">
        <f>Y12</f>
        <v>SEA</v>
      </c>
      <c r="Z94" t="str">
        <f t="shared" ref="Z94:AL94" si="241">Z12</f>
        <v>ACT</v>
      </c>
      <c r="AA94" t="str">
        <f t="shared" si="241"/>
        <v>ACCSIG</v>
      </c>
      <c r="AB94" t="str">
        <f t="shared" si="241"/>
        <v>ACCSEA</v>
      </c>
      <c r="AC94" t="str">
        <f t="shared" si="241"/>
        <v>PctChg</v>
      </c>
      <c r="AD94" t="str">
        <f t="shared" si="241"/>
        <v>pivot</v>
      </c>
      <c r="AE94" t="str">
        <f t="shared" si="241"/>
        <v>lb</v>
      </c>
      <c r="AF94" t="str">
        <f t="shared" si="241"/>
        <v>Submit</v>
      </c>
      <c r="AG94" t="str">
        <f t="shared" si="241"/>
        <v>c2qty</v>
      </c>
      <c r="AH94" t="str">
        <f t="shared" si="241"/>
        <v>adj</v>
      </c>
      <c r="AI94" t="str">
        <f t="shared" si="241"/>
        <v>$$$</v>
      </c>
      <c r="AJ94" t="str">
        <f t="shared" si="241"/>
        <v>value</v>
      </c>
      <c r="AK94" s="194" t="str">
        <f t="shared" si="241"/>
        <v>PNL SIG</v>
      </c>
      <c r="AL94" s="194" t="str">
        <f t="shared" si="241"/>
        <v>PNL SEA</v>
      </c>
      <c r="AO94">
        <f>AO12</f>
        <v>20160606</v>
      </c>
      <c r="AP94" t="s">
        <v>1119</v>
      </c>
      <c r="AQ94" t="str">
        <f t="shared" ref="AQ94:BC94" si="242">AQ12</f>
        <v>ACT</v>
      </c>
      <c r="AR94" t="str">
        <f t="shared" si="242"/>
        <v>ACCSIG</v>
      </c>
      <c r="AS94" t="str">
        <f t="shared" si="242"/>
        <v>ACCSEA</v>
      </c>
      <c r="AT94" t="str">
        <f t="shared" si="242"/>
        <v>PctChg</v>
      </c>
      <c r="AU94" t="str">
        <f t="shared" si="242"/>
        <v>pivot</v>
      </c>
      <c r="AV94" t="str">
        <f t="shared" si="242"/>
        <v>lb</v>
      </c>
      <c r="AW94" t="str">
        <f t="shared" si="242"/>
        <v>Submit</v>
      </c>
      <c r="AX94" t="str">
        <f t="shared" si="242"/>
        <v>c2qty</v>
      </c>
      <c r="AY94" t="str">
        <f t="shared" si="242"/>
        <v>adj</v>
      </c>
      <c r="AZ94" t="str">
        <f t="shared" si="242"/>
        <v>$$$</v>
      </c>
      <c r="BA94" t="str">
        <f t="shared" si="242"/>
        <v>value</v>
      </c>
      <c r="BB94" s="194" t="str">
        <f t="shared" si="242"/>
        <v>PNL SIG</v>
      </c>
      <c r="BC94" s="194" t="str">
        <f t="shared" si="242"/>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1162</v>
      </c>
      <c r="BY94" t="s">
        <v>1161</v>
      </c>
      <c r="BZ94" t="s">
        <v>1069</v>
      </c>
      <c r="CA94" t="s">
        <v>1125</v>
      </c>
      <c r="CC94" t="s">
        <v>1161</v>
      </c>
      <c r="CD94" t="s">
        <v>1068</v>
      </c>
      <c r="CE94" t="s">
        <v>429</v>
      </c>
      <c r="CF94" t="s">
        <v>1</v>
      </c>
      <c r="CG94" t="s">
        <v>32</v>
      </c>
      <c r="CH94" t="s">
        <v>780</v>
      </c>
      <c r="CI94" t="s">
        <v>1123</v>
      </c>
      <c r="CJ94" t="s">
        <v>1124</v>
      </c>
      <c r="CK94" t="s">
        <v>920</v>
      </c>
      <c r="CL94" s="194" t="s">
        <v>1112</v>
      </c>
      <c r="CN94" s="194" t="s">
        <v>1163</v>
      </c>
      <c r="CP94" t="s">
        <v>1074</v>
      </c>
      <c r="CQ94">
        <v>20160609</v>
      </c>
      <c r="CR94" t="s">
        <v>1162</v>
      </c>
      <c r="CS94" t="s">
        <v>1161</v>
      </c>
      <c r="CT94" t="s">
        <v>1069</v>
      </c>
      <c r="CU94" t="s">
        <v>1125</v>
      </c>
      <c r="CW94" t="s">
        <v>1161</v>
      </c>
      <c r="CX94" t="s">
        <v>1068</v>
      </c>
      <c r="CY94" t="s">
        <v>429</v>
      </c>
      <c r="CZ94" t="s">
        <v>1</v>
      </c>
      <c r="DA94" t="s">
        <v>32</v>
      </c>
      <c r="DB94" t="s">
        <v>780</v>
      </c>
      <c r="DC94" t="s">
        <v>1123</v>
      </c>
      <c r="DD94" t="s">
        <v>1124</v>
      </c>
      <c r="DE94" t="s">
        <v>920</v>
      </c>
      <c r="DF94" s="194" t="s">
        <v>1112</v>
      </c>
      <c r="DH94" s="194" t="s">
        <v>1163</v>
      </c>
      <c r="DJ94" t="s">
        <v>1074</v>
      </c>
      <c r="DK94">
        <v>20160610</v>
      </c>
      <c r="DL94" t="s">
        <v>1162</v>
      </c>
      <c r="DN94" t="s">
        <v>1161</v>
      </c>
      <c r="DP94" t="s">
        <v>1069</v>
      </c>
      <c r="DQ94" t="s">
        <v>1125</v>
      </c>
      <c r="DS94" t="s">
        <v>1161</v>
      </c>
      <c r="DU94" t="s">
        <v>1068</v>
      </c>
      <c r="DV94" t="s">
        <v>429</v>
      </c>
      <c r="DW94" t="s">
        <v>1</v>
      </c>
      <c r="DX94" t="s">
        <v>32</v>
      </c>
      <c r="DY94" t="s">
        <v>780</v>
      </c>
      <c r="DZ94" t="s">
        <v>1123</v>
      </c>
      <c r="EA94" t="s">
        <v>1124</v>
      </c>
      <c r="EB94" t="s">
        <v>920</v>
      </c>
      <c r="EC94" s="194" t="s">
        <v>1112</v>
      </c>
      <c r="EE94" s="194" t="s">
        <v>1163</v>
      </c>
      <c r="EF94" s="194" t="s">
        <v>1181</v>
      </c>
      <c r="EH94" t="s">
        <v>1074</v>
      </c>
      <c r="EI94">
        <v>20160613</v>
      </c>
      <c r="EJ94" t="s">
        <v>1162</v>
      </c>
      <c r="EL94" t="s">
        <v>1161</v>
      </c>
      <c r="EN94" t="s">
        <v>1069</v>
      </c>
      <c r="EO94" t="s">
        <v>1125</v>
      </c>
      <c r="EQ94" t="s">
        <v>1161</v>
      </c>
      <c r="ES94" t="s">
        <v>1068</v>
      </c>
      <c r="ET94" t="s">
        <v>1187</v>
      </c>
      <c r="EU94" t="s">
        <v>1</v>
      </c>
      <c r="EV94" t="s">
        <v>32</v>
      </c>
      <c r="EW94" t="s">
        <v>780</v>
      </c>
      <c r="EX94" t="s">
        <v>1189</v>
      </c>
      <c r="EY94" t="s">
        <v>1124</v>
      </c>
      <c r="EZ94" t="s">
        <v>920</v>
      </c>
      <c r="FA94" s="194" t="s">
        <v>1112</v>
      </c>
      <c r="FC94" s="194" t="s">
        <v>1163</v>
      </c>
      <c r="FD94" s="194" t="s">
        <v>1181</v>
      </c>
      <c r="FF94" t="s">
        <v>1074</v>
      </c>
      <c r="FG94">
        <v>20160614</v>
      </c>
      <c r="FH94" t="s">
        <v>1162</v>
      </c>
      <c r="FJ94" t="s">
        <v>1161</v>
      </c>
      <c r="FL94" t="s">
        <v>1069</v>
      </c>
      <c r="FM94" t="s">
        <v>1125</v>
      </c>
      <c r="FO94" t="s">
        <v>1161</v>
      </c>
      <c r="FQ94" t="s">
        <v>1068</v>
      </c>
      <c r="FR94" t="s">
        <v>1187</v>
      </c>
      <c r="FS94" t="s">
        <v>1</v>
      </c>
      <c r="FT94" t="s">
        <v>32</v>
      </c>
      <c r="FU94" t="s">
        <v>780</v>
      </c>
      <c r="FV94" t="s">
        <v>1190</v>
      </c>
      <c r="FW94" t="s">
        <v>1124</v>
      </c>
      <c r="FX94" t="s">
        <v>1191</v>
      </c>
      <c r="FZ94" s="194" t="s">
        <v>1193</v>
      </c>
      <c r="GC94" s="194" t="s">
        <v>1163</v>
      </c>
      <c r="GD94" s="194" t="s">
        <v>1181</v>
      </c>
      <c r="GF94" t="s">
        <v>1074</v>
      </c>
      <c r="GG94">
        <v>20160615</v>
      </c>
      <c r="GH94" t="s">
        <v>1162</v>
      </c>
      <c r="GJ94" t="s">
        <v>1161</v>
      </c>
      <c r="GL94" t="s">
        <v>1069</v>
      </c>
      <c r="GM94" t="s">
        <v>1125</v>
      </c>
      <c r="GO94" t="s">
        <v>1161</v>
      </c>
      <c r="GQ94" t="s">
        <v>1068</v>
      </c>
      <c r="GR94" t="s">
        <v>1187</v>
      </c>
      <c r="GS94" t="s">
        <v>1</v>
      </c>
      <c r="GT94" t="s">
        <v>32</v>
      </c>
      <c r="GU94" t="s">
        <v>780</v>
      </c>
      <c r="GV94" t="s">
        <v>1190</v>
      </c>
      <c r="GW94" t="s">
        <v>1124</v>
      </c>
      <c r="GX94" t="s">
        <v>1191</v>
      </c>
      <c r="GZ94" s="194" t="s">
        <v>1193</v>
      </c>
      <c r="HC94" s="194" t="s">
        <v>1163</v>
      </c>
      <c r="HD94" s="194" t="s">
        <v>1181</v>
      </c>
      <c r="HF94" t="s">
        <v>1074</v>
      </c>
      <c r="HG94">
        <v>20160616</v>
      </c>
      <c r="HH94" t="s">
        <v>1162</v>
      </c>
      <c r="HJ94" t="s">
        <v>1161</v>
      </c>
      <c r="HL94" t="s">
        <v>1069</v>
      </c>
      <c r="HM94" t="s">
        <v>1125</v>
      </c>
      <c r="HO94" t="s">
        <v>1161</v>
      </c>
      <c r="HQ94" t="s">
        <v>1068</v>
      </c>
      <c r="HR94" t="s">
        <v>1187</v>
      </c>
      <c r="HS94" t="s">
        <v>1</v>
      </c>
      <c r="HT94" t="s">
        <v>32</v>
      </c>
      <c r="HU94" t="s">
        <v>780</v>
      </c>
      <c r="HV94" t="s">
        <v>1190</v>
      </c>
      <c r="HW94" t="s">
        <v>1124</v>
      </c>
      <c r="HX94" t="s">
        <v>1191</v>
      </c>
      <c r="HZ94" s="194" t="s">
        <v>1193</v>
      </c>
      <c r="IC94" s="194" t="s">
        <v>1163</v>
      </c>
      <c r="ID94" s="194" t="s">
        <v>1181</v>
      </c>
      <c r="IF94" t="s">
        <v>1074</v>
      </c>
      <c r="IJ94" t="s">
        <v>1161</v>
      </c>
      <c r="IL94" t="s">
        <v>1069</v>
      </c>
      <c r="IM94" t="s">
        <v>1125</v>
      </c>
      <c r="IO94" t="s">
        <v>1161</v>
      </c>
      <c r="IQ94" t="s">
        <v>1068</v>
      </c>
      <c r="IS94" t="s">
        <v>1</v>
      </c>
      <c r="IT94" t="s">
        <v>32</v>
      </c>
      <c r="IU94" t="s">
        <v>780</v>
      </c>
      <c r="IW94" t="s">
        <v>1124</v>
      </c>
      <c r="IX94" t="s">
        <v>1191</v>
      </c>
      <c r="IZ94" s="194" t="s">
        <v>1193</v>
      </c>
      <c r="JC94" s="194" t="s">
        <v>1163</v>
      </c>
      <c r="JD94" s="194" t="s">
        <v>1181</v>
      </c>
      <c r="JF94" t="s">
        <v>1074</v>
      </c>
      <c r="JG94">
        <v>20160620</v>
      </c>
      <c r="JH94" t="s">
        <v>1162</v>
      </c>
      <c r="JJ94" t="s">
        <v>1161</v>
      </c>
      <c r="JL94" t="s">
        <v>1069</v>
      </c>
      <c r="JM94" t="s">
        <v>1125</v>
      </c>
      <c r="JO94" t="s">
        <v>1161</v>
      </c>
      <c r="JQ94" t="s">
        <v>1068</v>
      </c>
      <c r="JR94" t="s">
        <v>1187</v>
      </c>
      <c r="JS94" t="s">
        <v>1</v>
      </c>
      <c r="JT94" t="s">
        <v>32</v>
      </c>
      <c r="JU94" t="s">
        <v>780</v>
      </c>
      <c r="JV94" t="s">
        <v>1190</v>
      </c>
      <c r="JW94" t="s">
        <v>1124</v>
      </c>
      <c r="JX94" t="s">
        <v>1191</v>
      </c>
      <c r="JZ94" s="194" t="s">
        <v>1193</v>
      </c>
      <c r="KC94" s="194" t="s">
        <v>1163</v>
      </c>
      <c r="KD94" s="194" t="s">
        <v>1181</v>
      </c>
      <c r="KF94" t="s">
        <v>1074</v>
      </c>
      <c r="KG94">
        <v>20160621</v>
      </c>
      <c r="KH94" t="s">
        <v>1162</v>
      </c>
      <c r="KJ94" t="s">
        <v>1161</v>
      </c>
      <c r="KL94" t="s">
        <v>1069</v>
      </c>
      <c r="KM94" t="s">
        <v>1125</v>
      </c>
      <c r="KO94" t="s">
        <v>1161</v>
      </c>
      <c r="KQ94" t="s">
        <v>1068</v>
      </c>
      <c r="KR94" t="s">
        <v>1187</v>
      </c>
      <c r="KS94" t="s">
        <v>1</v>
      </c>
      <c r="KT94" t="s">
        <v>32</v>
      </c>
      <c r="KU94" t="s">
        <v>780</v>
      </c>
      <c r="KV94" t="s">
        <v>1190</v>
      </c>
      <c r="KW94" t="s">
        <v>1201</v>
      </c>
      <c r="KX94" t="s">
        <v>1191</v>
      </c>
      <c r="KZ94" s="194" t="s">
        <v>1193</v>
      </c>
      <c r="LC94" s="194" t="s">
        <v>1163</v>
      </c>
      <c r="LD94" s="194" t="s">
        <v>1181</v>
      </c>
      <c r="LF94" t="s">
        <v>1074</v>
      </c>
      <c r="LG94">
        <v>20160622</v>
      </c>
      <c r="LH94" t="s">
        <v>1162</v>
      </c>
      <c r="LJ94" t="s">
        <v>1161</v>
      </c>
      <c r="LL94" t="s">
        <v>1069</v>
      </c>
      <c r="LM94" t="s">
        <v>1125</v>
      </c>
      <c r="LO94" t="s">
        <v>1161</v>
      </c>
      <c r="LQ94" t="s">
        <v>1068</v>
      </c>
      <c r="LR94" t="s">
        <v>1187</v>
      </c>
      <c r="LS94" t="s">
        <v>1</v>
      </c>
      <c r="LT94" t="s">
        <v>32</v>
      </c>
      <c r="LU94" t="s">
        <v>780</v>
      </c>
      <c r="LV94" t="s">
        <v>1190</v>
      </c>
      <c r="LW94" t="s">
        <v>1124</v>
      </c>
      <c r="LX94" t="s">
        <v>1191</v>
      </c>
      <c r="LZ94" s="194" t="s">
        <v>1193</v>
      </c>
      <c r="MC94" s="194" t="s">
        <v>1163</v>
      </c>
      <c r="MD94" s="194" t="s">
        <v>1181</v>
      </c>
      <c r="MF94" t="s">
        <v>1074</v>
      </c>
      <c r="MG94">
        <v>20160623</v>
      </c>
      <c r="MH94" t="s">
        <v>1162</v>
      </c>
      <c r="MJ94" t="s">
        <v>1161</v>
      </c>
      <c r="ML94" t="s">
        <v>1069</v>
      </c>
      <c r="MM94" t="s">
        <v>1125</v>
      </c>
      <c r="MO94" t="s">
        <v>1161</v>
      </c>
      <c r="MQ94" t="s">
        <v>1068</v>
      </c>
      <c r="MR94" t="s">
        <v>1187</v>
      </c>
      <c r="MS94" t="s">
        <v>1</v>
      </c>
      <c r="MT94" t="s">
        <v>32</v>
      </c>
      <c r="MU94" t="s">
        <v>780</v>
      </c>
      <c r="MV94" t="s">
        <v>1190</v>
      </c>
      <c r="MW94" t="s">
        <v>1124</v>
      </c>
      <c r="MX94" t="s">
        <v>1191</v>
      </c>
      <c r="MZ94" s="194" t="s">
        <v>1193</v>
      </c>
      <c r="NC94" s="194" t="s">
        <v>1163</v>
      </c>
      <c r="ND94" s="194" t="s">
        <v>1181</v>
      </c>
      <c r="NF94" t="s">
        <v>1074</v>
      </c>
      <c r="NG94">
        <v>20160624</v>
      </c>
      <c r="NH94" t="s">
        <v>1162</v>
      </c>
      <c r="NJ94" t="s">
        <v>1161</v>
      </c>
      <c r="NL94" t="s">
        <v>1069</v>
      </c>
      <c r="NM94" t="s">
        <v>1125</v>
      </c>
      <c r="NO94" t="s">
        <v>1161</v>
      </c>
      <c r="NQ94" t="s">
        <v>1068</v>
      </c>
      <c r="NR94" t="s">
        <v>1187</v>
      </c>
      <c r="NS94" t="s">
        <v>1</v>
      </c>
      <c r="NT94" t="s">
        <v>32</v>
      </c>
      <c r="NU94" t="s">
        <v>780</v>
      </c>
      <c r="NV94" t="s">
        <v>1190</v>
      </c>
      <c r="NW94" t="s">
        <v>1124</v>
      </c>
      <c r="NX94" t="s">
        <v>1191</v>
      </c>
      <c r="NZ94" s="194" t="s">
        <v>1193</v>
      </c>
      <c r="OC94" s="194" t="s">
        <v>1163</v>
      </c>
      <c r="OD94" s="194" t="s">
        <v>1181</v>
      </c>
      <c r="OF94" t="s">
        <v>1074</v>
      </c>
      <c r="OG94">
        <v>20160627</v>
      </c>
      <c r="OH94" t="s">
        <v>1162</v>
      </c>
      <c r="OJ94" t="s">
        <v>1161</v>
      </c>
      <c r="OL94" t="s">
        <v>1069</v>
      </c>
      <c r="OM94" t="s">
        <v>1125</v>
      </c>
      <c r="OO94" t="s">
        <v>1161</v>
      </c>
      <c r="OQ94" t="s">
        <v>1068</v>
      </c>
      <c r="OR94" t="s">
        <v>1187</v>
      </c>
      <c r="OS94" t="s">
        <v>1</v>
      </c>
      <c r="OT94" t="s">
        <v>32</v>
      </c>
      <c r="OU94" t="s">
        <v>780</v>
      </c>
      <c r="OV94" t="s">
        <v>1190</v>
      </c>
      <c r="OW94" t="s">
        <v>1124</v>
      </c>
      <c r="OX94" t="s">
        <v>1191</v>
      </c>
      <c r="OZ94" s="194" t="s">
        <v>1193</v>
      </c>
      <c r="PC94" s="194" t="s">
        <v>1163</v>
      </c>
      <c r="PD94" s="194" t="s">
        <v>1181</v>
      </c>
      <c r="PF94" t="s">
        <v>1074</v>
      </c>
      <c r="PG94">
        <v>20160628</v>
      </c>
      <c r="PI94" t="s">
        <v>1162</v>
      </c>
      <c r="PK94" t="s">
        <v>1161</v>
      </c>
      <c r="PM94" t="s">
        <v>1069</v>
      </c>
      <c r="PN94" t="s">
        <v>1125</v>
      </c>
      <c r="PP94" t="s">
        <v>1161</v>
      </c>
      <c r="PR94" t="s">
        <v>1068</v>
      </c>
      <c r="PS94" t="s">
        <v>1187</v>
      </c>
      <c r="PT94" t="s">
        <v>1</v>
      </c>
      <c r="PU94" t="s">
        <v>32</v>
      </c>
      <c r="PV94" t="s">
        <v>780</v>
      </c>
      <c r="PW94" t="s">
        <v>1190</v>
      </c>
      <c r="PX94" t="s">
        <v>1124</v>
      </c>
      <c r="PY94" t="s">
        <v>1191</v>
      </c>
      <c r="QA94" s="194" t="s">
        <v>1193</v>
      </c>
      <c r="QD94" s="194" t="s">
        <v>1163</v>
      </c>
      <c r="QE94" s="194" t="s">
        <v>1181</v>
      </c>
      <c r="QH94" t="s">
        <v>1074</v>
      </c>
      <c r="QI94">
        <v>20160629</v>
      </c>
      <c r="QK94" t="s">
        <v>1162</v>
      </c>
      <c r="QM94" t="s">
        <v>1161</v>
      </c>
      <c r="QO94" t="s">
        <v>1069</v>
      </c>
      <c r="QP94" t="s">
        <v>1125</v>
      </c>
      <c r="QR94" t="s">
        <v>1161</v>
      </c>
      <c r="QT94" t="s">
        <v>1068</v>
      </c>
      <c r="QU94" t="s">
        <v>1187</v>
      </c>
      <c r="QV94" t="s">
        <v>1</v>
      </c>
      <c r="QW94" t="s">
        <v>32</v>
      </c>
      <c r="QX94" t="s">
        <v>780</v>
      </c>
      <c r="QY94" t="s">
        <v>1190</v>
      </c>
      <c r="QZ94" t="s">
        <v>1124</v>
      </c>
      <c r="RA94" t="s">
        <v>1191</v>
      </c>
      <c r="RC94" s="194" t="s">
        <v>1193</v>
      </c>
      <c r="RF94" s="194" t="s">
        <v>1163</v>
      </c>
      <c r="RG94" s="194" t="s">
        <v>1181</v>
      </c>
      <c r="RO94" t="s">
        <v>1221</v>
      </c>
      <c r="RP94">
        <v>20160630</v>
      </c>
      <c r="RS94" t="s">
        <v>1162</v>
      </c>
      <c r="RU94" t="s">
        <v>1213</v>
      </c>
      <c r="RW94" t="s">
        <v>1069</v>
      </c>
      <c r="RX94" t="s">
        <v>1125</v>
      </c>
      <c r="RZ94" t="s">
        <v>1213</v>
      </c>
      <c r="SB94" t="s">
        <v>1068</v>
      </c>
      <c r="SC94" t="s">
        <v>1187</v>
      </c>
      <c r="SD94" t="s">
        <v>1</v>
      </c>
      <c r="SE94" t="s">
        <v>32</v>
      </c>
      <c r="SF94" t="s">
        <v>780</v>
      </c>
      <c r="SG94" t="s">
        <v>1190</v>
      </c>
      <c r="SH94" t="s">
        <v>1124</v>
      </c>
      <c r="SI94" t="s">
        <v>1191</v>
      </c>
      <c r="SK94" s="194" t="s">
        <v>1193</v>
      </c>
      <c r="SN94" s="194" t="s">
        <v>1214</v>
      </c>
      <c r="SO94" s="194" t="s">
        <v>1216</v>
      </c>
      <c r="SW94" t="s">
        <v>1221</v>
      </c>
      <c r="SX94">
        <v>20160701</v>
      </c>
      <c r="TA94" t="s">
        <v>1162</v>
      </c>
      <c r="TC94" t="s">
        <v>1217</v>
      </c>
      <c r="TE94" t="s">
        <v>1069</v>
      </c>
      <c r="TF94" t="s">
        <v>1125</v>
      </c>
      <c r="TH94" t="s">
        <v>1217</v>
      </c>
      <c r="TJ94" t="s">
        <v>1068</v>
      </c>
      <c r="TK94" t="s">
        <v>1187</v>
      </c>
      <c r="TL94" t="s">
        <v>1</v>
      </c>
      <c r="TM94" t="s">
        <v>32</v>
      </c>
      <c r="TN94" t="s">
        <v>780</v>
      </c>
      <c r="TO94" t="s">
        <v>1190</v>
      </c>
      <c r="TP94" t="s">
        <v>1124</v>
      </c>
      <c r="TQ94" t="s">
        <v>1191</v>
      </c>
      <c r="TS94" s="194" t="s">
        <v>1193</v>
      </c>
      <c r="TV94" s="194" t="s">
        <v>1218</v>
      </c>
      <c r="TW94" s="194" t="s">
        <v>1216</v>
      </c>
      <c r="UE94" t="str">
        <f>UE12</f>
        <v>prev ACT</v>
      </c>
      <c r="UF94">
        <f>UF12</f>
        <v>20160704</v>
      </c>
      <c r="UI94" t="str">
        <f>UI12</f>
        <v>SEA1</v>
      </c>
      <c r="UK94" t="str">
        <f>UK12</f>
        <v>ANTI-S</v>
      </c>
      <c r="UM94" t="str">
        <f>UM12</f>
        <v>ACT</v>
      </c>
      <c r="UN94" t="str">
        <f>UN12</f>
        <v>SIG</v>
      </c>
      <c r="UP94" t="str">
        <f>UP12</f>
        <v>ANTI-S</v>
      </c>
      <c r="UR94" t="str">
        <f t="shared" ref="UR94:UY94" si="243">UR12</f>
        <v>PctChg</v>
      </c>
      <c r="US94" t="str">
        <f t="shared" si="243"/>
        <v>vStart</v>
      </c>
      <c r="UT94" t="str">
        <f t="shared" si="243"/>
        <v>lb</v>
      </c>
      <c r="UU94" t="str">
        <f t="shared" si="243"/>
        <v>Submit</v>
      </c>
      <c r="UV94" t="str">
        <f t="shared" si="243"/>
        <v>c2qty</v>
      </c>
      <c r="UW94" t="str">
        <f t="shared" si="243"/>
        <v>safef</v>
      </c>
      <c r="UX94" t="str">
        <f t="shared" si="243"/>
        <v>FIN</v>
      </c>
      <c r="UY94" t="str">
        <f t="shared" si="243"/>
        <v>value-noDPS</v>
      </c>
      <c r="VA94" s="194" t="str">
        <f>VA12</f>
        <v>PNL SIG-noDPS</v>
      </c>
      <c r="VD94" s="194" t="str">
        <f>VD12</f>
        <v>PNL ANTI-S</v>
      </c>
      <c r="VE94" s="194" t="str">
        <f>VE12</f>
        <v>PNL SEA-ADJ</v>
      </c>
      <c r="VM94" t="str">
        <f>VM12</f>
        <v>prev ACT</v>
      </c>
      <c r="VN94">
        <f>VN12</f>
        <v>20160705</v>
      </c>
      <c r="VQ94" t="str">
        <f>VQ12</f>
        <v>SEA1</v>
      </c>
      <c r="VS94" t="str">
        <f>VS12</f>
        <v>ANTI-S</v>
      </c>
      <c r="VU94" t="str">
        <f>VU12</f>
        <v>ACT</v>
      </c>
      <c r="VV94" t="str">
        <f>VV12</f>
        <v>SIG</v>
      </c>
      <c r="VX94" t="str">
        <f>VX12</f>
        <v>ANTI-S</v>
      </c>
      <c r="VZ94" t="str">
        <f t="shared" ref="VZ94:WG94" si="244">VZ12</f>
        <v>PctChg</v>
      </c>
      <c r="WA94" t="str">
        <f t="shared" si="244"/>
        <v>vStart</v>
      </c>
      <c r="WB94" t="str">
        <f t="shared" si="244"/>
        <v>lb</v>
      </c>
      <c r="WC94" t="str">
        <f t="shared" si="244"/>
        <v>Submit</v>
      </c>
      <c r="WD94" t="str">
        <f t="shared" si="244"/>
        <v>c2qty</v>
      </c>
      <c r="WE94" t="str">
        <f t="shared" si="244"/>
        <v>safef</v>
      </c>
      <c r="WF94" t="str">
        <f t="shared" si="244"/>
        <v>FIN</v>
      </c>
      <c r="WG94" t="str">
        <f t="shared" si="244"/>
        <v>value-noDPS</v>
      </c>
      <c r="WI94" s="194" t="str">
        <f>WI12</f>
        <v>PNL SIG-noDPS</v>
      </c>
      <c r="WL94" s="194" t="str">
        <f>WL12</f>
        <v>PNL ANTI-S</v>
      </c>
      <c r="WM94" s="194" t="str">
        <f>WM12</f>
        <v>PNL SEA-ADJ</v>
      </c>
      <c r="WU94" t="str">
        <f>WU12</f>
        <v>prev ACT</v>
      </c>
      <c r="WV94">
        <f>WV12</f>
        <v>20160706</v>
      </c>
      <c r="WY94" t="str">
        <f>WY12</f>
        <v>SEA1</v>
      </c>
      <c r="XA94" t="str">
        <f>XA12</f>
        <v>ANTI-S</v>
      </c>
      <c r="XC94" t="str">
        <f>XC12</f>
        <v>ACT</v>
      </c>
      <c r="XD94" t="str">
        <f>XD12</f>
        <v>SIG</v>
      </c>
      <c r="XF94" t="str">
        <f>XF12</f>
        <v>ANTI-S</v>
      </c>
      <c r="XH94" t="str">
        <f t="shared" ref="XH94:XO94" si="245">XH12</f>
        <v>PctChg</v>
      </c>
      <c r="XI94" t="str">
        <f t="shared" si="245"/>
        <v>vStart</v>
      </c>
      <c r="XJ94" t="str">
        <f t="shared" si="245"/>
        <v>lb</v>
      </c>
      <c r="XK94" t="str">
        <f t="shared" si="245"/>
        <v>Submit</v>
      </c>
      <c r="XL94" t="str">
        <f t="shared" si="245"/>
        <v>c2qty</v>
      </c>
      <c r="XM94" t="str">
        <f t="shared" si="245"/>
        <v>safef</v>
      </c>
      <c r="XN94" t="str">
        <f t="shared" si="245"/>
        <v>FIN</v>
      </c>
      <c r="XO94" t="str">
        <f t="shared" si="245"/>
        <v>value-noDPS</v>
      </c>
      <c r="XQ94" s="194" t="str">
        <f>XQ12</f>
        <v>PNL SIG-noDPS</v>
      </c>
      <c r="XT94" s="194" t="str">
        <f>XT12</f>
        <v>PNL ANTI-S</v>
      </c>
      <c r="XU94" s="194" t="str">
        <f>XU12</f>
        <v>PNL SEA-ADJ</v>
      </c>
    </row>
    <row r="95" spans="1:651"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1382737.7319984082</v>
      </c>
      <c r="T95" s="138">
        <f>SUM(T96:T123)</f>
        <v>3112.2461122289301</v>
      </c>
      <c r="U95" s="138">
        <f>SUM(U96:U123)</f>
        <v>2183.1869314970377</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1382737.7319984082</v>
      </c>
      <c r="AK95" s="195">
        <f>SUM(AK96:AK173)</f>
        <v>-6219.0131639707388</v>
      </c>
      <c r="AL95" s="195">
        <f>SUM(AL96:AL123)</f>
        <v>-4973.0429346082447</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1382737.7319984082</v>
      </c>
      <c r="BB95" s="195">
        <f>SUM(BB96:BB173)</f>
        <v>278.93082879504539</v>
      </c>
      <c r="BC95" s="195">
        <f>SUM(BC96:BC123)</f>
        <v>206.78535870221779</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v>0</v>
      </c>
      <c r="SY95" s="193"/>
      <c r="SZ95" s="193"/>
      <c r="TA95" s="193">
        <v>0.5714285714285714</v>
      </c>
      <c r="TB95" s="193"/>
      <c r="TC95" s="193">
        <v>0.5714285714285714</v>
      </c>
      <c r="TD95" s="193"/>
      <c r="TE95" s="193">
        <v>0</v>
      </c>
      <c r="TF95" s="190">
        <v>1</v>
      </c>
      <c r="TG95" s="190"/>
      <c r="TH95" s="190">
        <v>0</v>
      </c>
      <c r="TI95" s="236"/>
      <c r="TJ95" s="127"/>
      <c r="TK95" s="127"/>
      <c r="TL95" s="127"/>
      <c r="TM95" s="127"/>
      <c r="TN95" s="127"/>
      <c r="TO95" s="186">
        <v>0.25</v>
      </c>
      <c r="TP95" s="127"/>
      <c r="TQ95" s="191">
        <v>1382737.7319984082</v>
      </c>
      <c r="TR95" s="191"/>
      <c r="TS95" s="195">
        <v>0</v>
      </c>
      <c r="TT95" s="195"/>
      <c r="TU95" s="195"/>
      <c r="TV95" s="195">
        <v>0</v>
      </c>
      <c r="TW95" s="195">
        <v>0</v>
      </c>
      <c r="TX95" s="279"/>
      <c r="TY95" s="279"/>
      <c r="TZ95" s="279"/>
      <c r="UA95" s="279"/>
      <c r="UB95" s="279"/>
      <c r="UC95" s="279"/>
      <c r="UE95" s="127" t="s">
        <v>1120</v>
      </c>
      <c r="UF95" s="193">
        <f>COUNTIF(UF96:UF123,1)/28</f>
        <v>0</v>
      </c>
      <c r="UG95" s="193"/>
      <c r="UH95" s="193"/>
      <c r="UI95" s="193">
        <f>COUNTIF(UI96:UI123,1)/28</f>
        <v>0.5714285714285714</v>
      </c>
      <c r="UJ95" s="193"/>
      <c r="UK95" s="193">
        <f>COUNTIF(UK96:UK123,1)/28</f>
        <v>0.5714285714285714</v>
      </c>
      <c r="UL95" s="193"/>
      <c r="UM95" s="193">
        <f>COUNTIF(UM96:UM123,1)/28</f>
        <v>0</v>
      </c>
      <c r="UN95" s="190">
        <f>SUM(UN96:UN123)/28</f>
        <v>1</v>
      </c>
      <c r="UO95" s="190"/>
      <c r="UP95" s="190">
        <f>SUM(UP96:UP123)/28</f>
        <v>0</v>
      </c>
      <c r="UQ95" s="236"/>
      <c r="UR95" s="127"/>
      <c r="US95" s="127"/>
      <c r="UT95" s="127"/>
      <c r="UU95" s="127"/>
      <c r="UV95" s="127"/>
      <c r="UW95" s="186">
        <v>0.25</v>
      </c>
      <c r="UX95" s="127"/>
      <c r="UY95" s="191">
        <f>SUM(UY96:UY173)</f>
        <v>1382737.7319984082</v>
      </c>
      <c r="UZ95" s="191"/>
      <c r="VA95" s="195">
        <f>SUM(VA96:VA173)</f>
        <v>0</v>
      </c>
      <c r="VB95" s="195"/>
      <c r="VC95" s="195"/>
      <c r="VD95" s="195">
        <f>SUM(VD96:VD123)</f>
        <v>0</v>
      </c>
      <c r="VE95" s="195">
        <f>SUM(VE96:VE123)</f>
        <v>0</v>
      </c>
      <c r="VF95" s="279"/>
      <c r="VG95" s="279"/>
      <c r="VH95" s="279"/>
      <c r="VI95" s="279"/>
      <c r="VJ95" s="279"/>
      <c r="VK95" s="279"/>
      <c r="VM95" s="127" t="s">
        <v>1120</v>
      </c>
      <c r="VN95" s="193">
        <f>COUNTIF(VN96:VN123,1)/28</f>
        <v>0</v>
      </c>
      <c r="VO95" s="193"/>
      <c r="VP95" s="193"/>
      <c r="VQ95" s="193">
        <f>COUNTIF(VQ96:VQ123,1)/28</f>
        <v>0.5714285714285714</v>
      </c>
      <c r="VR95" s="193"/>
      <c r="VS95" s="193">
        <f>COUNTIF(VS96:VS123,1)/28</f>
        <v>0.5714285714285714</v>
      </c>
      <c r="VT95" s="193"/>
      <c r="VU95" s="193">
        <f>COUNTIF(VU96:VU123,1)/28</f>
        <v>0</v>
      </c>
      <c r="VV95" s="190">
        <f>SUM(VV96:VV123)/28</f>
        <v>1</v>
      </c>
      <c r="VW95" s="190"/>
      <c r="VX95" s="190">
        <f>SUM(VX96:VX123)/28</f>
        <v>0</v>
      </c>
      <c r="VY95" s="236"/>
      <c r="VZ95" s="127"/>
      <c r="WA95" s="127"/>
      <c r="WB95" s="127"/>
      <c r="WC95" s="127"/>
      <c r="WD95" s="127"/>
      <c r="WE95" s="186">
        <v>0.25</v>
      </c>
      <c r="WF95" s="127"/>
      <c r="WG95" s="191">
        <f>SUM(WG96:WG173)</f>
        <v>1382737.7319984082</v>
      </c>
      <c r="WH95" s="191"/>
      <c r="WI95" s="195">
        <f>SUM(WI96:WI173)</f>
        <v>0</v>
      </c>
      <c r="WJ95" s="195"/>
      <c r="WK95" s="195"/>
      <c r="WL95" s="195">
        <f>SUM(WL96:WL123)</f>
        <v>0</v>
      </c>
      <c r="WM95" s="195">
        <f>SUM(WM96:WM123)</f>
        <v>0</v>
      </c>
      <c r="WN95" s="279"/>
      <c r="WO95" s="279"/>
      <c r="WP95" s="279"/>
      <c r="WQ95" s="279"/>
      <c r="WR95" s="279"/>
      <c r="WS95" s="279"/>
      <c r="WU95" s="127" t="s">
        <v>1120</v>
      </c>
      <c r="WV95" s="193">
        <f>COUNTIF(WV96:WV123,1)/28</f>
        <v>0</v>
      </c>
      <c r="WW95" s="193"/>
      <c r="WX95" s="193"/>
      <c r="WY95" s="193">
        <f>COUNTIF(WY96:WY123,1)/28</f>
        <v>0.5714285714285714</v>
      </c>
      <c r="WZ95" s="193"/>
      <c r="XA95" s="193">
        <f>COUNTIF(XA96:XA123,1)/28</f>
        <v>0.5714285714285714</v>
      </c>
      <c r="XB95" s="193"/>
      <c r="XC95" s="193">
        <f>COUNTIF(XC96:XC123,1)/28</f>
        <v>0</v>
      </c>
      <c r="XD95" s="190">
        <f>SUM(XD96:XD123)/28</f>
        <v>1</v>
      </c>
      <c r="XE95" s="190"/>
      <c r="XF95" s="190">
        <f>SUM(XF96:XF123)/28</f>
        <v>0</v>
      </c>
      <c r="XG95" s="236"/>
      <c r="XH95" s="127"/>
      <c r="XI95" s="127"/>
      <c r="XJ95" s="127"/>
      <c r="XK95" s="127"/>
      <c r="XL95" s="127"/>
      <c r="XM95" s="186">
        <v>0.25</v>
      </c>
      <c r="XN95" s="127"/>
      <c r="XO95" s="191">
        <f>SUM(XO96:XO173)</f>
        <v>1382737.7319984082</v>
      </c>
      <c r="XP95" s="191"/>
      <c r="XQ95" s="195">
        <f>SUM(XQ96:XQ173)</f>
        <v>0</v>
      </c>
      <c r="XR95" s="195"/>
      <c r="XS95" s="195"/>
      <c r="XT95" s="195">
        <f>SUM(XT96:XT123)</f>
        <v>0</v>
      </c>
      <c r="XU95" s="195">
        <f>SUM(XU96:XU123)</f>
        <v>0</v>
      </c>
      <c r="XV95" s="279"/>
      <c r="XW95" s="279"/>
      <c r="XX95" s="279"/>
      <c r="XY95" s="279"/>
      <c r="XZ95" s="279"/>
      <c r="YA95" s="279"/>
    </row>
    <row r="96" spans="1:651" x14ac:dyDescent="0.25">
      <c r="A96" t="s">
        <v>1084</v>
      </c>
      <c r="B96" s="164" t="s">
        <v>22</v>
      </c>
      <c r="F96" t="e">
        <f>-#REF!+G96</f>
        <v>#REF!</v>
      </c>
      <c r="G96">
        <v>-1</v>
      </c>
      <c r="H96">
        <v>-1</v>
      </c>
      <c r="I96">
        <v>-1</v>
      </c>
      <c r="J96">
        <f t="shared" ref="J96:J123" si="246">IF(G96=I96,1,0)</f>
        <v>1</v>
      </c>
      <c r="K96">
        <f t="shared" ref="K96:K123" si="247">IF(I96=H96,1,0)</f>
        <v>1</v>
      </c>
      <c r="L96" s="183">
        <v>-3.3833771570200002E-3</v>
      </c>
      <c r="M96" s="116" t="s">
        <v>917</v>
      </c>
      <c r="N96">
        <v>50</v>
      </c>
      <c r="O96" t="str">
        <f t="shared" ref="O96:O123" si="248">IF(G96="","FALSE","TRUE")</f>
        <v>TRUE</v>
      </c>
      <c r="P96">
        <f>ROUND(MARGIN!$J13,0)</f>
        <v>7</v>
      </c>
      <c r="Q96" t="e">
        <f>IF(ABS(G96+I96)=2,ROUND(P96*(1+#REF!),0),IF(I96="",P96,ROUND(P96*(1+-#REF!),0)))</f>
        <v>#REF!</v>
      </c>
      <c r="R96">
        <f>P96</f>
        <v>7</v>
      </c>
      <c r="S96" s="138">
        <f>R96*10000*MARGIN!$G13/MARGIN!$D13</f>
        <v>52359.85482</v>
      </c>
      <c r="T96" s="144">
        <f t="shared" ref="T96:T123" si="249">IF(J96=1,ABS(S96*L96),-ABS(S96*L96))</f>
        <v>177.15313674287157</v>
      </c>
      <c r="U96" s="144">
        <f t="shared" ref="U96:U123" si="250">IF(K96=1,ABS(S96*L96),-ABS(S96*L96))</f>
        <v>177.15313674287157</v>
      </c>
      <c r="W96">
        <f t="shared" ref="W96:W123" si="251">-G96+X96</f>
        <v>0</v>
      </c>
      <c r="X96">
        <v>-1</v>
      </c>
      <c r="Y96">
        <v>-1</v>
      </c>
      <c r="Z96">
        <v>1</v>
      </c>
      <c r="AA96">
        <f t="shared" ref="AA96:AA123" si="252">IF(X96=Z96,1,0)</f>
        <v>0</v>
      </c>
      <c r="AB96">
        <f t="shared" ref="AB96:AB123" si="253">IF(Z96=Y96,1,0)</f>
        <v>0</v>
      </c>
      <c r="AC96">
        <v>5.8157128267200004E-3</v>
      </c>
      <c r="AD96" s="116" t="s">
        <v>1108</v>
      </c>
      <c r="AE96">
        <v>50</v>
      </c>
      <c r="AF96" t="str">
        <f t="shared" ref="AF96:AF123" si="254">IF(X96="","FALSE","TRUE")</f>
        <v>TRUE</v>
      </c>
      <c r="AG96">
        <f>ROUND(MARGIN!$J13,0)</f>
        <v>7</v>
      </c>
      <c r="AH96">
        <f>ROUND(IF(X96=Y96,AG96*(1+$AH$95),AG96*(1-$AH$95)),0)</f>
        <v>9</v>
      </c>
      <c r="AI96">
        <f>AG96</f>
        <v>7</v>
      </c>
      <c r="AJ96" s="138">
        <f>AI96*10000*MARGIN!$G13/MARGIN!$D13</f>
        <v>52359.85482</v>
      </c>
      <c r="AK96" s="196">
        <f t="shared" ref="AK96:AK123" si="255">IF(AA96=1,ABS(AJ96*AC96),-ABS(AJ96*AC96))</f>
        <v>-304.50987928187106</v>
      </c>
      <c r="AL96" s="196">
        <f t="shared" ref="AL96:AL123" si="256">IF(AB96=1,ABS(AJ96*AC96),-ABS(AJ96*AC96))</f>
        <v>-304.50987928187106</v>
      </c>
      <c r="AN96">
        <f t="shared" ref="AN96:AN123" si="257">-X96+AO96</f>
        <v>0</v>
      </c>
      <c r="AO96">
        <v>-1</v>
      </c>
      <c r="AP96">
        <v>-1</v>
      </c>
      <c r="AQ96">
        <v>1</v>
      </c>
      <c r="AR96">
        <f t="shared" ref="AR96:AR123" si="258">IF(AO96=AQ96,1,0)</f>
        <v>0</v>
      </c>
      <c r="AS96">
        <f t="shared" ref="AS96:AS123" si="259">IF(AQ96=AP96,1,0)</f>
        <v>0</v>
      </c>
      <c r="AT96">
        <v>4.2119910119099999E-3</v>
      </c>
      <c r="AU96" s="116" t="s">
        <v>1108</v>
      </c>
      <c r="AV96">
        <v>50</v>
      </c>
      <c r="AW96" t="str">
        <f t="shared" ref="AW96:AW123" si="260">IF(AO96="","FALSE","TRUE")</f>
        <v>TRUE</v>
      </c>
      <c r="AX96">
        <f>ROUND(MARGIN!$J13,0)</f>
        <v>7</v>
      </c>
      <c r="AY96">
        <f>ROUND(IF(AO96=AP96,AX96*(1+$AH$95),AX96*(1-$AH$95)),0)</f>
        <v>9</v>
      </c>
      <c r="AZ96">
        <f>AX96</f>
        <v>7</v>
      </c>
      <c r="BA96" s="138">
        <f>AZ96*10000*MARGIN!$G13/MARGIN!$D13</f>
        <v>52359.85482</v>
      </c>
      <c r="BB96" s="196">
        <f t="shared" ref="BB96:BB123" si="261">IF(AR96=1,ABS(BA96*AT96),-ABS(BA96*AT96))</f>
        <v>-220.53923788675249</v>
      </c>
      <c r="BC96" s="196">
        <f t="shared" ref="BC96:BC123" si="262">IF(AS96=1,ABS(BA96*AT96),-ABS(BA96*AT96))</f>
        <v>-220.53923788675249</v>
      </c>
      <c r="BE96">
        <v>2</v>
      </c>
      <c r="BF96">
        <v>1</v>
      </c>
      <c r="BG96">
        <v>1</v>
      </c>
      <c r="BH96">
        <v>-1</v>
      </c>
      <c r="BI96">
        <v>0</v>
      </c>
      <c r="BJ96">
        <v>0</v>
      </c>
      <c r="BK96">
        <v>-4.1849622229900001E-3</v>
      </c>
      <c r="BL96" s="116" t="s">
        <v>1108</v>
      </c>
      <c r="BM96">
        <v>50</v>
      </c>
      <c r="BN96" t="s">
        <v>1185</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1185</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1185</v>
      </c>
      <c r="DB96">
        <v>10</v>
      </c>
      <c r="DC96">
        <v>8</v>
      </c>
      <c r="DD96">
        <v>10</v>
      </c>
      <c r="DE96" s="138">
        <v>74243.756120000005</v>
      </c>
      <c r="DF96" s="196">
        <v>0</v>
      </c>
      <c r="DG96" s="196"/>
      <c r="DH96" s="196">
        <v>0</v>
      </c>
      <c r="DJ96">
        <v>0</v>
      </c>
      <c r="DL96">
        <v>1</v>
      </c>
      <c r="DN96">
        <v>1</v>
      </c>
      <c r="DQ96">
        <v>1</v>
      </c>
      <c r="DS96">
        <v>0</v>
      </c>
      <c r="DV96" s="116" t="s">
        <v>1108</v>
      </c>
      <c r="DW96">
        <v>50</v>
      </c>
      <c r="DX96" t="s">
        <v>1188</v>
      </c>
      <c r="DY96">
        <v>10</v>
      </c>
      <c r="DZ96">
        <v>8</v>
      </c>
      <c r="EA96">
        <v>10</v>
      </c>
      <c r="EB96" s="138">
        <v>74243.756120000005</v>
      </c>
      <c r="EC96" s="196">
        <v>0</v>
      </c>
      <c r="ED96" s="196"/>
      <c r="EE96" s="196">
        <v>0</v>
      </c>
      <c r="EF96" s="196">
        <v>0</v>
      </c>
      <c r="EH96">
        <v>0</v>
      </c>
      <c r="EJ96">
        <v>1</v>
      </c>
      <c r="EL96">
        <v>1</v>
      </c>
      <c r="EO96">
        <v>1</v>
      </c>
      <c r="EQ96">
        <v>0</v>
      </c>
      <c r="ET96" s="116" t="s">
        <v>1108</v>
      </c>
      <c r="EU96">
        <v>50</v>
      </c>
      <c r="EV96" t="s">
        <v>1188</v>
      </c>
      <c r="EW96">
        <v>10</v>
      </c>
      <c r="EX96">
        <v>8</v>
      </c>
      <c r="EY96">
        <v>10</v>
      </c>
      <c r="EZ96" s="138">
        <v>73928.663719999997</v>
      </c>
      <c r="FA96" s="196">
        <v>0</v>
      </c>
      <c r="FB96" s="196"/>
      <c r="FC96" s="196">
        <v>0</v>
      </c>
      <c r="FD96" s="196">
        <v>0</v>
      </c>
      <c r="FF96">
        <v>0</v>
      </c>
      <c r="FH96">
        <v>1</v>
      </c>
      <c r="FJ96">
        <v>1</v>
      </c>
      <c r="FM96">
        <v>1</v>
      </c>
      <c r="FO96">
        <v>0</v>
      </c>
      <c r="FR96" s="116" t="s">
        <v>1108</v>
      </c>
      <c r="FS96">
        <v>50</v>
      </c>
      <c r="FT96" t="s">
        <v>1188</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1188</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1188</v>
      </c>
      <c r="HU96">
        <v>8</v>
      </c>
      <c r="HV96">
        <v>6</v>
      </c>
      <c r="HW96">
        <v>8</v>
      </c>
      <c r="HX96" s="138">
        <v>59655.572352000003</v>
      </c>
      <c r="HY96" s="138"/>
      <c r="HZ96" s="196">
        <v>0</v>
      </c>
      <c r="IA96" s="196"/>
      <c r="IB96" s="196"/>
      <c r="IC96" s="196">
        <v>0</v>
      </c>
      <c r="ID96" s="196">
        <v>0</v>
      </c>
      <c r="IF96">
        <v>0</v>
      </c>
      <c r="IJ96">
        <v>1</v>
      </c>
      <c r="IM96">
        <v>1</v>
      </c>
      <c r="IO96">
        <v>0</v>
      </c>
      <c r="IR96" s="116"/>
      <c r="IS96">
        <v>50</v>
      </c>
      <c r="IT96" t="s">
        <v>1188</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1188</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1188</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1188</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1188</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1188</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1188</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1188</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1188</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1188</v>
      </c>
      <c r="SF96">
        <v>7</v>
      </c>
      <c r="SG96">
        <v>5</v>
      </c>
      <c r="SH96">
        <v>7</v>
      </c>
      <c r="SI96" s="138">
        <v>52750.920992000007</v>
      </c>
      <c r="SJ96" s="138"/>
      <c r="SK96" s="196">
        <v>0</v>
      </c>
      <c r="SL96" s="196"/>
      <c r="SM96" s="196"/>
      <c r="SN96" s="196">
        <v>0</v>
      </c>
      <c r="SO96" s="196">
        <v>0</v>
      </c>
      <c r="SP96" s="196"/>
      <c r="SQ96" s="196"/>
      <c r="SR96" s="196"/>
      <c r="SS96" s="196"/>
      <c r="ST96" s="196"/>
      <c r="SU96" s="196"/>
      <c r="SW96">
        <v>-50</v>
      </c>
      <c r="TA96">
        <v>1</v>
      </c>
      <c r="TC96">
        <v>1</v>
      </c>
      <c r="TF96">
        <v>1</v>
      </c>
      <c r="TH96">
        <v>0</v>
      </c>
      <c r="TK96" s="116" t="s">
        <v>1108</v>
      </c>
      <c r="TL96">
        <v>50</v>
      </c>
      <c r="TM96" t="s">
        <v>1188</v>
      </c>
      <c r="TN96">
        <v>7</v>
      </c>
      <c r="TO96">
        <v>5</v>
      </c>
      <c r="TP96">
        <v>7</v>
      </c>
      <c r="TQ96" s="138">
        <v>52359.85482</v>
      </c>
      <c r="TR96" s="138"/>
      <c r="TS96" s="196">
        <v>0</v>
      </c>
      <c r="TT96" s="196"/>
      <c r="TU96" s="196"/>
      <c r="TV96" s="196">
        <v>0</v>
      </c>
      <c r="TW96" s="196">
        <v>0</v>
      </c>
      <c r="TX96" s="196"/>
      <c r="TY96" s="196"/>
      <c r="TZ96" s="196"/>
      <c r="UA96" s="196"/>
      <c r="UB96" s="196"/>
      <c r="UC96" s="196"/>
      <c r="UE96">
        <f t="shared" ref="UE96:UE123" si="263">-TL96+UF96</f>
        <v>-50</v>
      </c>
      <c r="UI96">
        <v>1</v>
      </c>
      <c r="UK96">
        <v>1</v>
      </c>
      <c r="UN96">
        <f t="shared" ref="UN96:UN101" si="264">IF(UF96=UM96,1,0)</f>
        <v>1</v>
      </c>
      <c r="UP96">
        <f t="shared" ref="UP96:UP123" si="265">IF(UM96=UK96,1,0)</f>
        <v>0</v>
      </c>
      <c r="US96" s="116" t="s">
        <v>1108</v>
      </c>
      <c r="UT96">
        <v>50</v>
      </c>
      <c r="UU96" t="str">
        <f t="shared" ref="UU96:UU101" si="266">IF(UF96="","FALSE","TRUE")</f>
        <v>FALSE</v>
      </c>
      <c r="UV96">
        <f>ROUND(MARGIN!$J13,0)</f>
        <v>7</v>
      </c>
      <c r="UW96">
        <f t="shared" ref="UW96:UW123" si="267">ROUND(IF(UF96=UK96,UV96*(1+$AH$95),UV96*(1-$AH$95)),0)</f>
        <v>5</v>
      </c>
      <c r="UX96">
        <f t="shared" ref="UX96:UX123" si="268">UV96</f>
        <v>7</v>
      </c>
      <c r="UY96" s="138">
        <f>UX96*10000*MARGIN!$G13/MARGIN!$D13</f>
        <v>52359.85482</v>
      </c>
      <c r="UZ96" s="138"/>
      <c r="VA96" s="196">
        <f t="shared" ref="VA96:VA101" si="269">IF(UN96=1,ABS(UY96*UR96),-ABS(UY96*UR96))</f>
        <v>0</v>
      </c>
      <c r="VB96" s="196"/>
      <c r="VC96" s="196"/>
      <c r="VD96" s="196">
        <f t="shared" ref="VD96:VD123" si="270">IF(UP96=1,ABS(UY96*UR96),-ABS(UY96*UR96))</f>
        <v>0</v>
      </c>
      <c r="VE96" s="196">
        <f t="shared" ref="VE96:VE101" si="271">IF(UR96=1,ABS(VA96*US96),-ABS(VA96*US96))</f>
        <v>0</v>
      </c>
      <c r="VF96" s="196"/>
      <c r="VG96" s="196"/>
      <c r="VH96" s="196"/>
      <c r="VI96" s="196"/>
      <c r="VJ96" s="196"/>
      <c r="VK96" s="196"/>
      <c r="VM96">
        <f t="shared" ref="VM96:VM123" si="272">-UT96+VN96</f>
        <v>-50</v>
      </c>
      <c r="VQ96">
        <v>1</v>
      </c>
      <c r="VS96">
        <v>1</v>
      </c>
      <c r="VV96">
        <f t="shared" ref="VV96:VV101" si="273">IF(VN96=VU96,1,0)</f>
        <v>1</v>
      </c>
      <c r="VX96">
        <f t="shared" ref="VX96:VX123" si="274">IF(VU96=VS96,1,0)</f>
        <v>0</v>
      </c>
      <c r="WA96" s="116" t="s">
        <v>1108</v>
      </c>
      <c r="WB96">
        <v>50</v>
      </c>
      <c r="WC96" t="str">
        <f t="shared" ref="WC96:WC101" si="275">IF(VN96="","FALSE","TRUE")</f>
        <v>FALSE</v>
      </c>
      <c r="WD96">
        <f>ROUND(MARGIN!$J13,0)</f>
        <v>7</v>
      </c>
      <c r="WE96">
        <f t="shared" ref="WE96:WE123" si="276">ROUND(IF(VN96=VS96,WD96*(1+$AH$95),WD96*(1-$AH$95)),0)</f>
        <v>5</v>
      </c>
      <c r="WF96">
        <f t="shared" ref="WF96:WF123" si="277">WD96</f>
        <v>7</v>
      </c>
      <c r="WG96" s="138">
        <f>WF96*10000*MARGIN!$G13/MARGIN!$D13</f>
        <v>52359.85482</v>
      </c>
      <c r="WH96" s="138"/>
      <c r="WI96" s="196">
        <f t="shared" ref="WI96:WI101" si="278">IF(VV96=1,ABS(WG96*VZ96),-ABS(WG96*VZ96))</f>
        <v>0</v>
      </c>
      <c r="WJ96" s="196"/>
      <c r="WK96" s="196"/>
      <c r="WL96" s="196">
        <f t="shared" ref="WL96:WL123" si="279">IF(VX96=1,ABS(WG96*VZ96),-ABS(WG96*VZ96))</f>
        <v>0</v>
      </c>
      <c r="WM96" s="196">
        <f t="shared" ref="WM96:WM101" si="280">IF(VZ96=1,ABS(WI96*WA96),-ABS(WI96*WA96))</f>
        <v>0</v>
      </c>
      <c r="WN96" s="196"/>
      <c r="WO96" s="196"/>
      <c r="WP96" s="196"/>
      <c r="WQ96" s="196"/>
      <c r="WR96" s="196"/>
      <c r="WS96" s="196"/>
      <c r="WU96">
        <f t="shared" ref="WU96:WU123" si="281">-WB96+WV96</f>
        <v>-50</v>
      </c>
      <c r="WY96">
        <v>1</v>
      </c>
      <c r="XA96">
        <v>1</v>
      </c>
      <c r="XD96">
        <f t="shared" ref="XD96:XD101" si="282">IF(WV96=XC96,1,0)</f>
        <v>1</v>
      </c>
      <c r="XF96">
        <f t="shared" ref="XF96:XF123" si="283">IF(XC96=XA96,1,0)</f>
        <v>0</v>
      </c>
      <c r="XI96" s="116" t="s">
        <v>1108</v>
      </c>
      <c r="XJ96">
        <v>50</v>
      </c>
      <c r="XK96" t="str">
        <f t="shared" ref="XK96:XK101" si="284">IF(WV96="","FALSE","TRUE")</f>
        <v>FALSE</v>
      </c>
      <c r="XL96">
        <f>ROUND(MARGIN!$J13,0)</f>
        <v>7</v>
      </c>
      <c r="XM96">
        <f t="shared" ref="XM96:XM123" si="285">ROUND(IF(WV96=XA96,XL96*(1+$AH$95),XL96*(1-$AH$95)),0)</f>
        <v>5</v>
      </c>
      <c r="XN96">
        <f t="shared" ref="XN96:XN123" si="286">XL96</f>
        <v>7</v>
      </c>
      <c r="XO96" s="138">
        <f>XN96*10000*MARGIN!$G13/MARGIN!$D13</f>
        <v>52359.85482</v>
      </c>
      <c r="XP96" s="138"/>
      <c r="XQ96" s="196">
        <f t="shared" ref="XQ96:XQ101" si="287">IF(XD96=1,ABS(XO96*XH96),-ABS(XO96*XH96))</f>
        <v>0</v>
      </c>
      <c r="XR96" s="196"/>
      <c r="XS96" s="196"/>
      <c r="XT96" s="196">
        <f t="shared" ref="XT96:XT123" si="288">IF(XF96=1,ABS(XO96*XH96),-ABS(XO96*XH96))</f>
        <v>0</v>
      </c>
      <c r="XU96" s="196">
        <f t="shared" ref="XU96:XU101" si="289">IF(XH96=1,ABS(XQ96*XI96),-ABS(XQ96*XI96))</f>
        <v>0</v>
      </c>
      <c r="XV96" s="196"/>
      <c r="XW96" s="196"/>
      <c r="XX96" s="196"/>
      <c r="XY96" s="196"/>
      <c r="XZ96" s="196"/>
      <c r="YA96" s="196"/>
    </row>
    <row r="97" spans="1:651" x14ac:dyDescent="0.25">
      <c r="A97" s="182" t="s">
        <v>1126</v>
      </c>
      <c r="B97" s="164" t="s">
        <v>23</v>
      </c>
      <c r="F97" t="e">
        <f>-#REF!+G97</f>
        <v>#REF!</v>
      </c>
      <c r="G97">
        <v>1</v>
      </c>
      <c r="H97">
        <v>1</v>
      </c>
      <c r="I97">
        <v>-1</v>
      </c>
      <c r="J97">
        <f t="shared" si="246"/>
        <v>0</v>
      </c>
      <c r="K97">
        <f t="shared" si="247"/>
        <v>0</v>
      </c>
      <c r="L97" s="183">
        <v>-1.3062591165E-2</v>
      </c>
      <c r="M97" s="116" t="s">
        <v>917</v>
      </c>
      <c r="N97">
        <v>50</v>
      </c>
      <c r="O97" t="str">
        <f t="shared" si="248"/>
        <v>TRUE</v>
      </c>
      <c r="P97">
        <f>ROUND(MARGIN!$J14,0)</f>
        <v>4</v>
      </c>
      <c r="Q97" t="e">
        <f>IF(ABS(G97+I97)=2,ROUND(P97*(1+#REF!),0),IF(I97="",P97,ROUND(P97*(1+-#REF!),0)))</f>
        <v>#REF!</v>
      </c>
      <c r="R97">
        <f t="shared" ref="R97:R123" si="290">P97</f>
        <v>4</v>
      </c>
      <c r="S97" s="138">
        <f>R97*10000*MARGIN!$G14/MARGIN!$D14</f>
        <v>52205.103199999998</v>
      </c>
      <c r="T97" s="144">
        <f t="shared" si="249"/>
        <v>-681.93391982823323</v>
      </c>
      <c r="U97" s="144">
        <f t="shared" si="250"/>
        <v>-681.93391982823323</v>
      </c>
      <c r="W97">
        <f t="shared" si="251"/>
        <v>-2</v>
      </c>
      <c r="X97">
        <v>-1</v>
      </c>
      <c r="Y97">
        <v>1</v>
      </c>
      <c r="Z97">
        <v>-1</v>
      </c>
      <c r="AA97">
        <f t="shared" si="252"/>
        <v>1</v>
      </c>
      <c r="AB97">
        <f t="shared" si="253"/>
        <v>0</v>
      </c>
      <c r="AC97">
        <v>-4.85030092181E-3</v>
      </c>
      <c r="AD97" s="116" t="s">
        <v>1108</v>
      </c>
      <c r="AE97">
        <v>50</v>
      </c>
      <c r="AF97" t="str">
        <f t="shared" si="254"/>
        <v>TRUE</v>
      </c>
      <c r="AG97">
        <f>ROUND(MARGIN!$J14,0)</f>
        <v>4</v>
      </c>
      <c r="AH97">
        <f t="shared" ref="AH97:AH123" si="291">ROUND(IF(X97=Y97,AG97*(1+$AH$95),AG97*(1-$AH$95)),0)</f>
        <v>3</v>
      </c>
      <c r="AI97">
        <f t="shared" ref="AI97:AI123" si="292">AG97</f>
        <v>4</v>
      </c>
      <c r="AJ97" s="138">
        <f>AI97*10000*MARGIN!$G14/MARGIN!$D14</f>
        <v>52205.103199999998</v>
      </c>
      <c r="AK97" s="196">
        <f t="shared" si="255"/>
        <v>253.21046017414616</v>
      </c>
      <c r="AL97" s="196">
        <f t="shared" si="256"/>
        <v>-253.21046017414616</v>
      </c>
      <c r="AN97">
        <f t="shared" si="257"/>
        <v>2</v>
      </c>
      <c r="AO97">
        <v>1</v>
      </c>
      <c r="AP97">
        <v>1</v>
      </c>
      <c r="AQ97">
        <v>-1</v>
      </c>
      <c r="AR97">
        <f t="shared" si="258"/>
        <v>0</v>
      </c>
      <c r="AS97">
        <f t="shared" si="259"/>
        <v>0</v>
      </c>
      <c r="AT97">
        <v>-5.1189139532499999E-3</v>
      </c>
      <c r="AU97" s="116" t="s">
        <v>1108</v>
      </c>
      <c r="AV97">
        <v>50</v>
      </c>
      <c r="AW97" t="str">
        <f t="shared" si="260"/>
        <v>TRUE</v>
      </c>
      <c r="AX97">
        <f>ROUND(MARGIN!$J14,0)</f>
        <v>4</v>
      </c>
      <c r="AY97">
        <f t="shared" ref="AY97:AY123" si="293">ROUND(IF(AO97=AP97,AX97*(1+$AH$95),AX97*(1-$AH$95)),0)</f>
        <v>5</v>
      </c>
      <c r="AZ97">
        <f t="shared" ref="AZ97:AZ123" si="294">AX97</f>
        <v>4</v>
      </c>
      <c r="BA97" s="138">
        <f>AZ97*10000*MARGIN!$G14/MARGIN!$D14</f>
        <v>52205.103199999998</v>
      </c>
      <c r="BB97" s="196">
        <f t="shared" si="261"/>
        <v>-267.2334312013362</v>
      </c>
      <c r="BC97" s="196">
        <f t="shared" si="262"/>
        <v>-267.2334312013362</v>
      </c>
      <c r="BE97">
        <v>-2</v>
      </c>
      <c r="BF97">
        <v>-1</v>
      </c>
      <c r="BG97">
        <v>-1</v>
      </c>
      <c r="BH97">
        <v>-1</v>
      </c>
      <c r="BI97">
        <v>1</v>
      </c>
      <c r="BJ97">
        <v>1</v>
      </c>
      <c r="BK97">
        <v>-4.5758373218E-3</v>
      </c>
      <c r="BL97" s="116" t="s">
        <v>1108</v>
      </c>
      <c r="BM97">
        <v>50</v>
      </c>
      <c r="BN97" t="s">
        <v>1185</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1185</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1185</v>
      </c>
      <c r="DB97">
        <v>5</v>
      </c>
      <c r="DC97">
        <v>6</v>
      </c>
      <c r="DD97">
        <v>5</v>
      </c>
      <c r="DE97" s="138">
        <v>72253.54853</v>
      </c>
      <c r="DF97" s="196">
        <v>0</v>
      </c>
      <c r="DG97" s="196"/>
      <c r="DH97" s="196">
        <v>0</v>
      </c>
      <c r="DJ97">
        <v>0</v>
      </c>
      <c r="DL97">
        <v>-1</v>
      </c>
      <c r="DN97">
        <v>-1</v>
      </c>
      <c r="DQ97">
        <v>1</v>
      </c>
      <c r="DS97">
        <v>0</v>
      </c>
      <c r="DV97" s="116" t="s">
        <v>1108</v>
      </c>
      <c r="DW97">
        <v>50</v>
      </c>
      <c r="DX97" t="s">
        <v>1188</v>
      </c>
      <c r="DY97">
        <v>5</v>
      </c>
      <c r="DZ97">
        <v>4</v>
      </c>
      <c r="EA97">
        <v>5</v>
      </c>
      <c r="EB97" s="138">
        <v>72253.54853</v>
      </c>
      <c r="EC97" s="196">
        <v>0</v>
      </c>
      <c r="ED97" s="196"/>
      <c r="EE97" s="196">
        <v>0</v>
      </c>
      <c r="EF97" s="196">
        <v>0</v>
      </c>
      <c r="EH97">
        <v>0</v>
      </c>
      <c r="EJ97">
        <v>-1</v>
      </c>
      <c r="EL97">
        <v>-1</v>
      </c>
      <c r="EO97">
        <v>1</v>
      </c>
      <c r="EQ97">
        <v>0</v>
      </c>
      <c r="ET97" s="116" t="s">
        <v>1108</v>
      </c>
      <c r="EU97">
        <v>50</v>
      </c>
      <c r="EV97" t="s">
        <v>1188</v>
      </c>
      <c r="EW97">
        <v>5</v>
      </c>
      <c r="EX97">
        <v>4</v>
      </c>
      <c r="EY97">
        <v>5</v>
      </c>
      <c r="EZ97" s="138">
        <v>70821.411770000006</v>
      </c>
      <c r="FA97" s="196">
        <v>0</v>
      </c>
      <c r="FB97" s="196"/>
      <c r="FC97" s="196">
        <v>0</v>
      </c>
      <c r="FD97" s="196">
        <v>0</v>
      </c>
      <c r="FF97">
        <v>0</v>
      </c>
      <c r="FH97">
        <v>-1</v>
      </c>
      <c r="FJ97">
        <v>-1</v>
      </c>
      <c r="FM97">
        <v>1</v>
      </c>
      <c r="FO97">
        <v>0</v>
      </c>
      <c r="FR97" s="116" t="s">
        <v>1108</v>
      </c>
      <c r="FS97">
        <v>50</v>
      </c>
      <c r="FT97" t="s">
        <v>1188</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1188</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1188</v>
      </c>
      <c r="HU97">
        <v>4</v>
      </c>
      <c r="HV97">
        <v>3</v>
      </c>
      <c r="HW97">
        <v>4</v>
      </c>
      <c r="HX97" s="138">
        <v>58696.496904000007</v>
      </c>
      <c r="HY97" s="138"/>
      <c r="HZ97" s="196">
        <v>0</v>
      </c>
      <c r="IA97" s="196"/>
      <c r="IB97" s="196"/>
      <c r="IC97" s="196">
        <v>0</v>
      </c>
      <c r="ID97" s="196">
        <v>0</v>
      </c>
      <c r="IF97">
        <v>0</v>
      </c>
      <c r="IJ97">
        <v>-1</v>
      </c>
      <c r="IM97">
        <v>1</v>
      </c>
      <c r="IO97">
        <v>0</v>
      </c>
      <c r="IR97" s="116"/>
      <c r="IS97">
        <v>50</v>
      </c>
      <c r="IT97" t="s">
        <v>1188</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1188</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1188</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1188</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1188</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1188</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1188</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1188</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1188</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1188</v>
      </c>
      <c r="SF97">
        <v>4</v>
      </c>
      <c r="SG97">
        <v>3</v>
      </c>
      <c r="SH97">
        <v>4</v>
      </c>
      <c r="SI97" s="138">
        <v>53159.785120000008</v>
      </c>
      <c r="SJ97" s="138"/>
      <c r="SK97" s="196">
        <v>0</v>
      </c>
      <c r="SL97" s="196"/>
      <c r="SM97" s="196"/>
      <c r="SN97" s="196">
        <v>0</v>
      </c>
      <c r="SO97" s="196">
        <v>0</v>
      </c>
      <c r="SP97" s="196"/>
      <c r="SQ97" s="196"/>
      <c r="SR97" s="196"/>
      <c r="SS97" s="196"/>
      <c r="ST97" s="196"/>
      <c r="SU97" s="196"/>
      <c r="SW97">
        <v>-50</v>
      </c>
      <c r="TA97">
        <v>-1</v>
      </c>
      <c r="TC97">
        <v>-1</v>
      </c>
      <c r="TF97">
        <v>1</v>
      </c>
      <c r="TH97">
        <v>0</v>
      </c>
      <c r="TK97" s="116" t="s">
        <v>1108</v>
      </c>
      <c r="TL97">
        <v>50</v>
      </c>
      <c r="TM97" t="s">
        <v>1188</v>
      </c>
      <c r="TN97">
        <v>4</v>
      </c>
      <c r="TO97">
        <v>3</v>
      </c>
      <c r="TP97">
        <v>4</v>
      </c>
      <c r="TQ97" s="138">
        <v>52205.103199999998</v>
      </c>
      <c r="TR97" s="138"/>
      <c r="TS97" s="196">
        <v>0</v>
      </c>
      <c r="TT97" s="196"/>
      <c r="TU97" s="196"/>
      <c r="TV97" s="196">
        <v>0</v>
      </c>
      <c r="TW97" s="196">
        <v>0</v>
      </c>
      <c r="TX97" s="196"/>
      <c r="TY97" s="196"/>
      <c r="TZ97" s="196"/>
      <c r="UA97" s="196"/>
      <c r="UB97" s="196"/>
      <c r="UC97" s="196"/>
      <c r="UE97">
        <f t="shared" si="263"/>
        <v>-50</v>
      </c>
      <c r="UI97">
        <v>-1</v>
      </c>
      <c r="UK97">
        <v>-1</v>
      </c>
      <c r="UN97">
        <f t="shared" si="264"/>
        <v>1</v>
      </c>
      <c r="UP97">
        <f t="shared" si="265"/>
        <v>0</v>
      </c>
      <c r="US97" s="116" t="s">
        <v>1108</v>
      </c>
      <c r="UT97">
        <v>50</v>
      </c>
      <c r="UU97" t="str">
        <f t="shared" si="266"/>
        <v>FALSE</v>
      </c>
      <c r="UV97">
        <f>ROUND(MARGIN!$J14,0)</f>
        <v>4</v>
      </c>
      <c r="UW97">
        <f t="shared" si="267"/>
        <v>3</v>
      </c>
      <c r="UX97">
        <f t="shared" si="268"/>
        <v>4</v>
      </c>
      <c r="UY97" s="138">
        <f>UX97*10000*MARGIN!$G14/MARGIN!$D14</f>
        <v>52205.103199999998</v>
      </c>
      <c r="UZ97" s="138"/>
      <c r="VA97" s="196">
        <f t="shared" si="269"/>
        <v>0</v>
      </c>
      <c r="VB97" s="196"/>
      <c r="VC97" s="196"/>
      <c r="VD97" s="196">
        <f t="shared" si="270"/>
        <v>0</v>
      </c>
      <c r="VE97" s="196">
        <f t="shared" si="271"/>
        <v>0</v>
      </c>
      <c r="VF97" s="196"/>
      <c r="VG97" s="196"/>
      <c r="VH97" s="196"/>
      <c r="VI97" s="196"/>
      <c r="VJ97" s="196"/>
      <c r="VK97" s="196"/>
      <c r="VM97">
        <f t="shared" si="272"/>
        <v>-50</v>
      </c>
      <c r="VQ97">
        <v>-1</v>
      </c>
      <c r="VS97">
        <v>-1</v>
      </c>
      <c r="VV97">
        <f t="shared" si="273"/>
        <v>1</v>
      </c>
      <c r="VX97">
        <f t="shared" si="274"/>
        <v>0</v>
      </c>
      <c r="WA97" s="116" t="s">
        <v>1108</v>
      </c>
      <c r="WB97">
        <v>50</v>
      </c>
      <c r="WC97" t="str">
        <f t="shared" si="275"/>
        <v>FALSE</v>
      </c>
      <c r="WD97">
        <f>ROUND(MARGIN!$J14,0)</f>
        <v>4</v>
      </c>
      <c r="WE97">
        <f t="shared" si="276"/>
        <v>3</v>
      </c>
      <c r="WF97">
        <f t="shared" si="277"/>
        <v>4</v>
      </c>
      <c r="WG97" s="138">
        <f>WF97*10000*MARGIN!$G14/MARGIN!$D14</f>
        <v>52205.103199999998</v>
      </c>
      <c r="WH97" s="138"/>
      <c r="WI97" s="196">
        <f t="shared" si="278"/>
        <v>0</v>
      </c>
      <c r="WJ97" s="196"/>
      <c r="WK97" s="196"/>
      <c r="WL97" s="196">
        <f t="shared" si="279"/>
        <v>0</v>
      </c>
      <c r="WM97" s="196">
        <f t="shared" si="280"/>
        <v>0</v>
      </c>
      <c r="WN97" s="196"/>
      <c r="WO97" s="196"/>
      <c r="WP97" s="196"/>
      <c r="WQ97" s="196"/>
      <c r="WR97" s="196"/>
      <c r="WS97" s="196"/>
      <c r="WU97">
        <f t="shared" si="281"/>
        <v>-50</v>
      </c>
      <c r="WY97">
        <v>-1</v>
      </c>
      <c r="XA97">
        <v>-1</v>
      </c>
      <c r="XD97">
        <f t="shared" si="282"/>
        <v>1</v>
      </c>
      <c r="XF97">
        <f t="shared" si="283"/>
        <v>0</v>
      </c>
      <c r="XI97" s="116" t="s">
        <v>1108</v>
      </c>
      <c r="XJ97">
        <v>50</v>
      </c>
      <c r="XK97" t="str">
        <f t="shared" si="284"/>
        <v>FALSE</v>
      </c>
      <c r="XL97">
        <f>ROUND(MARGIN!$J14,0)</f>
        <v>4</v>
      </c>
      <c r="XM97">
        <f t="shared" si="285"/>
        <v>3</v>
      </c>
      <c r="XN97">
        <f t="shared" si="286"/>
        <v>4</v>
      </c>
      <c r="XO97" s="138">
        <f>XN97*10000*MARGIN!$G14/MARGIN!$D14</f>
        <v>52205.103199999998</v>
      </c>
      <c r="XP97" s="138"/>
      <c r="XQ97" s="196">
        <f t="shared" si="287"/>
        <v>0</v>
      </c>
      <c r="XR97" s="196"/>
      <c r="XS97" s="196"/>
      <c r="XT97" s="196">
        <f t="shared" si="288"/>
        <v>0</v>
      </c>
      <c r="XU97" s="196">
        <f t="shared" si="289"/>
        <v>0</v>
      </c>
      <c r="XV97" s="196"/>
      <c r="XW97" s="196"/>
      <c r="XX97" s="196"/>
      <c r="XY97" s="196"/>
      <c r="XZ97" s="196"/>
      <c r="YA97" s="196"/>
    </row>
    <row r="98" spans="1:651" x14ac:dyDescent="0.25">
      <c r="A98" t="s">
        <v>1081</v>
      </c>
      <c r="B98" s="164" t="s">
        <v>7</v>
      </c>
      <c r="F98" t="e">
        <f>-#REF!+G98</f>
        <v>#REF!</v>
      </c>
      <c r="G98">
        <v>1</v>
      </c>
      <c r="H98">
        <v>-1</v>
      </c>
      <c r="I98">
        <v>-1</v>
      </c>
      <c r="J98">
        <f t="shared" si="246"/>
        <v>0</v>
      </c>
      <c r="K98">
        <f t="shared" si="247"/>
        <v>1</v>
      </c>
      <c r="L98" s="183">
        <v>-3.2285536333900001E-3</v>
      </c>
      <c r="M98" s="116" t="s">
        <v>918</v>
      </c>
      <c r="N98">
        <v>50</v>
      </c>
      <c r="O98" t="str">
        <f t="shared" si="248"/>
        <v>TRUE</v>
      </c>
      <c r="P98">
        <f>ROUND(MARGIN!$J15,0)</f>
        <v>7</v>
      </c>
      <c r="Q98" t="e">
        <f>IF(ABS(G98+I98)=2,ROUND(P98*(1+#REF!),0),IF(I98="",P98,ROUND(P98*(1+-#REF!),0)))</f>
        <v>#REF!</v>
      </c>
      <c r="R98">
        <f t="shared" si="290"/>
        <v>7</v>
      </c>
      <c r="S98" s="138">
        <f>R98*10000*MARGIN!$G15/MARGIN!$D15</f>
        <v>52374.79949221095</v>
      </c>
      <c r="T98" s="144">
        <f t="shared" si="249"/>
        <v>-169.09484919865039</v>
      </c>
      <c r="U98" s="144">
        <f t="shared" si="250"/>
        <v>169.09484919865039</v>
      </c>
      <c r="W98">
        <f t="shared" si="251"/>
        <v>-2</v>
      </c>
      <c r="X98">
        <v>-1</v>
      </c>
      <c r="Y98">
        <v>-1</v>
      </c>
      <c r="Z98">
        <v>1</v>
      </c>
      <c r="AA98">
        <f t="shared" si="252"/>
        <v>0</v>
      </c>
      <c r="AB98">
        <f t="shared" si="253"/>
        <v>0</v>
      </c>
      <c r="AC98">
        <v>9.8955610247499996E-3</v>
      </c>
      <c r="AD98" s="116" t="s">
        <v>1108</v>
      </c>
      <c r="AE98">
        <v>50</v>
      </c>
      <c r="AF98" t="str">
        <f t="shared" si="254"/>
        <v>TRUE</v>
      </c>
      <c r="AG98">
        <f>ROUND(MARGIN!$J15,0)</f>
        <v>7</v>
      </c>
      <c r="AH98">
        <f t="shared" si="291"/>
        <v>9</v>
      </c>
      <c r="AI98">
        <f t="shared" si="292"/>
        <v>7</v>
      </c>
      <c r="AJ98" s="138">
        <f>AI98*10000*MARGIN!$G15/MARGIN!$D15</f>
        <v>52374.79949221095</v>
      </c>
      <c r="AK98" s="196">
        <f t="shared" si="255"/>
        <v>-518.27802453421873</v>
      </c>
      <c r="AL98" s="196">
        <f t="shared" si="256"/>
        <v>-518.27802453421873</v>
      </c>
      <c r="AN98">
        <f t="shared" si="257"/>
        <v>2</v>
      </c>
      <c r="AO98">
        <v>1</v>
      </c>
      <c r="AP98">
        <v>1</v>
      </c>
      <c r="AQ98">
        <v>1</v>
      </c>
      <c r="AR98">
        <f t="shared" si="258"/>
        <v>1</v>
      </c>
      <c r="AS98">
        <f t="shared" si="259"/>
        <v>1</v>
      </c>
      <c r="AT98">
        <v>1.0518340804299999E-2</v>
      </c>
      <c r="AU98" s="116" t="s">
        <v>1108</v>
      </c>
      <c r="AV98">
        <v>50</v>
      </c>
      <c r="AW98" t="str">
        <f t="shared" si="260"/>
        <v>TRUE</v>
      </c>
      <c r="AX98">
        <f>ROUND(MARGIN!$J15,0)</f>
        <v>7</v>
      </c>
      <c r="AY98">
        <f t="shared" si="293"/>
        <v>9</v>
      </c>
      <c r="AZ98">
        <f t="shared" si="294"/>
        <v>7</v>
      </c>
      <c r="BA98" s="138">
        <f>AZ98*10000*MARGIN!$G15/MARGIN!$D15</f>
        <v>52374.79949221095</v>
      </c>
      <c r="BB98" s="196">
        <f t="shared" si="261"/>
        <v>550.89599061595334</v>
      </c>
      <c r="BC98" s="196">
        <f t="shared" si="262"/>
        <v>550.89599061595334</v>
      </c>
      <c r="BE98">
        <v>0</v>
      </c>
      <c r="BF98">
        <v>1</v>
      </c>
      <c r="BG98">
        <v>1</v>
      </c>
      <c r="BH98">
        <v>-1</v>
      </c>
      <c r="BI98">
        <v>0</v>
      </c>
      <c r="BJ98">
        <v>0</v>
      </c>
      <c r="BK98">
        <v>-1.57444894287E-3</v>
      </c>
      <c r="BL98" s="116" t="s">
        <v>1108</v>
      </c>
      <c r="BM98">
        <v>50</v>
      </c>
      <c r="BN98" t="s">
        <v>1185</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1185</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1185</v>
      </c>
      <c r="DB98">
        <v>10</v>
      </c>
      <c r="DC98">
        <v>13</v>
      </c>
      <c r="DD98">
        <v>10</v>
      </c>
      <c r="DE98" s="138">
        <v>74282.779230481887</v>
      </c>
      <c r="DF98" s="196">
        <v>0</v>
      </c>
      <c r="DG98" s="196"/>
      <c r="DH98" s="196">
        <v>0</v>
      </c>
      <c r="DJ98">
        <v>0</v>
      </c>
      <c r="DL98">
        <v>1</v>
      </c>
      <c r="DN98">
        <v>1</v>
      </c>
      <c r="DQ98">
        <v>1</v>
      </c>
      <c r="DS98">
        <v>0</v>
      </c>
      <c r="DV98" s="116" t="s">
        <v>1108</v>
      </c>
      <c r="DW98">
        <v>50</v>
      </c>
      <c r="DX98" t="s">
        <v>1188</v>
      </c>
      <c r="DY98">
        <v>10</v>
      </c>
      <c r="DZ98">
        <v>8</v>
      </c>
      <c r="EA98">
        <v>10</v>
      </c>
      <c r="EB98" s="138">
        <v>74282.779230481887</v>
      </c>
      <c r="EC98" s="196">
        <v>0</v>
      </c>
      <c r="ED98" s="196"/>
      <c r="EE98" s="196">
        <v>0</v>
      </c>
      <c r="EF98" s="196">
        <v>0</v>
      </c>
      <c r="EH98">
        <v>0</v>
      </c>
      <c r="EJ98">
        <v>1</v>
      </c>
      <c r="EL98">
        <v>1</v>
      </c>
      <c r="EO98">
        <v>1</v>
      </c>
      <c r="EQ98">
        <v>0</v>
      </c>
      <c r="ET98" s="116" t="s">
        <v>1108</v>
      </c>
      <c r="EU98">
        <v>50</v>
      </c>
      <c r="EV98" t="s">
        <v>1188</v>
      </c>
      <c r="EW98">
        <v>10</v>
      </c>
      <c r="EX98">
        <v>8</v>
      </c>
      <c r="EY98">
        <v>10</v>
      </c>
      <c r="EZ98" s="138">
        <v>73946.0020768432</v>
      </c>
      <c r="FA98" s="196">
        <v>0</v>
      </c>
      <c r="FB98" s="196"/>
      <c r="FC98" s="196">
        <v>0</v>
      </c>
      <c r="FD98" s="196">
        <v>0</v>
      </c>
      <c r="FF98">
        <v>0</v>
      </c>
      <c r="FH98">
        <v>1</v>
      </c>
      <c r="FJ98">
        <v>1</v>
      </c>
      <c r="FM98">
        <v>1</v>
      </c>
      <c r="FO98">
        <v>0</v>
      </c>
      <c r="FR98" s="116" t="s">
        <v>1108</v>
      </c>
      <c r="FS98">
        <v>50</v>
      </c>
      <c r="FT98" t="s">
        <v>1188</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1188</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1188</v>
      </c>
      <c r="HU98">
        <v>8</v>
      </c>
      <c r="HV98">
        <v>6</v>
      </c>
      <c r="HW98">
        <v>8</v>
      </c>
      <c r="HX98" s="138">
        <v>59660.756773351757</v>
      </c>
      <c r="HY98" s="138"/>
      <c r="HZ98" s="196">
        <v>0</v>
      </c>
      <c r="IA98" s="196"/>
      <c r="IB98" s="196"/>
      <c r="IC98" s="196">
        <v>0</v>
      </c>
      <c r="ID98" s="196">
        <v>0</v>
      </c>
      <c r="IF98">
        <v>0</v>
      </c>
      <c r="IJ98">
        <v>1</v>
      </c>
      <c r="IM98">
        <v>1</v>
      </c>
      <c r="IO98">
        <v>0</v>
      </c>
      <c r="IR98" s="116"/>
      <c r="IS98">
        <v>50</v>
      </c>
      <c r="IT98" t="s">
        <v>1188</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1188</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1188</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1188</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1188</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1188</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1188</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1188</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1188</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1188</v>
      </c>
      <c r="SF98">
        <v>7</v>
      </c>
      <c r="SG98">
        <v>5</v>
      </c>
      <c r="SH98">
        <v>7</v>
      </c>
      <c r="SI98" s="138">
        <v>52763.273429725457</v>
      </c>
      <c r="SJ98" s="138"/>
      <c r="SK98" s="196">
        <v>0</v>
      </c>
      <c r="SL98" s="196"/>
      <c r="SM98" s="196"/>
      <c r="SN98" s="196">
        <v>0</v>
      </c>
      <c r="SO98" s="196">
        <v>0</v>
      </c>
      <c r="SP98" s="196"/>
      <c r="SQ98" s="196"/>
      <c r="SR98" s="196"/>
      <c r="SS98" s="196"/>
      <c r="ST98" s="196"/>
      <c r="SU98" s="196"/>
      <c r="SW98">
        <v>-50</v>
      </c>
      <c r="TA98">
        <v>1</v>
      </c>
      <c r="TC98">
        <v>1</v>
      </c>
      <c r="TF98">
        <v>1</v>
      </c>
      <c r="TH98">
        <v>0</v>
      </c>
      <c r="TK98" s="116" t="s">
        <v>1108</v>
      </c>
      <c r="TL98">
        <v>50</v>
      </c>
      <c r="TM98" t="s">
        <v>1188</v>
      </c>
      <c r="TN98">
        <v>7</v>
      </c>
      <c r="TO98">
        <v>5</v>
      </c>
      <c r="TP98">
        <v>7</v>
      </c>
      <c r="TQ98" s="138">
        <v>52374.79949221095</v>
      </c>
      <c r="TR98" s="138"/>
      <c r="TS98" s="196">
        <v>0</v>
      </c>
      <c r="TT98" s="196"/>
      <c r="TU98" s="196"/>
      <c r="TV98" s="196">
        <v>0</v>
      </c>
      <c r="TW98" s="196">
        <v>0</v>
      </c>
      <c r="TX98" s="196"/>
      <c r="TY98" s="196"/>
      <c r="TZ98" s="196"/>
      <c r="UA98" s="196"/>
      <c r="UB98" s="196"/>
      <c r="UC98" s="196"/>
      <c r="UE98">
        <f t="shared" si="263"/>
        <v>-50</v>
      </c>
      <c r="UI98">
        <v>1</v>
      </c>
      <c r="UK98">
        <v>1</v>
      </c>
      <c r="UN98">
        <f t="shared" si="264"/>
        <v>1</v>
      </c>
      <c r="UP98">
        <f t="shared" si="265"/>
        <v>0</v>
      </c>
      <c r="US98" s="116" t="s">
        <v>1108</v>
      </c>
      <c r="UT98">
        <v>50</v>
      </c>
      <c r="UU98" t="str">
        <f t="shared" si="266"/>
        <v>FALSE</v>
      </c>
      <c r="UV98">
        <f>ROUND(MARGIN!$J15,0)</f>
        <v>7</v>
      </c>
      <c r="UW98">
        <f t="shared" si="267"/>
        <v>5</v>
      </c>
      <c r="UX98">
        <f t="shared" si="268"/>
        <v>7</v>
      </c>
      <c r="UY98" s="138">
        <f>UX98*10000*MARGIN!$G15/MARGIN!$D15</f>
        <v>52374.79949221095</v>
      </c>
      <c r="UZ98" s="138"/>
      <c r="VA98" s="196">
        <f t="shared" si="269"/>
        <v>0</v>
      </c>
      <c r="VB98" s="196"/>
      <c r="VC98" s="196"/>
      <c r="VD98" s="196">
        <f t="shared" si="270"/>
        <v>0</v>
      </c>
      <c r="VE98" s="196">
        <f t="shared" si="271"/>
        <v>0</v>
      </c>
      <c r="VF98" s="196"/>
      <c r="VG98" s="196"/>
      <c r="VH98" s="196"/>
      <c r="VI98" s="196"/>
      <c r="VJ98" s="196"/>
      <c r="VK98" s="196"/>
      <c r="VM98">
        <f t="shared" si="272"/>
        <v>-50</v>
      </c>
      <c r="VQ98">
        <v>1</v>
      </c>
      <c r="VS98">
        <v>1</v>
      </c>
      <c r="VV98">
        <f t="shared" si="273"/>
        <v>1</v>
      </c>
      <c r="VX98">
        <f t="shared" si="274"/>
        <v>0</v>
      </c>
      <c r="WA98" s="116" t="s">
        <v>1108</v>
      </c>
      <c r="WB98">
        <v>50</v>
      </c>
      <c r="WC98" t="str">
        <f t="shared" si="275"/>
        <v>FALSE</v>
      </c>
      <c r="WD98">
        <f>ROUND(MARGIN!$J15,0)</f>
        <v>7</v>
      </c>
      <c r="WE98">
        <f t="shared" si="276"/>
        <v>5</v>
      </c>
      <c r="WF98">
        <f t="shared" si="277"/>
        <v>7</v>
      </c>
      <c r="WG98" s="138">
        <f>WF98*10000*MARGIN!$G15/MARGIN!$D15</f>
        <v>52374.79949221095</v>
      </c>
      <c r="WH98" s="138"/>
      <c r="WI98" s="196">
        <f t="shared" si="278"/>
        <v>0</v>
      </c>
      <c r="WJ98" s="196"/>
      <c r="WK98" s="196"/>
      <c r="WL98" s="196">
        <f t="shared" si="279"/>
        <v>0</v>
      </c>
      <c r="WM98" s="196">
        <f t="shared" si="280"/>
        <v>0</v>
      </c>
      <c r="WN98" s="196"/>
      <c r="WO98" s="196"/>
      <c r="WP98" s="196"/>
      <c r="WQ98" s="196"/>
      <c r="WR98" s="196"/>
      <c r="WS98" s="196"/>
      <c r="WU98">
        <f t="shared" si="281"/>
        <v>-50</v>
      </c>
      <c r="WY98">
        <v>1</v>
      </c>
      <c r="XA98">
        <v>1</v>
      </c>
      <c r="XD98">
        <f t="shared" si="282"/>
        <v>1</v>
      </c>
      <c r="XF98">
        <f t="shared" si="283"/>
        <v>0</v>
      </c>
      <c r="XI98" s="116" t="s">
        <v>1108</v>
      </c>
      <c r="XJ98">
        <v>50</v>
      </c>
      <c r="XK98" t="str">
        <f t="shared" si="284"/>
        <v>FALSE</v>
      </c>
      <c r="XL98">
        <f>ROUND(MARGIN!$J15,0)</f>
        <v>7</v>
      </c>
      <c r="XM98">
        <f t="shared" si="285"/>
        <v>5</v>
      </c>
      <c r="XN98">
        <f t="shared" si="286"/>
        <v>7</v>
      </c>
      <c r="XO98" s="138">
        <f>XN98*10000*MARGIN!$G15/MARGIN!$D15</f>
        <v>52374.79949221095</v>
      </c>
      <c r="XP98" s="138"/>
      <c r="XQ98" s="196">
        <f t="shared" si="287"/>
        <v>0</v>
      </c>
      <c r="XR98" s="196"/>
      <c r="XS98" s="196"/>
      <c r="XT98" s="196">
        <f t="shared" si="288"/>
        <v>0</v>
      </c>
      <c r="XU98" s="196">
        <f t="shared" si="289"/>
        <v>0</v>
      </c>
      <c r="XV98" s="196"/>
      <c r="XW98" s="196"/>
      <c r="XX98" s="196"/>
      <c r="XY98" s="196"/>
      <c r="XZ98" s="196"/>
      <c r="YA98" s="196"/>
    </row>
    <row r="99" spans="1:651" x14ac:dyDescent="0.25">
      <c r="A99" t="s">
        <v>1082</v>
      </c>
      <c r="B99" s="164" t="s">
        <v>21</v>
      </c>
      <c r="F99" t="e">
        <f>-#REF!+G99</f>
        <v>#REF!</v>
      </c>
      <c r="G99">
        <v>-1</v>
      </c>
      <c r="H99">
        <v>-1</v>
      </c>
      <c r="I99">
        <v>1</v>
      </c>
      <c r="J99">
        <f t="shared" si="246"/>
        <v>0</v>
      </c>
      <c r="K99">
        <f t="shared" si="247"/>
        <v>0</v>
      </c>
      <c r="L99" s="183">
        <v>4.0381175944600002E-3</v>
      </c>
      <c r="M99" s="116" t="s">
        <v>917</v>
      </c>
      <c r="N99">
        <v>50</v>
      </c>
      <c r="O99" t="str">
        <f t="shared" si="248"/>
        <v>TRUE</v>
      </c>
      <c r="P99">
        <f>ROUND(MARGIN!$J16,0)</f>
        <v>7</v>
      </c>
      <c r="Q99" t="e">
        <f>IF(ABS(G99+I99)=2,ROUND(P99*(1+#REF!),0),IF(I99="",P99,ROUND(P99*(1+-#REF!),0)))</f>
        <v>#REF!</v>
      </c>
      <c r="R99">
        <f t="shared" si="290"/>
        <v>7</v>
      </c>
      <c r="S99" s="138">
        <f>R99*10000*MARGIN!$G16/MARGIN!$D16</f>
        <v>52374.898427294509</v>
      </c>
      <c r="T99" s="144">
        <f t="shared" si="249"/>
        <v>-211.49599884731336</v>
      </c>
      <c r="U99" s="144">
        <f t="shared" si="250"/>
        <v>-211.49599884731336</v>
      </c>
      <c r="W99">
        <f t="shared" si="251"/>
        <v>2</v>
      </c>
      <c r="X99">
        <v>1</v>
      </c>
      <c r="Y99">
        <v>-1</v>
      </c>
      <c r="Z99">
        <v>-1</v>
      </c>
      <c r="AA99">
        <f t="shared" si="252"/>
        <v>0</v>
      </c>
      <c r="AB99">
        <f t="shared" si="253"/>
        <v>1</v>
      </c>
      <c r="AC99">
        <v>-5.4552792351499997E-3</v>
      </c>
      <c r="AD99" s="116" t="s">
        <v>1108</v>
      </c>
      <c r="AE99">
        <v>50</v>
      </c>
      <c r="AF99" t="str">
        <f t="shared" si="254"/>
        <v>TRUE</v>
      </c>
      <c r="AG99">
        <f>ROUND(MARGIN!$J16,0)</f>
        <v>7</v>
      </c>
      <c r="AH99">
        <f t="shared" si="291"/>
        <v>5</v>
      </c>
      <c r="AI99">
        <f t="shared" si="292"/>
        <v>7</v>
      </c>
      <c r="AJ99" s="138">
        <f>AI99*10000*MARGIN!$G16/MARGIN!$D16</f>
        <v>52374.898427294509</v>
      </c>
      <c r="AK99" s="196">
        <f t="shared" si="255"/>
        <v>-285.71969583351012</v>
      </c>
      <c r="AL99" s="196">
        <f t="shared" si="256"/>
        <v>285.71969583351012</v>
      </c>
      <c r="AN99">
        <f t="shared" si="257"/>
        <v>-2</v>
      </c>
      <c r="AO99">
        <v>-1</v>
      </c>
      <c r="AP99">
        <v>-1</v>
      </c>
      <c r="AQ99">
        <v>1</v>
      </c>
      <c r="AR99">
        <f t="shared" si="258"/>
        <v>0</v>
      </c>
      <c r="AS99">
        <f t="shared" si="259"/>
        <v>0</v>
      </c>
      <c r="AT99">
        <v>6.8005317288200003E-3</v>
      </c>
      <c r="AU99" s="116" t="s">
        <v>1108</v>
      </c>
      <c r="AV99">
        <v>50</v>
      </c>
      <c r="AW99" t="str">
        <f t="shared" si="260"/>
        <v>TRUE</v>
      </c>
      <c r="AX99">
        <f>ROUND(MARGIN!$J16,0)</f>
        <v>7</v>
      </c>
      <c r="AY99">
        <f t="shared" si="293"/>
        <v>9</v>
      </c>
      <c r="AZ99">
        <f t="shared" si="294"/>
        <v>7</v>
      </c>
      <c r="BA99" s="138">
        <f>AZ99*10000*MARGIN!$G16/MARGIN!$D16</f>
        <v>52374.898427294509</v>
      </c>
      <c r="BB99" s="196">
        <f t="shared" si="261"/>
        <v>-356.17715854854106</v>
      </c>
      <c r="BC99" s="196">
        <f t="shared" si="262"/>
        <v>-356.17715854854106</v>
      </c>
      <c r="BE99">
        <v>0</v>
      </c>
      <c r="BF99">
        <v>-1</v>
      </c>
      <c r="BG99">
        <v>1</v>
      </c>
      <c r="BH99">
        <v>-1</v>
      </c>
      <c r="BI99">
        <v>1</v>
      </c>
      <c r="BJ99">
        <v>0</v>
      </c>
      <c r="BK99">
        <v>-4.3779794582400004E-3</v>
      </c>
      <c r="BL99" s="116" t="s">
        <v>1108</v>
      </c>
      <c r="BM99">
        <v>50</v>
      </c>
      <c r="BN99" t="s">
        <v>1185</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1185</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1185</v>
      </c>
      <c r="DB99">
        <v>10</v>
      </c>
      <c r="DC99">
        <v>8</v>
      </c>
      <c r="DD99">
        <v>10</v>
      </c>
      <c r="DE99" s="138">
        <v>74297.684354616256</v>
      </c>
      <c r="DF99" s="196">
        <v>0</v>
      </c>
      <c r="DG99" s="196"/>
      <c r="DH99" s="196">
        <v>0</v>
      </c>
      <c r="DJ99">
        <v>0</v>
      </c>
      <c r="DL99">
        <v>1</v>
      </c>
      <c r="DN99">
        <v>1</v>
      </c>
      <c r="DQ99">
        <v>1</v>
      </c>
      <c r="DS99">
        <v>0</v>
      </c>
      <c r="DV99" s="116" t="s">
        <v>1108</v>
      </c>
      <c r="DW99">
        <v>50</v>
      </c>
      <c r="DX99" t="s">
        <v>1188</v>
      </c>
      <c r="DY99">
        <v>10</v>
      </c>
      <c r="DZ99">
        <v>8</v>
      </c>
      <c r="EA99">
        <v>10</v>
      </c>
      <c r="EB99" s="138">
        <v>74297.684354616256</v>
      </c>
      <c r="EC99" s="196">
        <v>0</v>
      </c>
      <c r="ED99" s="196"/>
      <c r="EE99" s="196">
        <v>0</v>
      </c>
      <c r="EF99" s="196">
        <v>0</v>
      </c>
      <c r="EH99">
        <v>0</v>
      </c>
      <c r="EJ99">
        <v>1</v>
      </c>
      <c r="EL99">
        <v>1</v>
      </c>
      <c r="EO99">
        <v>1</v>
      </c>
      <c r="EQ99">
        <v>0</v>
      </c>
      <c r="ET99" s="116" t="s">
        <v>1108</v>
      </c>
      <c r="EU99">
        <v>50</v>
      </c>
      <c r="EV99" t="s">
        <v>1188</v>
      </c>
      <c r="EW99">
        <v>10</v>
      </c>
      <c r="EX99">
        <v>8</v>
      </c>
      <c r="EY99">
        <v>10</v>
      </c>
      <c r="EZ99" s="138">
        <v>73946.68959587274</v>
      </c>
      <c r="FA99" s="196">
        <v>0</v>
      </c>
      <c r="FB99" s="196"/>
      <c r="FC99" s="196">
        <v>0</v>
      </c>
      <c r="FD99" s="196">
        <v>0</v>
      </c>
      <c r="FF99">
        <v>0</v>
      </c>
      <c r="FH99">
        <v>1</v>
      </c>
      <c r="FJ99">
        <v>1</v>
      </c>
      <c r="FM99">
        <v>1</v>
      </c>
      <c r="FO99">
        <v>0</v>
      </c>
      <c r="FR99" s="116" t="s">
        <v>1108</v>
      </c>
      <c r="FS99">
        <v>50</v>
      </c>
      <c r="FT99" t="s">
        <v>1188</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1188</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1188</v>
      </c>
      <c r="HU99">
        <v>8</v>
      </c>
      <c r="HV99">
        <v>6</v>
      </c>
      <c r="HW99">
        <v>8</v>
      </c>
      <c r="HX99" s="138">
        <v>59670.139972130368</v>
      </c>
      <c r="HY99" s="138"/>
      <c r="HZ99" s="196">
        <v>0</v>
      </c>
      <c r="IA99" s="196"/>
      <c r="IB99" s="196"/>
      <c r="IC99" s="196">
        <v>0</v>
      </c>
      <c r="ID99" s="196">
        <v>0</v>
      </c>
      <c r="IF99">
        <v>0</v>
      </c>
      <c r="IJ99">
        <v>1</v>
      </c>
      <c r="IM99">
        <v>1</v>
      </c>
      <c r="IO99">
        <v>0</v>
      </c>
      <c r="IR99" s="116"/>
      <c r="IS99">
        <v>50</v>
      </c>
      <c r="IT99" t="s">
        <v>1188</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1188</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1188</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1188</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1188</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1188</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1188</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1188</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1188</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1188</v>
      </c>
      <c r="SF99">
        <v>7</v>
      </c>
      <c r="SG99">
        <v>5</v>
      </c>
      <c r="SH99">
        <v>7</v>
      </c>
      <c r="SI99" s="138">
        <v>52766.557843026188</v>
      </c>
      <c r="SJ99" s="138"/>
      <c r="SK99" s="196">
        <v>0</v>
      </c>
      <c r="SL99" s="196"/>
      <c r="SM99" s="196"/>
      <c r="SN99" s="196">
        <v>0</v>
      </c>
      <c r="SO99" s="196">
        <v>0</v>
      </c>
      <c r="SP99" s="196"/>
      <c r="SQ99" s="196"/>
      <c r="SR99" s="196"/>
      <c r="SS99" s="196"/>
      <c r="ST99" s="196"/>
      <c r="SU99" s="196"/>
      <c r="SW99">
        <v>-50</v>
      </c>
      <c r="TA99">
        <v>1</v>
      </c>
      <c r="TC99">
        <v>1</v>
      </c>
      <c r="TF99">
        <v>1</v>
      </c>
      <c r="TH99">
        <v>0</v>
      </c>
      <c r="TK99" s="116" t="s">
        <v>1108</v>
      </c>
      <c r="TL99">
        <v>50</v>
      </c>
      <c r="TM99" t="s">
        <v>1188</v>
      </c>
      <c r="TN99">
        <v>7</v>
      </c>
      <c r="TO99">
        <v>5</v>
      </c>
      <c r="TP99">
        <v>7</v>
      </c>
      <c r="TQ99" s="138">
        <v>52374.898427294509</v>
      </c>
      <c r="TR99" s="138"/>
      <c r="TS99" s="196">
        <v>0</v>
      </c>
      <c r="TT99" s="196"/>
      <c r="TU99" s="196"/>
      <c r="TV99" s="196">
        <v>0</v>
      </c>
      <c r="TW99" s="196">
        <v>0</v>
      </c>
      <c r="TX99" s="196"/>
      <c r="TY99" s="196"/>
      <c r="TZ99" s="196"/>
      <c r="UA99" s="196"/>
      <c r="UB99" s="196"/>
      <c r="UC99" s="196"/>
      <c r="UE99">
        <f t="shared" si="263"/>
        <v>-50</v>
      </c>
      <c r="UI99">
        <v>1</v>
      </c>
      <c r="UK99">
        <v>1</v>
      </c>
      <c r="UN99">
        <f t="shared" si="264"/>
        <v>1</v>
      </c>
      <c r="UP99">
        <f t="shared" si="265"/>
        <v>0</v>
      </c>
      <c r="US99" s="116" t="s">
        <v>1108</v>
      </c>
      <c r="UT99">
        <v>50</v>
      </c>
      <c r="UU99" t="str">
        <f t="shared" si="266"/>
        <v>FALSE</v>
      </c>
      <c r="UV99">
        <f>ROUND(MARGIN!$J16,0)</f>
        <v>7</v>
      </c>
      <c r="UW99">
        <f t="shared" si="267"/>
        <v>5</v>
      </c>
      <c r="UX99">
        <f t="shared" si="268"/>
        <v>7</v>
      </c>
      <c r="UY99" s="138">
        <f>UX99*10000*MARGIN!$G16/MARGIN!$D16</f>
        <v>52374.898427294509</v>
      </c>
      <c r="UZ99" s="138"/>
      <c r="VA99" s="196">
        <f t="shared" si="269"/>
        <v>0</v>
      </c>
      <c r="VB99" s="196"/>
      <c r="VC99" s="196"/>
      <c r="VD99" s="196">
        <f t="shared" si="270"/>
        <v>0</v>
      </c>
      <c r="VE99" s="196">
        <f t="shared" si="271"/>
        <v>0</v>
      </c>
      <c r="VF99" s="196"/>
      <c r="VG99" s="196"/>
      <c r="VH99" s="196"/>
      <c r="VI99" s="196"/>
      <c r="VJ99" s="196"/>
      <c r="VK99" s="196"/>
      <c r="VM99">
        <f t="shared" si="272"/>
        <v>-50</v>
      </c>
      <c r="VQ99">
        <v>1</v>
      </c>
      <c r="VS99">
        <v>1</v>
      </c>
      <c r="VV99">
        <f t="shared" si="273"/>
        <v>1</v>
      </c>
      <c r="VX99">
        <f t="shared" si="274"/>
        <v>0</v>
      </c>
      <c r="WA99" s="116" t="s">
        <v>1108</v>
      </c>
      <c r="WB99">
        <v>50</v>
      </c>
      <c r="WC99" t="str">
        <f t="shared" si="275"/>
        <v>FALSE</v>
      </c>
      <c r="WD99">
        <f>ROUND(MARGIN!$J16,0)</f>
        <v>7</v>
      </c>
      <c r="WE99">
        <f t="shared" si="276"/>
        <v>5</v>
      </c>
      <c r="WF99">
        <f t="shared" si="277"/>
        <v>7</v>
      </c>
      <c r="WG99" s="138">
        <f>WF99*10000*MARGIN!$G16/MARGIN!$D16</f>
        <v>52374.898427294509</v>
      </c>
      <c r="WH99" s="138"/>
      <c r="WI99" s="196">
        <f t="shared" si="278"/>
        <v>0</v>
      </c>
      <c r="WJ99" s="196"/>
      <c r="WK99" s="196"/>
      <c r="WL99" s="196">
        <f t="shared" si="279"/>
        <v>0</v>
      </c>
      <c r="WM99" s="196">
        <f t="shared" si="280"/>
        <v>0</v>
      </c>
      <c r="WN99" s="196"/>
      <c r="WO99" s="196"/>
      <c r="WP99" s="196"/>
      <c r="WQ99" s="196"/>
      <c r="WR99" s="196"/>
      <c r="WS99" s="196"/>
      <c r="WU99">
        <f t="shared" si="281"/>
        <v>-50</v>
      </c>
      <c r="WY99">
        <v>1</v>
      </c>
      <c r="XA99">
        <v>1</v>
      </c>
      <c r="XD99">
        <f t="shared" si="282"/>
        <v>1</v>
      </c>
      <c r="XF99">
        <f t="shared" si="283"/>
        <v>0</v>
      </c>
      <c r="XI99" s="116" t="s">
        <v>1108</v>
      </c>
      <c r="XJ99">
        <v>50</v>
      </c>
      <c r="XK99" t="str">
        <f t="shared" si="284"/>
        <v>FALSE</v>
      </c>
      <c r="XL99">
        <f>ROUND(MARGIN!$J16,0)</f>
        <v>7</v>
      </c>
      <c r="XM99">
        <f t="shared" si="285"/>
        <v>5</v>
      </c>
      <c r="XN99">
        <f t="shared" si="286"/>
        <v>7</v>
      </c>
      <c r="XO99" s="138">
        <f>XN99*10000*MARGIN!$G16/MARGIN!$D16</f>
        <v>52374.898427294509</v>
      </c>
      <c r="XP99" s="138"/>
      <c r="XQ99" s="196">
        <f t="shared" si="287"/>
        <v>0</v>
      </c>
      <c r="XR99" s="196"/>
      <c r="XS99" s="196"/>
      <c r="XT99" s="196">
        <f t="shared" si="288"/>
        <v>0</v>
      </c>
      <c r="XU99" s="196">
        <f t="shared" si="289"/>
        <v>0</v>
      </c>
      <c r="XV99" s="196"/>
      <c r="XW99" s="196"/>
      <c r="XX99" s="196"/>
      <c r="XY99" s="196"/>
      <c r="XZ99" s="196"/>
      <c r="YA99" s="196"/>
    </row>
    <row r="100" spans="1:651" x14ac:dyDescent="0.25">
      <c r="A100" t="s">
        <v>1083</v>
      </c>
      <c r="B100" s="164" t="s">
        <v>9</v>
      </c>
      <c r="F100" t="e">
        <f>-#REF!+G100</f>
        <v>#REF!</v>
      </c>
      <c r="G100">
        <v>1</v>
      </c>
      <c r="H100">
        <v>1</v>
      </c>
      <c r="I100">
        <v>1</v>
      </c>
      <c r="J100">
        <f t="shared" si="246"/>
        <v>1</v>
      </c>
      <c r="K100">
        <f t="shared" si="247"/>
        <v>1</v>
      </c>
      <c r="L100" s="183">
        <v>1.92464682523E-2</v>
      </c>
      <c r="M100" s="116" t="s">
        <v>917</v>
      </c>
      <c r="N100">
        <v>50</v>
      </c>
      <c r="O100" t="str">
        <f t="shared" si="248"/>
        <v>TRUE</v>
      </c>
      <c r="P100">
        <f>ROUND(MARGIN!$J17,0)</f>
        <v>7</v>
      </c>
      <c r="Q100" t="e">
        <f>IF(ABS(G100+I100)=2,ROUND(P100*(1+#REF!),0),IF(I100="",P100,ROUND(P100*(1+-#REF!),0)))</f>
        <v>#REF!</v>
      </c>
      <c r="R100">
        <f t="shared" si="290"/>
        <v>7</v>
      </c>
      <c r="S100" s="138">
        <f>R100*10000*MARGIN!$G17/MARGIN!$D17</f>
        <v>52377.5</v>
      </c>
      <c r="T100" s="144">
        <f t="shared" si="249"/>
        <v>1008.0818908848432</v>
      </c>
      <c r="U100" s="144">
        <f t="shared" si="250"/>
        <v>1008.0818908848432</v>
      </c>
      <c r="W100">
        <f t="shared" si="251"/>
        <v>0</v>
      </c>
      <c r="X100">
        <v>1</v>
      </c>
      <c r="Y100">
        <v>1</v>
      </c>
      <c r="Z100">
        <v>-1</v>
      </c>
      <c r="AA100">
        <f t="shared" si="252"/>
        <v>0</v>
      </c>
      <c r="AB100">
        <f t="shared" si="253"/>
        <v>0</v>
      </c>
      <c r="AC100">
        <v>-2.5792788879199998E-4</v>
      </c>
      <c r="AD100" s="116" t="s">
        <v>1108</v>
      </c>
      <c r="AE100">
        <v>50</v>
      </c>
      <c r="AF100" t="str">
        <f t="shared" si="254"/>
        <v>TRUE</v>
      </c>
      <c r="AG100">
        <f>ROUND(MARGIN!$J17,0)</f>
        <v>7</v>
      </c>
      <c r="AH100">
        <f t="shared" si="291"/>
        <v>9</v>
      </c>
      <c r="AI100">
        <f t="shared" si="292"/>
        <v>7</v>
      </c>
      <c r="AJ100" s="138">
        <f>AI100*10000*MARGIN!$G17/MARGIN!$D17</f>
        <v>52377.5</v>
      </c>
      <c r="AK100" s="196">
        <f t="shared" si="255"/>
        <v>-13.50961799520298</v>
      </c>
      <c r="AL100" s="196">
        <f t="shared" si="256"/>
        <v>-13.50961799520298</v>
      </c>
      <c r="AN100">
        <f t="shared" si="257"/>
        <v>-2</v>
      </c>
      <c r="AO100">
        <v>-1</v>
      </c>
      <c r="AP100">
        <v>-1</v>
      </c>
      <c r="AQ100">
        <v>1</v>
      </c>
      <c r="AR100">
        <f t="shared" si="258"/>
        <v>0</v>
      </c>
      <c r="AS100">
        <f t="shared" si="259"/>
        <v>0</v>
      </c>
      <c r="AT100">
        <v>1.2342996809000001E-2</v>
      </c>
      <c r="AU100" s="116" t="s">
        <v>1108</v>
      </c>
      <c r="AV100">
        <v>50</v>
      </c>
      <c r="AW100" t="str">
        <f t="shared" si="260"/>
        <v>TRUE</v>
      </c>
      <c r="AX100">
        <f>ROUND(MARGIN!$J17,0)</f>
        <v>7</v>
      </c>
      <c r="AY100">
        <f t="shared" si="293"/>
        <v>9</v>
      </c>
      <c r="AZ100">
        <f t="shared" si="294"/>
        <v>7</v>
      </c>
      <c r="BA100" s="138">
        <f>AZ100*10000*MARGIN!$G17/MARGIN!$D17</f>
        <v>52377.5</v>
      </c>
      <c r="BB100" s="196">
        <f t="shared" si="261"/>
        <v>-646.49531536339759</v>
      </c>
      <c r="BC100" s="196">
        <f t="shared" si="262"/>
        <v>-646.49531536339759</v>
      </c>
      <c r="BE100">
        <v>0</v>
      </c>
      <c r="BF100">
        <v>-1</v>
      </c>
      <c r="BG100">
        <v>1</v>
      </c>
      <c r="BH100">
        <v>1</v>
      </c>
      <c r="BI100">
        <v>0</v>
      </c>
      <c r="BJ100">
        <v>1</v>
      </c>
      <c r="BK100">
        <v>1.93148590284E-3</v>
      </c>
      <c r="BL100" s="116" t="s">
        <v>1108</v>
      </c>
      <c r="BM100">
        <v>50</v>
      </c>
      <c r="BN100" t="s">
        <v>1185</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1185</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1185</v>
      </c>
      <c r="DB100">
        <v>10</v>
      </c>
      <c r="DC100">
        <v>13</v>
      </c>
      <c r="DD100">
        <v>10</v>
      </c>
      <c r="DE100" s="138">
        <v>74299</v>
      </c>
      <c r="DF100" s="196">
        <v>0</v>
      </c>
      <c r="DG100" s="196"/>
      <c r="DH100" s="196">
        <v>0</v>
      </c>
      <c r="DJ100">
        <v>0</v>
      </c>
      <c r="DL100">
        <v>1</v>
      </c>
      <c r="DN100">
        <v>1</v>
      </c>
      <c r="DQ100">
        <v>1</v>
      </c>
      <c r="DS100">
        <v>0</v>
      </c>
      <c r="DV100" s="116" t="s">
        <v>1108</v>
      </c>
      <c r="DW100">
        <v>50</v>
      </c>
      <c r="DX100" t="s">
        <v>1188</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1188</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1188</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1188</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1188</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1188</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1188</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1188</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1188</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1188</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1188</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1188</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1188</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1188</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1188</v>
      </c>
      <c r="SF100">
        <v>7</v>
      </c>
      <c r="SG100">
        <v>5</v>
      </c>
      <c r="SH100">
        <v>7</v>
      </c>
      <c r="SI100" s="138">
        <v>52766</v>
      </c>
      <c r="SJ100" s="138"/>
      <c r="SK100" s="196">
        <v>0</v>
      </c>
      <c r="SL100" s="196"/>
      <c r="SM100" s="196"/>
      <c r="SN100" s="196">
        <v>0</v>
      </c>
      <c r="SO100" s="196">
        <v>0</v>
      </c>
      <c r="SP100" s="196"/>
      <c r="SQ100" s="196"/>
      <c r="SR100" s="196"/>
      <c r="SS100" s="196"/>
      <c r="ST100" s="196"/>
      <c r="SU100" s="196"/>
      <c r="SW100">
        <v>-50</v>
      </c>
      <c r="TA100">
        <v>1</v>
      </c>
      <c r="TC100">
        <v>1</v>
      </c>
      <c r="TF100">
        <v>1</v>
      </c>
      <c r="TH100">
        <v>0</v>
      </c>
      <c r="TK100" s="116" t="s">
        <v>1108</v>
      </c>
      <c r="TL100">
        <v>50</v>
      </c>
      <c r="TM100" t="s">
        <v>1188</v>
      </c>
      <c r="TN100">
        <v>7</v>
      </c>
      <c r="TO100">
        <v>5</v>
      </c>
      <c r="TP100">
        <v>7</v>
      </c>
      <c r="TQ100" s="138">
        <v>52377.5</v>
      </c>
      <c r="TR100" s="138"/>
      <c r="TS100" s="196">
        <v>0</v>
      </c>
      <c r="TT100" s="196"/>
      <c r="TU100" s="196"/>
      <c r="TV100" s="196">
        <v>0</v>
      </c>
      <c r="TW100" s="196">
        <v>0</v>
      </c>
      <c r="TX100" s="196"/>
      <c r="TY100" s="196"/>
      <c r="TZ100" s="196"/>
      <c r="UA100" s="196"/>
      <c r="UB100" s="196"/>
      <c r="UC100" s="196"/>
      <c r="UE100">
        <f t="shared" si="263"/>
        <v>-50</v>
      </c>
      <c r="UI100">
        <v>1</v>
      </c>
      <c r="UK100">
        <v>1</v>
      </c>
      <c r="UN100">
        <f t="shared" si="264"/>
        <v>1</v>
      </c>
      <c r="UP100">
        <f t="shared" si="265"/>
        <v>0</v>
      </c>
      <c r="US100" s="116" t="s">
        <v>1108</v>
      </c>
      <c r="UT100">
        <v>50</v>
      </c>
      <c r="UU100" t="str">
        <f t="shared" si="266"/>
        <v>FALSE</v>
      </c>
      <c r="UV100">
        <f>ROUND(MARGIN!$J17,0)</f>
        <v>7</v>
      </c>
      <c r="UW100">
        <f t="shared" si="267"/>
        <v>5</v>
      </c>
      <c r="UX100">
        <f t="shared" si="268"/>
        <v>7</v>
      </c>
      <c r="UY100" s="138">
        <f>UX100*10000*MARGIN!$G17/MARGIN!$D17</f>
        <v>52377.5</v>
      </c>
      <c r="UZ100" s="138"/>
      <c r="VA100" s="196">
        <f t="shared" si="269"/>
        <v>0</v>
      </c>
      <c r="VB100" s="196"/>
      <c r="VC100" s="196"/>
      <c r="VD100" s="196">
        <f t="shared" si="270"/>
        <v>0</v>
      </c>
      <c r="VE100" s="196">
        <f t="shared" si="271"/>
        <v>0</v>
      </c>
      <c r="VF100" s="196"/>
      <c r="VG100" s="196"/>
      <c r="VH100" s="196"/>
      <c r="VI100" s="196"/>
      <c r="VJ100" s="196"/>
      <c r="VK100" s="196"/>
      <c r="VM100">
        <f t="shared" si="272"/>
        <v>-50</v>
      </c>
      <c r="VQ100">
        <v>1</v>
      </c>
      <c r="VS100">
        <v>1</v>
      </c>
      <c r="VV100">
        <f t="shared" si="273"/>
        <v>1</v>
      </c>
      <c r="VX100">
        <f t="shared" si="274"/>
        <v>0</v>
      </c>
      <c r="WA100" s="116" t="s">
        <v>1108</v>
      </c>
      <c r="WB100">
        <v>50</v>
      </c>
      <c r="WC100" t="str">
        <f t="shared" si="275"/>
        <v>FALSE</v>
      </c>
      <c r="WD100">
        <f>ROUND(MARGIN!$J17,0)</f>
        <v>7</v>
      </c>
      <c r="WE100">
        <f t="shared" si="276"/>
        <v>5</v>
      </c>
      <c r="WF100">
        <f t="shared" si="277"/>
        <v>7</v>
      </c>
      <c r="WG100" s="138">
        <f>WF100*10000*MARGIN!$G17/MARGIN!$D17</f>
        <v>52377.5</v>
      </c>
      <c r="WH100" s="138"/>
      <c r="WI100" s="196">
        <f t="shared" si="278"/>
        <v>0</v>
      </c>
      <c r="WJ100" s="196"/>
      <c r="WK100" s="196"/>
      <c r="WL100" s="196">
        <f t="shared" si="279"/>
        <v>0</v>
      </c>
      <c r="WM100" s="196">
        <f t="shared" si="280"/>
        <v>0</v>
      </c>
      <c r="WN100" s="196"/>
      <c r="WO100" s="196"/>
      <c r="WP100" s="196"/>
      <c r="WQ100" s="196"/>
      <c r="WR100" s="196"/>
      <c r="WS100" s="196"/>
      <c r="WU100">
        <f t="shared" si="281"/>
        <v>-50</v>
      </c>
      <c r="WY100">
        <v>1</v>
      </c>
      <c r="XA100">
        <v>1</v>
      </c>
      <c r="XD100">
        <f t="shared" si="282"/>
        <v>1</v>
      </c>
      <c r="XF100">
        <f t="shared" si="283"/>
        <v>0</v>
      </c>
      <c r="XI100" s="116" t="s">
        <v>1108</v>
      </c>
      <c r="XJ100">
        <v>50</v>
      </c>
      <c r="XK100" t="str">
        <f t="shared" si="284"/>
        <v>FALSE</v>
      </c>
      <c r="XL100">
        <f>ROUND(MARGIN!$J17,0)</f>
        <v>7</v>
      </c>
      <c r="XM100">
        <f t="shared" si="285"/>
        <v>5</v>
      </c>
      <c r="XN100">
        <f t="shared" si="286"/>
        <v>7</v>
      </c>
      <c r="XO100" s="138">
        <f>XN100*10000*MARGIN!$G17/MARGIN!$D17</f>
        <v>52377.5</v>
      </c>
      <c r="XP100" s="138"/>
      <c r="XQ100" s="196">
        <f t="shared" si="287"/>
        <v>0</v>
      </c>
      <c r="XR100" s="196"/>
      <c r="XS100" s="196"/>
      <c r="XT100" s="196">
        <f t="shared" si="288"/>
        <v>0</v>
      </c>
      <c r="XU100" s="196">
        <f t="shared" si="289"/>
        <v>0</v>
      </c>
      <c r="XV100" s="196"/>
      <c r="XW100" s="196"/>
      <c r="XX100" s="196"/>
      <c r="XY100" s="196"/>
      <c r="XZ100" s="196"/>
      <c r="YA100" s="196"/>
    </row>
    <row r="101" spans="1:651" x14ac:dyDescent="0.25">
      <c r="A101" t="s">
        <v>1085</v>
      </c>
      <c r="B101" s="164" t="s">
        <v>20</v>
      </c>
      <c r="F101" t="e">
        <f>-#REF!+G101</f>
        <v>#REF!</v>
      </c>
      <c r="G101">
        <v>-1</v>
      </c>
      <c r="H101">
        <v>1</v>
      </c>
      <c r="I101">
        <v>1</v>
      </c>
      <c r="J101">
        <f t="shared" si="246"/>
        <v>0</v>
      </c>
      <c r="K101">
        <f t="shared" si="247"/>
        <v>1</v>
      </c>
      <c r="L101" s="183">
        <v>5.7684993449700003E-3</v>
      </c>
      <c r="M101" s="116" t="s">
        <v>917</v>
      </c>
      <c r="N101">
        <v>50</v>
      </c>
      <c r="O101" t="str">
        <f t="shared" si="248"/>
        <v>TRUE</v>
      </c>
      <c r="P101">
        <f>ROUND(MARGIN!$J18,0)</f>
        <v>7</v>
      </c>
      <c r="Q101" t="e">
        <f>IF(ABS(G101+I101)=2,ROUND(P101*(1+#REF!),0),IF(I101="",P101,ROUND(P101*(1+-#REF!),0)))</f>
        <v>#REF!</v>
      </c>
      <c r="R101">
        <f t="shared" si="290"/>
        <v>7</v>
      </c>
      <c r="S101" s="138">
        <f>R101*10000*MARGIN!$G18/MARGIN!$D18</f>
        <v>52374.361471108736</v>
      </c>
      <c r="T101" s="144">
        <f t="shared" si="249"/>
        <v>-302.12146983931274</v>
      </c>
      <c r="U101" s="144">
        <f t="shared" si="250"/>
        <v>302.12146983931274</v>
      </c>
      <c r="W101">
        <f t="shared" si="251"/>
        <v>2</v>
      </c>
      <c r="X101">
        <v>1</v>
      </c>
      <c r="Y101">
        <v>1</v>
      </c>
      <c r="Z101">
        <v>-1</v>
      </c>
      <c r="AA101">
        <f t="shared" si="252"/>
        <v>0</v>
      </c>
      <c r="AB101">
        <f t="shared" si="253"/>
        <v>0</v>
      </c>
      <c r="AC101">
        <v>-8.4665644236199995E-3</v>
      </c>
      <c r="AD101" s="116" t="s">
        <v>1108</v>
      </c>
      <c r="AE101">
        <v>50</v>
      </c>
      <c r="AF101" t="str">
        <f t="shared" si="254"/>
        <v>TRUE</v>
      </c>
      <c r="AG101">
        <f>ROUND(MARGIN!$J18,0)</f>
        <v>7</v>
      </c>
      <c r="AH101">
        <f t="shared" si="291"/>
        <v>9</v>
      </c>
      <c r="AI101">
        <f t="shared" si="292"/>
        <v>7</v>
      </c>
      <c r="AJ101" s="138">
        <f>AI101*10000*MARGIN!$G18/MARGIN!$D18</f>
        <v>52374.361471108736</v>
      </c>
      <c r="AK101" s="196">
        <f t="shared" si="255"/>
        <v>-443.43090554110324</v>
      </c>
      <c r="AL101" s="196">
        <f t="shared" si="256"/>
        <v>-443.43090554110324</v>
      </c>
      <c r="AN101">
        <f t="shared" si="257"/>
        <v>0</v>
      </c>
      <c r="AO101">
        <v>1</v>
      </c>
      <c r="AP101">
        <v>1</v>
      </c>
      <c r="AQ101">
        <v>1</v>
      </c>
      <c r="AR101">
        <f t="shared" si="258"/>
        <v>1</v>
      </c>
      <c r="AS101">
        <f t="shared" si="259"/>
        <v>1</v>
      </c>
      <c r="AT101">
        <v>5.9327061615400004E-3</v>
      </c>
      <c r="AU101" s="116" t="s">
        <v>1108</v>
      </c>
      <c r="AV101">
        <v>50</v>
      </c>
      <c r="AW101" t="str">
        <f t="shared" si="260"/>
        <v>TRUE</v>
      </c>
      <c r="AX101">
        <f>ROUND(MARGIN!$J18,0)</f>
        <v>7</v>
      </c>
      <c r="AY101">
        <f t="shared" si="293"/>
        <v>9</v>
      </c>
      <c r="AZ101">
        <f t="shared" si="294"/>
        <v>7</v>
      </c>
      <c r="BA101" s="138">
        <f>AZ101*10000*MARGIN!$G18/MARGIN!$D18</f>
        <v>52374.361471108736</v>
      </c>
      <c r="BB101" s="196">
        <f t="shared" si="261"/>
        <v>310.72169700636999</v>
      </c>
      <c r="BC101" s="196">
        <f t="shared" si="262"/>
        <v>310.72169700636999</v>
      </c>
      <c r="BE101">
        <v>-2</v>
      </c>
      <c r="BF101">
        <v>-1</v>
      </c>
      <c r="BG101">
        <v>1</v>
      </c>
      <c r="BH101">
        <v>-1</v>
      </c>
      <c r="BI101">
        <v>1</v>
      </c>
      <c r="BJ101">
        <v>0</v>
      </c>
      <c r="BK101">
        <v>-1.6850619260299999E-3</v>
      </c>
      <c r="BL101" s="116" t="s">
        <v>1108</v>
      </c>
      <c r="BM101">
        <v>50</v>
      </c>
      <c r="BN101" t="s">
        <v>1185</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1185</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1185</v>
      </c>
      <c r="DB101">
        <v>10</v>
      </c>
      <c r="DC101">
        <v>8</v>
      </c>
      <c r="DD101">
        <v>10</v>
      </c>
      <c r="DE101" s="138">
        <v>74294.966516804474</v>
      </c>
      <c r="DF101" s="196">
        <v>0</v>
      </c>
      <c r="DG101" s="196"/>
      <c r="DH101" s="196">
        <v>0</v>
      </c>
      <c r="DJ101">
        <v>0</v>
      </c>
      <c r="DL101">
        <v>1</v>
      </c>
      <c r="DN101">
        <v>1</v>
      </c>
      <c r="DQ101">
        <v>1</v>
      </c>
      <c r="DS101">
        <v>0</v>
      </c>
      <c r="DV101" s="116" t="s">
        <v>1108</v>
      </c>
      <c r="DW101">
        <v>50</v>
      </c>
      <c r="DX101" t="s">
        <v>1188</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1188</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1188</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1188</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1188</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1188</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1188</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1188</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1188</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1188</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1188</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1188</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1188</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1188</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1188</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v>-50</v>
      </c>
      <c r="TA101">
        <v>1</v>
      </c>
      <c r="TC101">
        <v>1</v>
      </c>
      <c r="TF101">
        <v>1</v>
      </c>
      <c r="TH101">
        <v>0</v>
      </c>
      <c r="TK101" s="116" t="s">
        <v>1108</v>
      </c>
      <c r="TL101">
        <v>50</v>
      </c>
      <c r="TM101" t="s">
        <v>1188</v>
      </c>
      <c r="TN101">
        <v>7</v>
      </c>
      <c r="TO101">
        <v>5</v>
      </c>
      <c r="TP101">
        <v>7</v>
      </c>
      <c r="TQ101" s="138">
        <v>52374.361471108736</v>
      </c>
      <c r="TR101" s="138"/>
      <c r="TS101" s="196">
        <v>0</v>
      </c>
      <c r="TT101" s="196"/>
      <c r="TU101" s="196"/>
      <c r="TV101" s="196">
        <v>0</v>
      </c>
      <c r="TW101" s="196">
        <v>0</v>
      </c>
      <c r="TX101" s="196"/>
      <c r="TY101" s="196"/>
      <c r="TZ101" s="196"/>
      <c r="UA101" s="196"/>
      <c r="UB101" s="196"/>
      <c r="UC101" s="196"/>
      <c r="UE101">
        <f t="shared" si="263"/>
        <v>-50</v>
      </c>
      <c r="UI101">
        <v>1</v>
      </c>
      <c r="UK101">
        <v>1</v>
      </c>
      <c r="UN101">
        <f t="shared" si="264"/>
        <v>1</v>
      </c>
      <c r="UP101">
        <f t="shared" si="265"/>
        <v>0</v>
      </c>
      <c r="US101" s="116" t="s">
        <v>1108</v>
      </c>
      <c r="UT101">
        <v>50</v>
      </c>
      <c r="UU101" t="str">
        <f t="shared" si="266"/>
        <v>FALSE</v>
      </c>
      <c r="UV101">
        <f>ROUND(MARGIN!$J18,0)</f>
        <v>7</v>
      </c>
      <c r="UW101">
        <f t="shared" si="267"/>
        <v>5</v>
      </c>
      <c r="UX101">
        <f t="shared" si="268"/>
        <v>7</v>
      </c>
      <c r="UY101" s="138">
        <f>UX101*10000*MARGIN!$G18/MARGIN!$D18</f>
        <v>52374.361471108736</v>
      </c>
      <c r="UZ101" s="138"/>
      <c r="VA101" s="196">
        <f t="shared" si="269"/>
        <v>0</v>
      </c>
      <c r="VB101" s="196"/>
      <c r="VC101" s="196"/>
      <c r="VD101" s="196">
        <f t="shared" si="270"/>
        <v>0</v>
      </c>
      <c r="VE101" s="196">
        <f t="shared" si="271"/>
        <v>0</v>
      </c>
      <c r="VF101" s="196"/>
      <c r="VG101" s="196"/>
      <c r="VH101" s="196"/>
      <c r="VI101" s="196"/>
      <c r="VJ101" s="196"/>
      <c r="VK101" s="196"/>
      <c r="VM101">
        <f t="shared" si="272"/>
        <v>-50</v>
      </c>
      <c r="VQ101">
        <v>1</v>
      </c>
      <c r="VS101">
        <v>1</v>
      </c>
      <c r="VV101">
        <f t="shared" si="273"/>
        <v>1</v>
      </c>
      <c r="VX101">
        <f t="shared" si="274"/>
        <v>0</v>
      </c>
      <c r="WA101" s="116" t="s">
        <v>1108</v>
      </c>
      <c r="WB101">
        <v>50</v>
      </c>
      <c r="WC101" t="str">
        <f t="shared" si="275"/>
        <v>FALSE</v>
      </c>
      <c r="WD101">
        <f>ROUND(MARGIN!$J18,0)</f>
        <v>7</v>
      </c>
      <c r="WE101">
        <f t="shared" si="276"/>
        <v>5</v>
      </c>
      <c r="WF101">
        <f t="shared" si="277"/>
        <v>7</v>
      </c>
      <c r="WG101" s="138">
        <f>WF101*10000*MARGIN!$G18/MARGIN!$D18</f>
        <v>52374.361471108736</v>
      </c>
      <c r="WH101" s="138"/>
      <c r="WI101" s="196">
        <f t="shared" si="278"/>
        <v>0</v>
      </c>
      <c r="WJ101" s="196"/>
      <c r="WK101" s="196"/>
      <c r="WL101" s="196">
        <f t="shared" si="279"/>
        <v>0</v>
      </c>
      <c r="WM101" s="196">
        <f t="shared" si="280"/>
        <v>0</v>
      </c>
      <c r="WN101" s="196"/>
      <c r="WO101" s="196"/>
      <c r="WP101" s="196"/>
      <c r="WQ101" s="196"/>
      <c r="WR101" s="196"/>
      <c r="WS101" s="196"/>
      <c r="WU101">
        <f t="shared" si="281"/>
        <v>-50</v>
      </c>
      <c r="WY101">
        <v>1</v>
      </c>
      <c r="XA101">
        <v>1</v>
      </c>
      <c r="XD101">
        <f t="shared" si="282"/>
        <v>1</v>
      </c>
      <c r="XF101">
        <f t="shared" si="283"/>
        <v>0</v>
      </c>
      <c r="XI101" s="116" t="s">
        <v>1108</v>
      </c>
      <c r="XJ101">
        <v>50</v>
      </c>
      <c r="XK101" t="str">
        <f t="shared" si="284"/>
        <v>FALSE</v>
      </c>
      <c r="XL101">
        <f>ROUND(MARGIN!$J18,0)</f>
        <v>7</v>
      </c>
      <c r="XM101">
        <f t="shared" si="285"/>
        <v>5</v>
      </c>
      <c r="XN101">
        <f t="shared" si="286"/>
        <v>7</v>
      </c>
      <c r="XO101" s="138">
        <f>XN101*10000*MARGIN!$G18/MARGIN!$D18</f>
        <v>52374.361471108736</v>
      </c>
      <c r="XP101" s="138"/>
      <c r="XQ101" s="196">
        <f t="shared" si="287"/>
        <v>0</v>
      </c>
      <c r="XR101" s="196"/>
      <c r="XS101" s="196"/>
      <c r="XT101" s="196">
        <f t="shared" si="288"/>
        <v>0</v>
      </c>
      <c r="XU101" s="196">
        <f t="shared" si="289"/>
        <v>0</v>
      </c>
      <c r="XV101" s="196"/>
      <c r="XW101" s="196"/>
      <c r="XX101" s="196"/>
      <c r="XY101" s="196"/>
      <c r="XZ101" s="196"/>
      <c r="YA101" s="196"/>
    </row>
    <row r="102" spans="1:651"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50299.770477360726</v>
      </c>
      <c r="T102" s="144">
        <f>IF(J102=1,ABS(S102*L102),-ABS(S102*L102))</f>
        <v>445.68488517283907</v>
      </c>
      <c r="U102" s="144">
        <f>IF(K102=1,ABS(S102*L102),-ABS(S102*L102))</f>
        <v>-445.68488517283907</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50299.770477360726</v>
      </c>
      <c r="AK102" s="196">
        <f>IF(AA102=1,ABS(AJ102*AC102),-ABS(AJ102*AC102))</f>
        <v>-717.4577318522654</v>
      </c>
      <c r="AL102" s="196">
        <f>IF(AB102=1,ABS(AJ102*AC102),-ABS(AJ102*AC102))</f>
        <v>-717.4577318522654</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50299.770477360726</v>
      </c>
      <c r="BB102" s="196">
        <f>IF(AR102=1,ABS(BA102*AT102),-ABS(BA102*AT102))</f>
        <v>-103.81496850372056</v>
      </c>
      <c r="BC102" s="196">
        <f>IF(AS102=1,ABS(BA102*AT102),-ABS(BA102*AT102))</f>
        <v>-103.81496850372056</v>
      </c>
      <c r="BE102">
        <v>2</v>
      </c>
      <c r="BF102">
        <v>1</v>
      </c>
      <c r="BG102">
        <v>1</v>
      </c>
      <c r="BH102">
        <v>-1</v>
      </c>
      <c r="BI102">
        <v>0</v>
      </c>
      <c r="BJ102">
        <v>0</v>
      </c>
      <c r="BK102">
        <v>-1.9583788225000002E-3</v>
      </c>
      <c r="BL102" s="117" t="s">
        <v>1108</v>
      </c>
      <c r="BM102">
        <v>50</v>
      </c>
      <c r="BN102" t="s">
        <v>1185</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1185</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1185</v>
      </c>
      <c r="DB102">
        <v>11</v>
      </c>
      <c r="DC102">
        <v>8</v>
      </c>
      <c r="DD102">
        <v>11</v>
      </c>
      <c r="DE102" s="138">
        <v>78114.801773194587</v>
      </c>
      <c r="DF102" s="196">
        <v>0</v>
      </c>
      <c r="DG102" s="196"/>
      <c r="DH102" s="196">
        <v>0</v>
      </c>
      <c r="DJ102">
        <v>0</v>
      </c>
      <c r="DL102">
        <v>1</v>
      </c>
      <c r="DN102">
        <v>1</v>
      </c>
      <c r="DQ102">
        <v>1</v>
      </c>
      <c r="DS102">
        <v>0</v>
      </c>
      <c r="DV102" s="117" t="s">
        <v>1108</v>
      </c>
      <c r="DW102">
        <v>50</v>
      </c>
      <c r="DX102" t="s">
        <v>1188</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1188</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1188</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1188</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1188</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1188</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1188</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1188</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1188</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1188</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1188</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1188</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1188</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1188</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1188</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v>-50</v>
      </c>
      <c r="TA102">
        <v>1</v>
      </c>
      <c r="TC102">
        <v>1</v>
      </c>
      <c r="TF102">
        <v>1</v>
      </c>
      <c r="TH102">
        <v>0</v>
      </c>
      <c r="TK102" s="117" t="s">
        <v>1108</v>
      </c>
      <c r="TL102">
        <v>50</v>
      </c>
      <c r="TM102" t="s">
        <v>1188</v>
      </c>
      <c r="TN102">
        <v>7</v>
      </c>
      <c r="TO102">
        <v>5</v>
      </c>
      <c r="TP102">
        <v>7</v>
      </c>
      <c r="TQ102" s="138">
        <v>50299.770477360726</v>
      </c>
      <c r="TR102" s="138"/>
      <c r="TS102" s="196">
        <v>0</v>
      </c>
      <c r="TT102" s="196"/>
      <c r="TU102" s="196"/>
      <c r="TV102" s="196">
        <v>0</v>
      </c>
      <c r="TW102" s="196">
        <v>0</v>
      </c>
      <c r="TX102" s="196"/>
      <c r="TY102" s="196"/>
      <c r="TZ102" s="196"/>
      <c r="UA102" s="196"/>
      <c r="UB102" s="196"/>
      <c r="UC102" s="196"/>
      <c r="UE102">
        <f t="shared" si="263"/>
        <v>-50</v>
      </c>
      <c r="UI102">
        <v>1</v>
      </c>
      <c r="UK102">
        <v>1</v>
      </c>
      <c r="UN102">
        <f>IF(UF102=UM102,1,0)</f>
        <v>1</v>
      </c>
      <c r="UP102">
        <f t="shared" si="265"/>
        <v>0</v>
      </c>
      <c r="US102" s="117" t="s">
        <v>1108</v>
      </c>
      <c r="UT102">
        <v>50</v>
      </c>
      <c r="UU102" t="str">
        <f>IF(UF102="","FALSE","TRUE")</f>
        <v>FALSE</v>
      </c>
      <c r="UV102">
        <f>ROUND(MARGIN!$J19,0)</f>
        <v>7</v>
      </c>
      <c r="UW102">
        <f t="shared" si="267"/>
        <v>5</v>
      </c>
      <c r="UX102">
        <f t="shared" si="268"/>
        <v>7</v>
      </c>
      <c r="UY102" s="138">
        <f>UX102*10000*MARGIN!$G19/MARGIN!$D19</f>
        <v>50299.770477360726</v>
      </c>
      <c r="UZ102" s="138"/>
      <c r="VA102" s="196">
        <f>IF(UN102=1,ABS(UY102*UR102),-ABS(UY102*UR102))</f>
        <v>0</v>
      </c>
      <c r="VB102" s="196"/>
      <c r="VC102" s="196"/>
      <c r="VD102" s="196">
        <f t="shared" si="270"/>
        <v>0</v>
      </c>
      <c r="VE102" s="196">
        <f>IF(UR102=1,ABS(VA102*US102),-ABS(VA102*US102))</f>
        <v>0</v>
      </c>
      <c r="VF102" s="196"/>
      <c r="VG102" s="196"/>
      <c r="VH102" s="196"/>
      <c r="VI102" s="196"/>
      <c r="VJ102" s="196"/>
      <c r="VK102" s="196"/>
      <c r="VM102">
        <f t="shared" si="272"/>
        <v>-50</v>
      </c>
      <c r="VQ102">
        <v>1</v>
      </c>
      <c r="VS102">
        <v>1</v>
      </c>
      <c r="VV102">
        <f>IF(VN102=VU102,1,0)</f>
        <v>1</v>
      </c>
      <c r="VX102">
        <f t="shared" si="274"/>
        <v>0</v>
      </c>
      <c r="WA102" s="117" t="s">
        <v>1108</v>
      </c>
      <c r="WB102">
        <v>50</v>
      </c>
      <c r="WC102" t="str">
        <f>IF(VN102="","FALSE","TRUE")</f>
        <v>FALSE</v>
      </c>
      <c r="WD102">
        <f>ROUND(MARGIN!$J19,0)</f>
        <v>7</v>
      </c>
      <c r="WE102">
        <f t="shared" si="276"/>
        <v>5</v>
      </c>
      <c r="WF102">
        <f t="shared" si="277"/>
        <v>7</v>
      </c>
      <c r="WG102" s="138">
        <f>WF102*10000*MARGIN!$G19/MARGIN!$D19</f>
        <v>50299.770477360726</v>
      </c>
      <c r="WH102" s="138"/>
      <c r="WI102" s="196">
        <f>IF(VV102=1,ABS(WG102*VZ102),-ABS(WG102*VZ102))</f>
        <v>0</v>
      </c>
      <c r="WJ102" s="196"/>
      <c r="WK102" s="196"/>
      <c r="WL102" s="196">
        <f t="shared" si="279"/>
        <v>0</v>
      </c>
      <c r="WM102" s="196">
        <f>IF(VZ102=1,ABS(WI102*WA102),-ABS(WI102*WA102))</f>
        <v>0</v>
      </c>
      <c r="WN102" s="196"/>
      <c r="WO102" s="196"/>
      <c r="WP102" s="196"/>
      <c r="WQ102" s="196"/>
      <c r="WR102" s="196"/>
      <c r="WS102" s="196"/>
      <c r="WU102">
        <f t="shared" si="281"/>
        <v>-50</v>
      </c>
      <c r="WY102">
        <v>1</v>
      </c>
      <c r="XA102">
        <v>1</v>
      </c>
      <c r="XD102">
        <f>IF(WV102=XC102,1,0)</f>
        <v>1</v>
      </c>
      <c r="XF102">
        <f t="shared" si="283"/>
        <v>0</v>
      </c>
      <c r="XI102" s="117" t="s">
        <v>1108</v>
      </c>
      <c r="XJ102">
        <v>50</v>
      </c>
      <c r="XK102" t="str">
        <f>IF(WV102="","FALSE","TRUE")</f>
        <v>FALSE</v>
      </c>
      <c r="XL102">
        <f>ROUND(MARGIN!$J19,0)</f>
        <v>7</v>
      </c>
      <c r="XM102">
        <f t="shared" si="285"/>
        <v>5</v>
      </c>
      <c r="XN102">
        <f t="shared" si="286"/>
        <v>7</v>
      </c>
      <c r="XO102" s="138">
        <f>XN102*10000*MARGIN!$G19/MARGIN!$D19</f>
        <v>50299.770477360726</v>
      </c>
      <c r="XP102" s="138"/>
      <c r="XQ102" s="196">
        <f>IF(XD102=1,ABS(XO102*XH102),-ABS(XO102*XH102))</f>
        <v>0</v>
      </c>
      <c r="XR102" s="196"/>
      <c r="XS102" s="196"/>
      <c r="XT102" s="196">
        <f t="shared" si="288"/>
        <v>0</v>
      </c>
      <c r="XU102" s="196">
        <f>IF(XH102=1,ABS(XQ102*XI102),-ABS(XQ102*XI102))</f>
        <v>0</v>
      </c>
      <c r="XV102" s="196"/>
      <c r="XW102" s="196"/>
      <c r="XX102" s="196"/>
      <c r="XY102" s="196"/>
      <c r="XZ102" s="196"/>
      <c r="YA102" s="196"/>
    </row>
    <row r="103" spans="1:651" x14ac:dyDescent="0.25">
      <c r="A103" s="182" t="s">
        <v>1127</v>
      </c>
      <c r="B103" s="164" t="s">
        <v>27</v>
      </c>
      <c r="F103" t="e">
        <f>-#REF!+G103</f>
        <v>#REF!</v>
      </c>
      <c r="G103">
        <v>-1</v>
      </c>
      <c r="H103">
        <v>-1</v>
      </c>
      <c r="I103">
        <v>-1</v>
      </c>
      <c r="J103">
        <f t="shared" si="246"/>
        <v>1</v>
      </c>
      <c r="K103">
        <f t="shared" si="247"/>
        <v>1</v>
      </c>
      <c r="L103" s="183">
        <v>-2.6722758000300001E-3</v>
      </c>
      <c r="M103" s="116" t="s">
        <v>30</v>
      </c>
      <c r="N103">
        <v>50</v>
      </c>
      <c r="O103" t="str">
        <f t="shared" si="248"/>
        <v>TRUE</v>
      </c>
      <c r="P103">
        <f>ROUND(MARGIN!$J20,0)</f>
        <v>6</v>
      </c>
      <c r="Q103" t="e">
        <f>IF(ABS(G103+I103)=2,ROUND(P103*(1+#REF!),0),IF(I103="",P103,ROUND(P103*(1+-#REF!),0)))</f>
        <v>#REF!</v>
      </c>
      <c r="R103">
        <f t="shared" si="290"/>
        <v>6</v>
      </c>
      <c r="S103" s="138">
        <f>R103*10000*MARGIN!$G20/MARGIN!$D20</f>
        <v>46355.417039528496</v>
      </c>
      <c r="T103" s="144">
        <f t="shared" si="249"/>
        <v>123.87445915503031</v>
      </c>
      <c r="U103" s="144">
        <f t="shared" si="250"/>
        <v>123.87445915503031</v>
      </c>
      <c r="W103">
        <f t="shared" si="251"/>
        <v>0</v>
      </c>
      <c r="X103">
        <v>-1</v>
      </c>
      <c r="Y103">
        <v>-1</v>
      </c>
      <c r="Z103">
        <v>1</v>
      </c>
      <c r="AA103">
        <f t="shared" si="252"/>
        <v>0</v>
      </c>
      <c r="AB103">
        <f t="shared" si="253"/>
        <v>0</v>
      </c>
      <c r="AC103">
        <v>4.0058894533699999E-3</v>
      </c>
      <c r="AD103" s="116" t="s">
        <v>1108</v>
      </c>
      <c r="AE103">
        <v>50</v>
      </c>
      <c r="AF103" t="str">
        <f t="shared" si="254"/>
        <v>TRUE</v>
      </c>
      <c r="AG103">
        <f>ROUND(MARGIN!$J20,0)</f>
        <v>6</v>
      </c>
      <c r="AH103">
        <f t="shared" si="291"/>
        <v>8</v>
      </c>
      <c r="AI103">
        <f t="shared" si="292"/>
        <v>6</v>
      </c>
      <c r="AJ103" s="138">
        <f>AI103*10000*MARGIN!$G20/MARGIN!$D20</f>
        <v>46355.417039528496</v>
      </c>
      <c r="AK103" s="196">
        <f t="shared" si="255"/>
        <v>-185.69467622521518</v>
      </c>
      <c r="AL103" s="196">
        <f t="shared" si="256"/>
        <v>-185.69467622521518</v>
      </c>
      <c r="AN103">
        <f t="shared" si="257"/>
        <v>2</v>
      </c>
      <c r="AO103">
        <v>1</v>
      </c>
      <c r="AP103">
        <v>-1</v>
      </c>
      <c r="AQ103">
        <v>1</v>
      </c>
      <c r="AR103">
        <f t="shared" si="258"/>
        <v>1</v>
      </c>
      <c r="AS103">
        <f t="shared" si="259"/>
        <v>0</v>
      </c>
      <c r="AT103">
        <v>8.9838950469699999E-4</v>
      </c>
      <c r="AU103" s="116" t="s">
        <v>1108</v>
      </c>
      <c r="AV103">
        <v>50</v>
      </c>
      <c r="AW103" t="str">
        <f t="shared" si="260"/>
        <v>TRUE</v>
      </c>
      <c r="AX103">
        <f>ROUND(MARGIN!$J20,0)</f>
        <v>6</v>
      </c>
      <c r="AY103">
        <f t="shared" si="293"/>
        <v>5</v>
      </c>
      <c r="AZ103">
        <f t="shared" si="294"/>
        <v>6</v>
      </c>
      <c r="BA103" s="138">
        <f>AZ103*10000*MARGIN!$G20/MARGIN!$D20</f>
        <v>46355.417039528496</v>
      </c>
      <c r="BB103" s="196">
        <f t="shared" si="261"/>
        <v>41.645220154164882</v>
      </c>
      <c r="BC103" s="196">
        <f t="shared" si="262"/>
        <v>-41.645220154164882</v>
      </c>
      <c r="BE103">
        <v>0</v>
      </c>
      <c r="BF103">
        <v>1</v>
      </c>
      <c r="BG103">
        <v>1</v>
      </c>
      <c r="BH103">
        <v>-1</v>
      </c>
      <c r="BI103">
        <v>0</v>
      </c>
      <c r="BJ103">
        <v>0</v>
      </c>
      <c r="BK103">
        <v>-2.8379466466000002E-3</v>
      </c>
      <c r="BL103" s="116" t="s">
        <v>1108</v>
      </c>
      <c r="BM103">
        <v>50</v>
      </c>
      <c r="BN103" t="s">
        <v>1185</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1185</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1185</v>
      </c>
      <c r="DB103">
        <v>10</v>
      </c>
      <c r="DC103">
        <v>8</v>
      </c>
      <c r="DD103">
        <v>10</v>
      </c>
      <c r="DE103" s="138">
        <v>78576.391409401534</v>
      </c>
      <c r="DF103" s="196">
        <v>0</v>
      </c>
      <c r="DG103" s="196"/>
      <c r="DH103" s="196">
        <v>0</v>
      </c>
      <c r="DJ103">
        <v>0</v>
      </c>
      <c r="DL103">
        <v>1</v>
      </c>
      <c r="DN103">
        <v>1</v>
      </c>
      <c r="DQ103">
        <v>1</v>
      </c>
      <c r="DS103">
        <v>0</v>
      </c>
      <c r="DV103" s="116" t="s">
        <v>1108</v>
      </c>
      <c r="DW103">
        <v>50</v>
      </c>
      <c r="DX103" t="s">
        <v>1188</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1188</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1188</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1188</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1188</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1188</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1188</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1188</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1188</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1188</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1188</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1188</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1188</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1188</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1188</v>
      </c>
      <c r="SF103">
        <v>6</v>
      </c>
      <c r="SG103">
        <v>5</v>
      </c>
      <c r="SH103">
        <v>6</v>
      </c>
      <c r="SI103" s="138">
        <v>46665.77410683941</v>
      </c>
      <c r="SJ103" s="138"/>
      <c r="SK103" s="196">
        <v>0</v>
      </c>
      <c r="SL103" s="196"/>
      <c r="SM103" s="196"/>
      <c r="SN103" s="196">
        <v>0</v>
      </c>
      <c r="SO103" s="196">
        <v>0</v>
      </c>
      <c r="SP103" s="196"/>
      <c r="SQ103" s="196"/>
      <c r="SR103" s="196"/>
      <c r="SS103" s="196"/>
      <c r="ST103" s="196"/>
      <c r="SU103" s="196"/>
      <c r="SW103">
        <v>-50</v>
      </c>
      <c r="TA103">
        <v>1</v>
      </c>
      <c r="TC103">
        <v>1</v>
      </c>
      <c r="TF103">
        <v>1</v>
      </c>
      <c r="TH103">
        <v>0</v>
      </c>
      <c r="TK103" s="116" t="s">
        <v>1108</v>
      </c>
      <c r="TL103">
        <v>50</v>
      </c>
      <c r="TM103" t="s">
        <v>1188</v>
      </c>
      <c r="TN103">
        <v>6</v>
      </c>
      <c r="TO103">
        <v>5</v>
      </c>
      <c r="TP103">
        <v>6</v>
      </c>
      <c r="TQ103" s="138">
        <v>46355.417039528496</v>
      </c>
      <c r="TR103" s="138"/>
      <c r="TS103" s="196">
        <v>0</v>
      </c>
      <c r="TT103" s="196"/>
      <c r="TU103" s="196"/>
      <c r="TV103" s="196">
        <v>0</v>
      </c>
      <c r="TW103" s="196">
        <v>0</v>
      </c>
      <c r="TX103" s="196"/>
      <c r="TY103" s="196"/>
      <c r="TZ103" s="196"/>
      <c r="UA103" s="196"/>
      <c r="UB103" s="196"/>
      <c r="UC103" s="196"/>
      <c r="UE103">
        <f t="shared" si="263"/>
        <v>-50</v>
      </c>
      <c r="UI103">
        <v>1</v>
      </c>
      <c r="UK103">
        <v>1</v>
      </c>
      <c r="UN103">
        <f t="shared" ref="UN103:UN123" si="295">IF(UF103=UM103,1,0)</f>
        <v>1</v>
      </c>
      <c r="UP103">
        <f t="shared" si="265"/>
        <v>0</v>
      </c>
      <c r="US103" s="116" t="s">
        <v>1108</v>
      </c>
      <c r="UT103">
        <v>50</v>
      </c>
      <c r="UU103" t="str">
        <f t="shared" ref="UU103:UU123" si="296">IF(UF103="","FALSE","TRUE")</f>
        <v>FALSE</v>
      </c>
      <c r="UV103">
        <f>ROUND(MARGIN!$J20,0)</f>
        <v>6</v>
      </c>
      <c r="UW103">
        <f t="shared" si="267"/>
        <v>5</v>
      </c>
      <c r="UX103">
        <f t="shared" si="268"/>
        <v>6</v>
      </c>
      <c r="UY103" s="138">
        <f>UX103*10000*MARGIN!$G20/MARGIN!$D20</f>
        <v>46355.417039528496</v>
      </c>
      <c r="UZ103" s="138"/>
      <c r="VA103" s="196">
        <f t="shared" ref="VA103:VA123" si="297">IF(UN103=1,ABS(UY103*UR103),-ABS(UY103*UR103))</f>
        <v>0</v>
      </c>
      <c r="VB103" s="196"/>
      <c r="VC103" s="196"/>
      <c r="VD103" s="196">
        <f t="shared" si="270"/>
        <v>0</v>
      </c>
      <c r="VE103" s="196">
        <f t="shared" ref="VE103:VE123" si="298">IF(UR103=1,ABS(VA103*US103),-ABS(VA103*US103))</f>
        <v>0</v>
      </c>
      <c r="VF103" s="196"/>
      <c r="VG103" s="196"/>
      <c r="VH103" s="196"/>
      <c r="VI103" s="196"/>
      <c r="VJ103" s="196"/>
      <c r="VK103" s="196"/>
      <c r="VM103">
        <f t="shared" si="272"/>
        <v>-50</v>
      </c>
      <c r="VQ103">
        <v>1</v>
      </c>
      <c r="VS103">
        <v>1</v>
      </c>
      <c r="VV103">
        <f t="shared" ref="VV103:VV123" si="299">IF(VN103=VU103,1,0)</f>
        <v>1</v>
      </c>
      <c r="VX103">
        <f t="shared" si="274"/>
        <v>0</v>
      </c>
      <c r="WA103" s="116" t="s">
        <v>1108</v>
      </c>
      <c r="WB103">
        <v>50</v>
      </c>
      <c r="WC103" t="str">
        <f t="shared" ref="WC103:WC123" si="300">IF(VN103="","FALSE","TRUE")</f>
        <v>FALSE</v>
      </c>
      <c r="WD103">
        <f>ROUND(MARGIN!$J20,0)</f>
        <v>6</v>
      </c>
      <c r="WE103">
        <f t="shared" si="276"/>
        <v>5</v>
      </c>
      <c r="WF103">
        <f t="shared" si="277"/>
        <v>6</v>
      </c>
      <c r="WG103" s="138">
        <f>WF103*10000*MARGIN!$G20/MARGIN!$D20</f>
        <v>46355.417039528496</v>
      </c>
      <c r="WH103" s="138"/>
      <c r="WI103" s="196">
        <f t="shared" ref="WI103:WI123" si="301">IF(VV103=1,ABS(WG103*VZ103),-ABS(WG103*VZ103))</f>
        <v>0</v>
      </c>
      <c r="WJ103" s="196"/>
      <c r="WK103" s="196"/>
      <c r="WL103" s="196">
        <f t="shared" si="279"/>
        <v>0</v>
      </c>
      <c r="WM103" s="196">
        <f t="shared" ref="WM103:WM123" si="302">IF(VZ103=1,ABS(WI103*WA103),-ABS(WI103*WA103))</f>
        <v>0</v>
      </c>
      <c r="WN103" s="196"/>
      <c r="WO103" s="196"/>
      <c r="WP103" s="196"/>
      <c r="WQ103" s="196"/>
      <c r="WR103" s="196"/>
      <c r="WS103" s="196"/>
      <c r="WU103">
        <f t="shared" si="281"/>
        <v>-50</v>
      </c>
      <c r="WY103">
        <v>1</v>
      </c>
      <c r="XA103">
        <v>1</v>
      </c>
      <c r="XD103">
        <f t="shared" ref="XD103:XD123" si="303">IF(WV103=XC103,1,0)</f>
        <v>1</v>
      </c>
      <c r="XF103">
        <f t="shared" si="283"/>
        <v>0</v>
      </c>
      <c r="XI103" s="116" t="s">
        <v>1108</v>
      </c>
      <c r="XJ103">
        <v>50</v>
      </c>
      <c r="XK103" t="str">
        <f t="shared" ref="XK103:XK123" si="304">IF(WV103="","FALSE","TRUE")</f>
        <v>FALSE</v>
      </c>
      <c r="XL103">
        <f>ROUND(MARGIN!$J20,0)</f>
        <v>6</v>
      </c>
      <c r="XM103">
        <f t="shared" si="285"/>
        <v>5</v>
      </c>
      <c r="XN103">
        <f t="shared" si="286"/>
        <v>6</v>
      </c>
      <c r="XO103" s="138">
        <f>XN103*10000*MARGIN!$G20/MARGIN!$D20</f>
        <v>46355.417039528496</v>
      </c>
      <c r="XP103" s="138"/>
      <c r="XQ103" s="196">
        <f t="shared" ref="XQ103:XQ123" si="305">IF(XD103=1,ABS(XO103*XH103),-ABS(XO103*XH103))</f>
        <v>0</v>
      </c>
      <c r="XR103" s="196"/>
      <c r="XS103" s="196"/>
      <c r="XT103" s="196">
        <f t="shared" si="288"/>
        <v>0</v>
      </c>
      <c r="XU103" s="196">
        <f t="shared" ref="XU103:XU123" si="306">IF(XH103=1,ABS(XQ103*XI103),-ABS(XQ103*XI103))</f>
        <v>0</v>
      </c>
      <c r="XV103" s="196"/>
      <c r="XW103" s="196"/>
      <c r="XX103" s="196"/>
      <c r="XY103" s="196"/>
      <c r="XZ103" s="196"/>
      <c r="YA103" s="196"/>
    </row>
    <row r="104" spans="1:651" x14ac:dyDescent="0.25">
      <c r="A104" s="182" t="s">
        <v>1128</v>
      </c>
      <c r="B104" s="164" t="s">
        <v>28</v>
      </c>
      <c r="F104" t="e">
        <f>-#REF!+G104</f>
        <v>#REF!</v>
      </c>
      <c r="G104">
        <v>1</v>
      </c>
      <c r="H104">
        <v>-1</v>
      </c>
      <c r="I104">
        <v>1</v>
      </c>
      <c r="J104">
        <f t="shared" si="246"/>
        <v>1</v>
      </c>
      <c r="K104">
        <f t="shared" si="247"/>
        <v>0</v>
      </c>
      <c r="L104" s="183">
        <v>7.1067194848700001E-3</v>
      </c>
      <c r="M104" s="117" t="s">
        <v>917</v>
      </c>
      <c r="N104">
        <v>50</v>
      </c>
      <c r="O104" t="str">
        <f t="shared" si="248"/>
        <v>TRUE</v>
      </c>
      <c r="P104">
        <f>ROUND(MARGIN!$J21,0)</f>
        <v>7</v>
      </c>
      <c r="Q104" t="e">
        <f>IF(ABS(G104+I104)=2,ROUND(P104*(1+#REF!),0),IF(I104="",P104,ROUND(P104*(1+-#REF!),0)))</f>
        <v>#REF!</v>
      </c>
      <c r="R104">
        <f t="shared" si="290"/>
        <v>7</v>
      </c>
      <c r="S104" s="138">
        <f>R104*10000*MARGIN!$G21/MARGIN!$D21</f>
        <v>50297.672313594798</v>
      </c>
      <c r="T104" s="144">
        <f t="shared" si="249"/>
        <v>357.4514478746305</v>
      </c>
      <c r="U104" s="144">
        <f t="shared" si="250"/>
        <v>-357.4514478746305</v>
      </c>
      <c r="W104">
        <f t="shared" si="251"/>
        <v>0</v>
      </c>
      <c r="X104">
        <v>1</v>
      </c>
      <c r="Y104">
        <v>-1</v>
      </c>
      <c r="Z104">
        <v>-1</v>
      </c>
      <c r="AA104">
        <f t="shared" si="252"/>
        <v>0</v>
      </c>
      <c r="AB104">
        <f t="shared" si="253"/>
        <v>1</v>
      </c>
      <c r="AC104">
        <v>-1.1078373600499999E-2</v>
      </c>
      <c r="AD104" s="117" t="s">
        <v>1108</v>
      </c>
      <c r="AE104">
        <v>50</v>
      </c>
      <c r="AF104" t="str">
        <f t="shared" si="254"/>
        <v>TRUE</v>
      </c>
      <c r="AG104">
        <f>ROUND(MARGIN!$J21,0)</f>
        <v>7</v>
      </c>
      <c r="AH104">
        <f t="shared" si="291"/>
        <v>5</v>
      </c>
      <c r="AI104">
        <f t="shared" si="292"/>
        <v>7</v>
      </c>
      <c r="AJ104" s="138">
        <f>AI104*10000*MARGIN!$G21/MARGIN!$D21</f>
        <v>50297.672313594798</v>
      </c>
      <c r="AK104" s="196">
        <f t="shared" si="255"/>
        <v>-557.21640512552835</v>
      </c>
      <c r="AL104" s="196">
        <f t="shared" si="256"/>
        <v>557.21640512552835</v>
      </c>
      <c r="AN104">
        <f t="shared" si="257"/>
        <v>-2</v>
      </c>
      <c r="AO104">
        <v>-1</v>
      </c>
      <c r="AP104">
        <v>1</v>
      </c>
      <c r="AQ104">
        <v>1</v>
      </c>
      <c r="AR104">
        <f t="shared" si="258"/>
        <v>0</v>
      </c>
      <c r="AS104">
        <f t="shared" si="259"/>
        <v>1</v>
      </c>
      <c r="AT104">
        <v>2.8751042783900001E-3</v>
      </c>
      <c r="AU104" s="117" t="s">
        <v>1108</v>
      </c>
      <c r="AV104">
        <v>50</v>
      </c>
      <c r="AW104" t="str">
        <f t="shared" si="260"/>
        <v>TRUE</v>
      </c>
      <c r="AX104">
        <f>ROUND(MARGIN!$J21,0)</f>
        <v>7</v>
      </c>
      <c r="AY104">
        <f t="shared" si="293"/>
        <v>5</v>
      </c>
      <c r="AZ104">
        <f t="shared" si="294"/>
        <v>7</v>
      </c>
      <c r="BA104" s="138">
        <f>AZ104*10000*MARGIN!$G21/MARGIN!$D21</f>
        <v>50297.672313594798</v>
      </c>
      <c r="BB104" s="196">
        <f t="shared" si="261"/>
        <v>-144.61105286187467</v>
      </c>
      <c r="BC104" s="196">
        <f t="shared" si="262"/>
        <v>144.61105286187467</v>
      </c>
      <c r="BE104">
        <v>2</v>
      </c>
      <c r="BF104">
        <v>1</v>
      </c>
      <c r="BG104">
        <v>-1</v>
      </c>
      <c r="BH104">
        <v>-1</v>
      </c>
      <c r="BI104">
        <v>0</v>
      </c>
      <c r="BJ104">
        <v>1</v>
      </c>
      <c r="BK104">
        <v>-2.86686175191E-3</v>
      </c>
      <c r="BL104" s="117" t="s">
        <v>1108</v>
      </c>
      <c r="BM104">
        <v>50</v>
      </c>
      <c r="BN104" t="s">
        <v>1185</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1185</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1185</v>
      </c>
      <c r="DB104">
        <v>11</v>
      </c>
      <c r="DC104">
        <v>8</v>
      </c>
      <c r="DD104">
        <v>11</v>
      </c>
      <c r="DE104" s="138">
        <v>78117.099273055355</v>
      </c>
      <c r="DF104" s="196">
        <v>0</v>
      </c>
      <c r="DG104" s="196"/>
      <c r="DH104" s="196">
        <v>0</v>
      </c>
      <c r="DJ104">
        <v>0</v>
      </c>
      <c r="DL104">
        <v>-1</v>
      </c>
      <c r="DN104">
        <v>-1</v>
      </c>
      <c r="DQ104">
        <v>1</v>
      </c>
      <c r="DS104">
        <v>0</v>
      </c>
      <c r="DV104" s="117" t="s">
        <v>1108</v>
      </c>
      <c r="DW104">
        <v>50</v>
      </c>
      <c r="DX104" t="s">
        <v>1188</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1188</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1188</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1188</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1188</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1188</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1188</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1188</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1188</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1188</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1188</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1188</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1188</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1188</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1188</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v>-50</v>
      </c>
      <c r="TA104">
        <v>-1</v>
      </c>
      <c r="TC104">
        <v>-1</v>
      </c>
      <c r="TF104">
        <v>1</v>
      </c>
      <c r="TH104">
        <v>0</v>
      </c>
      <c r="TK104" s="117" t="s">
        <v>1108</v>
      </c>
      <c r="TL104">
        <v>50</v>
      </c>
      <c r="TM104" t="s">
        <v>1188</v>
      </c>
      <c r="TN104">
        <v>7</v>
      </c>
      <c r="TO104">
        <v>5</v>
      </c>
      <c r="TP104">
        <v>7</v>
      </c>
      <c r="TQ104" s="138">
        <v>50297.672313594798</v>
      </c>
      <c r="TR104" s="138"/>
      <c r="TS104" s="196">
        <v>0</v>
      </c>
      <c r="TT104" s="196"/>
      <c r="TU104" s="196"/>
      <c r="TV104" s="196">
        <v>0</v>
      </c>
      <c r="TW104" s="196">
        <v>0</v>
      </c>
      <c r="TX104" s="196"/>
      <c r="TY104" s="196"/>
      <c r="TZ104" s="196"/>
      <c r="UA104" s="196"/>
      <c r="UB104" s="196"/>
      <c r="UC104" s="196"/>
      <c r="UE104">
        <f t="shared" si="263"/>
        <v>-50</v>
      </c>
      <c r="UI104">
        <v>-1</v>
      </c>
      <c r="UK104">
        <v>-1</v>
      </c>
      <c r="UN104">
        <f t="shared" si="295"/>
        <v>1</v>
      </c>
      <c r="UP104">
        <f t="shared" si="265"/>
        <v>0</v>
      </c>
      <c r="US104" s="117" t="s">
        <v>1108</v>
      </c>
      <c r="UT104">
        <v>50</v>
      </c>
      <c r="UU104" t="str">
        <f t="shared" si="296"/>
        <v>FALSE</v>
      </c>
      <c r="UV104">
        <f>ROUND(MARGIN!$J21,0)</f>
        <v>7</v>
      </c>
      <c r="UW104">
        <f t="shared" si="267"/>
        <v>5</v>
      </c>
      <c r="UX104">
        <f t="shared" si="268"/>
        <v>7</v>
      </c>
      <c r="UY104" s="138">
        <f>UX104*10000*MARGIN!$G21/MARGIN!$D21</f>
        <v>50297.672313594798</v>
      </c>
      <c r="UZ104" s="138"/>
      <c r="VA104" s="196">
        <f t="shared" si="297"/>
        <v>0</v>
      </c>
      <c r="VB104" s="196"/>
      <c r="VC104" s="196"/>
      <c r="VD104" s="196">
        <f t="shared" si="270"/>
        <v>0</v>
      </c>
      <c r="VE104" s="196">
        <f t="shared" si="298"/>
        <v>0</v>
      </c>
      <c r="VF104" s="196"/>
      <c r="VG104" s="196"/>
      <c r="VH104" s="196"/>
      <c r="VI104" s="196"/>
      <c r="VJ104" s="196"/>
      <c r="VK104" s="196"/>
      <c r="VM104">
        <f t="shared" si="272"/>
        <v>-50</v>
      </c>
      <c r="VQ104">
        <v>-1</v>
      </c>
      <c r="VS104">
        <v>-1</v>
      </c>
      <c r="VV104">
        <f t="shared" si="299"/>
        <v>1</v>
      </c>
      <c r="VX104">
        <f t="shared" si="274"/>
        <v>0</v>
      </c>
      <c r="WA104" s="117" t="s">
        <v>1108</v>
      </c>
      <c r="WB104">
        <v>50</v>
      </c>
      <c r="WC104" t="str">
        <f t="shared" si="300"/>
        <v>FALSE</v>
      </c>
      <c r="WD104">
        <f>ROUND(MARGIN!$J21,0)</f>
        <v>7</v>
      </c>
      <c r="WE104">
        <f t="shared" si="276"/>
        <v>5</v>
      </c>
      <c r="WF104">
        <f t="shared" si="277"/>
        <v>7</v>
      </c>
      <c r="WG104" s="138">
        <f>WF104*10000*MARGIN!$G21/MARGIN!$D21</f>
        <v>50297.672313594798</v>
      </c>
      <c r="WH104" s="138"/>
      <c r="WI104" s="196">
        <f t="shared" si="301"/>
        <v>0</v>
      </c>
      <c r="WJ104" s="196"/>
      <c r="WK104" s="196"/>
      <c r="WL104" s="196">
        <f t="shared" si="279"/>
        <v>0</v>
      </c>
      <c r="WM104" s="196">
        <f t="shared" si="302"/>
        <v>0</v>
      </c>
      <c r="WN104" s="196"/>
      <c r="WO104" s="196"/>
      <c r="WP104" s="196"/>
      <c r="WQ104" s="196"/>
      <c r="WR104" s="196"/>
      <c r="WS104" s="196"/>
      <c r="WU104">
        <f t="shared" si="281"/>
        <v>-50</v>
      </c>
      <c r="WY104">
        <v>-1</v>
      </c>
      <c r="XA104">
        <v>-1</v>
      </c>
      <c r="XD104">
        <f t="shared" si="303"/>
        <v>1</v>
      </c>
      <c r="XF104">
        <f t="shared" si="283"/>
        <v>0</v>
      </c>
      <c r="XI104" s="117" t="s">
        <v>1108</v>
      </c>
      <c r="XJ104">
        <v>50</v>
      </c>
      <c r="XK104" t="str">
        <f t="shared" si="304"/>
        <v>FALSE</v>
      </c>
      <c r="XL104">
        <f>ROUND(MARGIN!$J21,0)</f>
        <v>7</v>
      </c>
      <c r="XM104">
        <f t="shared" si="285"/>
        <v>5</v>
      </c>
      <c r="XN104">
        <f t="shared" si="286"/>
        <v>7</v>
      </c>
      <c r="XO104" s="138">
        <f>XN104*10000*MARGIN!$G21/MARGIN!$D21</f>
        <v>50297.672313594798</v>
      </c>
      <c r="XP104" s="138"/>
      <c r="XQ104" s="196">
        <f t="shared" si="305"/>
        <v>0</v>
      </c>
      <c r="XR104" s="196"/>
      <c r="XS104" s="196"/>
      <c r="XT104" s="196">
        <f t="shared" si="288"/>
        <v>0</v>
      </c>
      <c r="XU104" s="196">
        <f t="shared" si="306"/>
        <v>0</v>
      </c>
      <c r="XV104" s="196"/>
      <c r="XW104" s="196"/>
      <c r="XX104" s="196"/>
      <c r="XY104" s="196"/>
      <c r="XZ104" s="196"/>
      <c r="YA104" s="196"/>
    </row>
    <row r="105" spans="1:651" x14ac:dyDescent="0.25">
      <c r="A105" t="s">
        <v>1100</v>
      </c>
      <c r="B105" s="164" t="s">
        <v>25</v>
      </c>
      <c r="F105" t="e">
        <f>-#REF!+G105</f>
        <v>#REF!</v>
      </c>
      <c r="G105">
        <v>-1</v>
      </c>
      <c r="H105">
        <v>1</v>
      </c>
      <c r="I105">
        <v>-1</v>
      </c>
      <c r="J105">
        <f t="shared" si="246"/>
        <v>1</v>
      </c>
      <c r="K105">
        <f t="shared" si="247"/>
        <v>0</v>
      </c>
      <c r="L105" s="183">
        <v>-1.5133838109499999E-2</v>
      </c>
      <c r="M105" s="117" t="s">
        <v>917</v>
      </c>
      <c r="N105">
        <v>50</v>
      </c>
      <c r="O105" t="str">
        <f t="shared" si="248"/>
        <v>TRUE</v>
      </c>
      <c r="P105">
        <f>ROUND(MARGIN!$J22,0)</f>
        <v>4</v>
      </c>
      <c r="Q105" t="e">
        <f>IF(ABS(G105+I105)=2,ROUND(P105*(1+#REF!),0),IF(I105="",P105,ROUND(P105*(1+-#REF!),0)))</f>
        <v>#REF!</v>
      </c>
      <c r="R105">
        <f t="shared" si="290"/>
        <v>4</v>
      </c>
      <c r="S105" s="138">
        <f>R105*10000*MARGIN!$G22/MARGIN!$D22</f>
        <v>52197.379360000006</v>
      </c>
      <c r="T105" s="144">
        <f t="shared" si="249"/>
        <v>789.94668897439681</v>
      </c>
      <c r="U105" s="144">
        <f t="shared" si="250"/>
        <v>-789.94668897439681</v>
      </c>
      <c r="W105">
        <f t="shared" si="251"/>
        <v>2</v>
      </c>
      <c r="X105">
        <v>1</v>
      </c>
      <c r="Y105">
        <v>1</v>
      </c>
      <c r="Z105">
        <v>-1</v>
      </c>
      <c r="AA105">
        <f t="shared" si="252"/>
        <v>0</v>
      </c>
      <c r="AB105">
        <f t="shared" si="253"/>
        <v>0</v>
      </c>
      <c r="AC105">
        <v>-2.6857611495100002E-4</v>
      </c>
      <c r="AD105" s="117" t="s">
        <v>1108</v>
      </c>
      <c r="AE105">
        <v>50</v>
      </c>
      <c r="AF105" t="str">
        <f t="shared" si="254"/>
        <v>TRUE</v>
      </c>
      <c r="AG105">
        <f>ROUND(MARGIN!$J22,0)</f>
        <v>4</v>
      </c>
      <c r="AH105">
        <f t="shared" si="291"/>
        <v>5</v>
      </c>
      <c r="AI105">
        <f t="shared" si="292"/>
        <v>4</v>
      </c>
      <c r="AJ105" s="138">
        <f>AI105*10000*MARGIN!$G22/MARGIN!$D22</f>
        <v>52197.379360000006</v>
      </c>
      <c r="AK105" s="196">
        <f t="shared" si="255"/>
        <v>-14.018969359132317</v>
      </c>
      <c r="AL105" s="196">
        <f t="shared" si="256"/>
        <v>-14.018969359132317</v>
      </c>
      <c r="AN105">
        <f t="shared" si="257"/>
        <v>0</v>
      </c>
      <c r="AO105">
        <v>1</v>
      </c>
      <c r="AP105">
        <v>1</v>
      </c>
      <c r="AQ105">
        <v>-1</v>
      </c>
      <c r="AR105">
        <f t="shared" si="258"/>
        <v>0</v>
      </c>
      <c r="AS105">
        <f t="shared" si="259"/>
        <v>0</v>
      </c>
      <c r="AT105">
        <v>-6.2364776374300001E-4</v>
      </c>
      <c r="AU105" s="117" t="s">
        <v>1108</v>
      </c>
      <c r="AV105">
        <v>50</v>
      </c>
      <c r="AW105" t="str">
        <f t="shared" si="260"/>
        <v>TRUE</v>
      </c>
      <c r="AX105">
        <f>ROUND(MARGIN!$J22,0)</f>
        <v>4</v>
      </c>
      <c r="AY105">
        <f t="shared" si="293"/>
        <v>5</v>
      </c>
      <c r="AZ105">
        <f t="shared" si="294"/>
        <v>4</v>
      </c>
      <c r="BA105" s="138">
        <f>AZ105*10000*MARGIN!$G22/MARGIN!$D22</f>
        <v>52197.379360000006</v>
      </c>
      <c r="BB105" s="196">
        <f t="shared" si="261"/>
        <v>-32.55277891110903</v>
      </c>
      <c r="BC105" s="196">
        <f t="shared" si="262"/>
        <v>-32.55277891110903</v>
      </c>
      <c r="BE105">
        <v>-2</v>
      </c>
      <c r="BF105">
        <v>-1</v>
      </c>
      <c r="BG105">
        <v>1</v>
      </c>
      <c r="BH105">
        <v>-1</v>
      </c>
      <c r="BI105">
        <v>1</v>
      </c>
      <c r="BJ105">
        <v>0</v>
      </c>
      <c r="BK105">
        <v>-9.7733785840099993E-3</v>
      </c>
      <c r="BL105" s="117" t="s">
        <v>1108</v>
      </c>
      <c r="BM105">
        <v>50</v>
      </c>
      <c r="BN105" t="s">
        <v>1185</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1185</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1185</v>
      </c>
      <c r="DB105">
        <v>5</v>
      </c>
      <c r="DC105">
        <v>4</v>
      </c>
      <c r="DD105">
        <v>5</v>
      </c>
      <c r="DE105" s="138">
        <v>72216.008459999997</v>
      </c>
      <c r="DF105" s="196">
        <v>0</v>
      </c>
      <c r="DG105" s="196"/>
      <c r="DH105" s="196">
        <v>0</v>
      </c>
      <c r="DJ105">
        <v>0</v>
      </c>
      <c r="DL105">
        <v>1</v>
      </c>
      <c r="DN105">
        <v>1</v>
      </c>
      <c r="DQ105">
        <v>1</v>
      </c>
      <c r="DS105">
        <v>0</v>
      </c>
      <c r="DV105" s="117" t="s">
        <v>1108</v>
      </c>
      <c r="DW105">
        <v>50</v>
      </c>
      <c r="DX105" t="s">
        <v>1188</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1188</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1188</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1188</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1188</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1188</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1188</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1188</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1188</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1188</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1188</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1188</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1188</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1188</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1188</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v>-50</v>
      </c>
      <c r="TA105">
        <v>1</v>
      </c>
      <c r="TC105">
        <v>1</v>
      </c>
      <c r="TF105">
        <v>1</v>
      </c>
      <c r="TH105">
        <v>0</v>
      </c>
      <c r="TK105" s="117" t="s">
        <v>1108</v>
      </c>
      <c r="TL105">
        <v>50</v>
      </c>
      <c r="TM105" t="s">
        <v>1188</v>
      </c>
      <c r="TN105">
        <v>4</v>
      </c>
      <c r="TO105">
        <v>3</v>
      </c>
      <c r="TP105">
        <v>4</v>
      </c>
      <c r="TQ105" s="138">
        <v>52197.379360000006</v>
      </c>
      <c r="TR105" s="138"/>
      <c r="TS105" s="196">
        <v>0</v>
      </c>
      <c r="TT105" s="196"/>
      <c r="TU105" s="196"/>
      <c r="TV105" s="196">
        <v>0</v>
      </c>
      <c r="TW105" s="196">
        <v>0</v>
      </c>
      <c r="TX105" s="196"/>
      <c r="TY105" s="196"/>
      <c r="TZ105" s="196"/>
      <c r="UA105" s="196"/>
      <c r="UB105" s="196"/>
      <c r="UC105" s="196"/>
      <c r="UE105">
        <f t="shared" si="263"/>
        <v>-50</v>
      </c>
      <c r="UI105">
        <v>1</v>
      </c>
      <c r="UK105">
        <v>1</v>
      </c>
      <c r="UN105">
        <f t="shared" si="295"/>
        <v>1</v>
      </c>
      <c r="UP105">
        <f t="shared" si="265"/>
        <v>0</v>
      </c>
      <c r="US105" s="117" t="s">
        <v>1108</v>
      </c>
      <c r="UT105">
        <v>50</v>
      </c>
      <c r="UU105" t="str">
        <f t="shared" si="296"/>
        <v>FALSE</v>
      </c>
      <c r="UV105">
        <f>ROUND(MARGIN!$J22,0)</f>
        <v>4</v>
      </c>
      <c r="UW105">
        <f t="shared" si="267"/>
        <v>3</v>
      </c>
      <c r="UX105">
        <f t="shared" si="268"/>
        <v>4</v>
      </c>
      <c r="UY105" s="138">
        <f>UX105*10000*MARGIN!$G22/MARGIN!$D22</f>
        <v>52197.379360000006</v>
      </c>
      <c r="UZ105" s="138"/>
      <c r="VA105" s="196">
        <f t="shared" si="297"/>
        <v>0</v>
      </c>
      <c r="VB105" s="196"/>
      <c r="VC105" s="196"/>
      <c r="VD105" s="196">
        <f t="shared" si="270"/>
        <v>0</v>
      </c>
      <c r="VE105" s="196">
        <f t="shared" si="298"/>
        <v>0</v>
      </c>
      <c r="VF105" s="196"/>
      <c r="VG105" s="196"/>
      <c r="VH105" s="196"/>
      <c r="VI105" s="196"/>
      <c r="VJ105" s="196"/>
      <c r="VK105" s="196"/>
      <c r="VM105">
        <f t="shared" si="272"/>
        <v>-50</v>
      </c>
      <c r="VQ105">
        <v>1</v>
      </c>
      <c r="VS105">
        <v>1</v>
      </c>
      <c r="VV105">
        <f t="shared" si="299"/>
        <v>1</v>
      </c>
      <c r="VX105">
        <f t="shared" si="274"/>
        <v>0</v>
      </c>
      <c r="WA105" s="117" t="s">
        <v>1108</v>
      </c>
      <c r="WB105">
        <v>50</v>
      </c>
      <c r="WC105" t="str">
        <f t="shared" si="300"/>
        <v>FALSE</v>
      </c>
      <c r="WD105">
        <f>ROUND(MARGIN!$J22,0)</f>
        <v>4</v>
      </c>
      <c r="WE105">
        <f t="shared" si="276"/>
        <v>3</v>
      </c>
      <c r="WF105">
        <f t="shared" si="277"/>
        <v>4</v>
      </c>
      <c r="WG105" s="138">
        <f>WF105*10000*MARGIN!$G22/MARGIN!$D22</f>
        <v>52197.379360000006</v>
      </c>
      <c r="WH105" s="138"/>
      <c r="WI105" s="196">
        <f t="shared" si="301"/>
        <v>0</v>
      </c>
      <c r="WJ105" s="196"/>
      <c r="WK105" s="196"/>
      <c r="WL105" s="196">
        <f t="shared" si="279"/>
        <v>0</v>
      </c>
      <c r="WM105" s="196">
        <f t="shared" si="302"/>
        <v>0</v>
      </c>
      <c r="WN105" s="196"/>
      <c r="WO105" s="196"/>
      <c r="WP105" s="196"/>
      <c r="WQ105" s="196"/>
      <c r="WR105" s="196"/>
      <c r="WS105" s="196"/>
      <c r="WU105">
        <f t="shared" si="281"/>
        <v>-50</v>
      </c>
      <c r="WY105">
        <v>1</v>
      </c>
      <c r="XA105">
        <v>1</v>
      </c>
      <c r="XD105">
        <f t="shared" si="303"/>
        <v>1</v>
      </c>
      <c r="XF105">
        <f t="shared" si="283"/>
        <v>0</v>
      </c>
      <c r="XI105" s="117" t="s">
        <v>1108</v>
      </c>
      <c r="XJ105">
        <v>50</v>
      </c>
      <c r="XK105" t="str">
        <f t="shared" si="304"/>
        <v>FALSE</v>
      </c>
      <c r="XL105">
        <f>ROUND(MARGIN!$J22,0)</f>
        <v>4</v>
      </c>
      <c r="XM105">
        <f t="shared" si="285"/>
        <v>3</v>
      </c>
      <c r="XN105">
        <f t="shared" si="286"/>
        <v>4</v>
      </c>
      <c r="XO105" s="138">
        <f>XN105*10000*MARGIN!$G22/MARGIN!$D22</f>
        <v>52197.379360000006</v>
      </c>
      <c r="XP105" s="138"/>
      <c r="XQ105" s="196">
        <f t="shared" si="305"/>
        <v>0</v>
      </c>
      <c r="XR105" s="196"/>
      <c r="XS105" s="196"/>
      <c r="XT105" s="196">
        <f t="shared" si="288"/>
        <v>0</v>
      </c>
      <c r="XU105" s="196">
        <f t="shared" si="306"/>
        <v>0</v>
      </c>
      <c r="XV105" s="196"/>
      <c r="XW105" s="196"/>
      <c r="XX105" s="196"/>
      <c r="XY105" s="196"/>
      <c r="XZ105" s="196"/>
      <c r="YA105" s="196"/>
    </row>
    <row r="106" spans="1:651" x14ac:dyDescent="0.25">
      <c r="A106" t="s">
        <v>1098</v>
      </c>
      <c r="B106" s="164" t="s">
        <v>26</v>
      </c>
      <c r="F106" t="e">
        <f>-#REF!+G106</f>
        <v>#REF!</v>
      </c>
      <c r="G106">
        <v>1</v>
      </c>
      <c r="H106">
        <v>1</v>
      </c>
      <c r="I106">
        <v>-1</v>
      </c>
      <c r="J106">
        <f t="shared" si="246"/>
        <v>0</v>
      </c>
      <c r="K106">
        <f t="shared" si="247"/>
        <v>0</v>
      </c>
      <c r="L106" s="183">
        <v>-7.7945543167700004E-3</v>
      </c>
      <c r="M106" s="117" t="s">
        <v>917</v>
      </c>
      <c r="N106">
        <v>50</v>
      </c>
      <c r="O106" t="str">
        <f t="shared" si="248"/>
        <v>TRUE</v>
      </c>
      <c r="P106">
        <f>ROUND(MARGIN!$J23,0)</f>
        <v>4</v>
      </c>
      <c r="Q106" t="e">
        <f>IF(ABS(G106+I106)=2,ROUND(P106*(1+#REF!),0),IF(I106="",P106,ROUND(P106*(1+-#REF!),0)))</f>
        <v>#REF!</v>
      </c>
      <c r="R106">
        <f t="shared" si="290"/>
        <v>4</v>
      </c>
      <c r="S106" s="138">
        <f>R106*10000*MARGIN!$G23/MARGIN!$D23</f>
        <v>52220.816490264449</v>
      </c>
      <c r="T106" s="144">
        <f t="shared" si="249"/>
        <v>-407.03799059944481</v>
      </c>
      <c r="U106" s="144">
        <f t="shared" si="250"/>
        <v>-407.03799059944481</v>
      </c>
      <c r="W106">
        <f t="shared" si="251"/>
        <v>-2</v>
      </c>
      <c r="X106">
        <v>-1</v>
      </c>
      <c r="Y106">
        <v>1</v>
      </c>
      <c r="Z106">
        <v>-1</v>
      </c>
      <c r="AA106">
        <f t="shared" si="252"/>
        <v>1</v>
      </c>
      <c r="AB106">
        <f t="shared" si="253"/>
        <v>0</v>
      </c>
      <c r="AC106">
        <v>-1.114491209E-2</v>
      </c>
      <c r="AD106" s="117" t="s">
        <v>1108</v>
      </c>
      <c r="AE106">
        <v>50</v>
      </c>
      <c r="AF106" t="str">
        <f t="shared" si="254"/>
        <v>TRUE</v>
      </c>
      <c r="AG106">
        <f>ROUND(MARGIN!$J23,0)</f>
        <v>4</v>
      </c>
      <c r="AH106">
        <f t="shared" si="291"/>
        <v>3</v>
      </c>
      <c r="AI106">
        <f t="shared" si="292"/>
        <v>4</v>
      </c>
      <c r="AJ106" s="138">
        <f>AI106*10000*MARGIN!$G23/MARGIN!$D23</f>
        <v>52220.816490264449</v>
      </c>
      <c r="AK106" s="196">
        <f t="shared" si="255"/>
        <v>581.99640905201966</v>
      </c>
      <c r="AL106" s="196">
        <f t="shared" si="256"/>
        <v>-581.99640905201966</v>
      </c>
      <c r="AN106">
        <f t="shared" si="257"/>
        <v>0</v>
      </c>
      <c r="AO106">
        <v>-1</v>
      </c>
      <c r="AP106">
        <v>1</v>
      </c>
      <c r="AQ106">
        <v>1</v>
      </c>
      <c r="AR106">
        <f t="shared" si="258"/>
        <v>0</v>
      </c>
      <c r="AS106">
        <f t="shared" si="259"/>
        <v>1</v>
      </c>
      <c r="AT106">
        <v>1.7130620985E-3</v>
      </c>
      <c r="AU106" s="117" t="s">
        <v>1108</v>
      </c>
      <c r="AV106">
        <v>50</v>
      </c>
      <c r="AW106" t="str">
        <f t="shared" si="260"/>
        <v>TRUE</v>
      </c>
      <c r="AX106">
        <f>ROUND(MARGIN!$J23,0)</f>
        <v>4</v>
      </c>
      <c r="AY106">
        <f t="shared" si="293"/>
        <v>3</v>
      </c>
      <c r="AZ106">
        <f t="shared" si="294"/>
        <v>4</v>
      </c>
      <c r="BA106" s="138">
        <f>AZ106*10000*MARGIN!$G23/MARGIN!$D23</f>
        <v>52220.816490264449</v>
      </c>
      <c r="BB106" s="196">
        <f t="shared" si="261"/>
        <v>-89.457501482195823</v>
      </c>
      <c r="BC106" s="196">
        <f t="shared" si="262"/>
        <v>89.457501482195823</v>
      </c>
      <c r="BE106">
        <v>2</v>
      </c>
      <c r="BF106">
        <v>1</v>
      </c>
      <c r="BG106">
        <v>1</v>
      </c>
      <c r="BH106">
        <v>-1</v>
      </c>
      <c r="BI106">
        <v>0</v>
      </c>
      <c r="BJ106">
        <v>0</v>
      </c>
      <c r="BK106">
        <v>-8.87843807895E-3</v>
      </c>
      <c r="BL106" s="117" t="s">
        <v>1108</v>
      </c>
      <c r="BM106">
        <v>50</v>
      </c>
      <c r="BN106" t="s">
        <v>1185</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1185</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1185</v>
      </c>
      <c r="DB106">
        <v>5</v>
      </c>
      <c r="DC106">
        <v>4</v>
      </c>
      <c r="DD106">
        <v>5</v>
      </c>
      <c r="DE106" s="138">
        <v>72278.624093911712</v>
      </c>
      <c r="DF106" s="196">
        <v>0</v>
      </c>
      <c r="DG106" s="196"/>
      <c r="DH106" s="196">
        <v>0</v>
      </c>
      <c r="DJ106">
        <v>0</v>
      </c>
      <c r="DL106">
        <v>1</v>
      </c>
      <c r="DN106">
        <v>1</v>
      </c>
      <c r="DQ106">
        <v>1</v>
      </c>
      <c r="DS106">
        <v>0</v>
      </c>
      <c r="DV106" s="117" t="s">
        <v>1108</v>
      </c>
      <c r="DW106">
        <v>50</v>
      </c>
      <c r="DX106" t="s">
        <v>1188</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1188</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1188</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1188</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1188</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1188</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1188</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1188</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1188</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1188</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1188</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1188</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1188</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1188</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1188</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v>-50</v>
      </c>
      <c r="TA106">
        <v>1</v>
      </c>
      <c r="TC106">
        <v>1</v>
      </c>
      <c r="TF106">
        <v>1</v>
      </c>
      <c r="TH106">
        <v>0</v>
      </c>
      <c r="TK106" s="117" t="s">
        <v>1108</v>
      </c>
      <c r="TL106">
        <v>50</v>
      </c>
      <c r="TM106" t="s">
        <v>1188</v>
      </c>
      <c r="TN106">
        <v>4</v>
      </c>
      <c r="TO106">
        <v>3</v>
      </c>
      <c r="TP106">
        <v>4</v>
      </c>
      <c r="TQ106" s="138">
        <v>52220.816490264449</v>
      </c>
      <c r="TR106" s="138"/>
      <c r="TS106" s="196">
        <v>0</v>
      </c>
      <c r="TT106" s="196"/>
      <c r="TU106" s="196"/>
      <c r="TV106" s="196">
        <v>0</v>
      </c>
      <c r="TW106" s="196">
        <v>0</v>
      </c>
      <c r="TX106" s="196"/>
      <c r="TY106" s="196"/>
      <c r="TZ106" s="196"/>
      <c r="UA106" s="196"/>
      <c r="UB106" s="196"/>
      <c r="UC106" s="196"/>
      <c r="UE106">
        <f t="shared" si="263"/>
        <v>-50</v>
      </c>
      <c r="UI106">
        <v>1</v>
      </c>
      <c r="UK106">
        <v>1</v>
      </c>
      <c r="UN106">
        <f t="shared" si="295"/>
        <v>1</v>
      </c>
      <c r="UP106">
        <f t="shared" si="265"/>
        <v>0</v>
      </c>
      <c r="US106" s="117" t="s">
        <v>1108</v>
      </c>
      <c r="UT106">
        <v>50</v>
      </c>
      <c r="UU106" t="str">
        <f t="shared" si="296"/>
        <v>FALSE</v>
      </c>
      <c r="UV106">
        <f>ROUND(MARGIN!$J23,0)</f>
        <v>4</v>
      </c>
      <c r="UW106">
        <f t="shared" si="267"/>
        <v>3</v>
      </c>
      <c r="UX106">
        <f t="shared" si="268"/>
        <v>4</v>
      </c>
      <c r="UY106" s="138">
        <f>UX106*10000*MARGIN!$G23/MARGIN!$D23</f>
        <v>52220.816490264449</v>
      </c>
      <c r="UZ106" s="138"/>
      <c r="VA106" s="196">
        <f t="shared" si="297"/>
        <v>0</v>
      </c>
      <c r="VB106" s="196"/>
      <c r="VC106" s="196"/>
      <c r="VD106" s="196">
        <f t="shared" si="270"/>
        <v>0</v>
      </c>
      <c r="VE106" s="196">
        <f t="shared" si="298"/>
        <v>0</v>
      </c>
      <c r="VF106" s="196"/>
      <c r="VG106" s="196"/>
      <c r="VH106" s="196"/>
      <c r="VI106" s="196"/>
      <c r="VJ106" s="196"/>
      <c r="VK106" s="196"/>
      <c r="VM106">
        <f t="shared" si="272"/>
        <v>-50</v>
      </c>
      <c r="VQ106">
        <v>1</v>
      </c>
      <c r="VS106">
        <v>1</v>
      </c>
      <c r="VV106">
        <f t="shared" si="299"/>
        <v>1</v>
      </c>
      <c r="VX106">
        <f t="shared" si="274"/>
        <v>0</v>
      </c>
      <c r="WA106" s="117" t="s">
        <v>1108</v>
      </c>
      <c r="WB106">
        <v>50</v>
      </c>
      <c r="WC106" t="str">
        <f t="shared" si="300"/>
        <v>FALSE</v>
      </c>
      <c r="WD106">
        <f>ROUND(MARGIN!$J23,0)</f>
        <v>4</v>
      </c>
      <c r="WE106">
        <f t="shared" si="276"/>
        <v>3</v>
      </c>
      <c r="WF106">
        <f t="shared" si="277"/>
        <v>4</v>
      </c>
      <c r="WG106" s="138">
        <f>WF106*10000*MARGIN!$G23/MARGIN!$D23</f>
        <v>52220.816490264449</v>
      </c>
      <c r="WH106" s="138"/>
      <c r="WI106" s="196">
        <f t="shared" si="301"/>
        <v>0</v>
      </c>
      <c r="WJ106" s="196"/>
      <c r="WK106" s="196"/>
      <c r="WL106" s="196">
        <f t="shared" si="279"/>
        <v>0</v>
      </c>
      <c r="WM106" s="196">
        <f t="shared" si="302"/>
        <v>0</v>
      </c>
      <c r="WN106" s="196"/>
      <c r="WO106" s="196"/>
      <c r="WP106" s="196"/>
      <c r="WQ106" s="196"/>
      <c r="WR106" s="196"/>
      <c r="WS106" s="196"/>
      <c r="WU106">
        <f t="shared" si="281"/>
        <v>-50</v>
      </c>
      <c r="WY106">
        <v>1</v>
      </c>
      <c r="XA106">
        <v>1</v>
      </c>
      <c r="XD106">
        <f t="shared" si="303"/>
        <v>1</v>
      </c>
      <c r="XF106">
        <f t="shared" si="283"/>
        <v>0</v>
      </c>
      <c r="XI106" s="117" t="s">
        <v>1108</v>
      </c>
      <c r="XJ106">
        <v>50</v>
      </c>
      <c r="XK106" t="str">
        <f t="shared" si="304"/>
        <v>FALSE</v>
      </c>
      <c r="XL106">
        <f>ROUND(MARGIN!$J23,0)</f>
        <v>4</v>
      </c>
      <c r="XM106">
        <f t="shared" si="285"/>
        <v>3</v>
      </c>
      <c r="XN106">
        <f t="shared" si="286"/>
        <v>4</v>
      </c>
      <c r="XO106" s="138">
        <f>XN106*10000*MARGIN!$G23/MARGIN!$D23</f>
        <v>52220.816490264449</v>
      </c>
      <c r="XP106" s="138"/>
      <c r="XQ106" s="196">
        <f t="shared" si="305"/>
        <v>0</v>
      </c>
      <c r="XR106" s="196"/>
      <c r="XS106" s="196"/>
      <c r="XT106" s="196">
        <f t="shared" si="288"/>
        <v>0</v>
      </c>
      <c r="XU106" s="196">
        <f t="shared" si="306"/>
        <v>0</v>
      </c>
      <c r="XV106" s="196"/>
      <c r="XW106" s="196"/>
      <c r="XX106" s="196"/>
      <c r="XY106" s="196"/>
      <c r="XZ106" s="196"/>
      <c r="YA106" s="196"/>
    </row>
    <row r="107" spans="1:651" x14ac:dyDescent="0.25">
      <c r="A107" t="s">
        <v>1101</v>
      </c>
      <c r="B107" s="164" t="s">
        <v>14</v>
      </c>
      <c r="F107" t="e">
        <f>-#REF!+G107</f>
        <v>#REF!</v>
      </c>
      <c r="G107">
        <v>-1</v>
      </c>
      <c r="H107">
        <v>1</v>
      </c>
      <c r="I107">
        <v>1</v>
      </c>
      <c r="J107">
        <f t="shared" si="246"/>
        <v>0</v>
      </c>
      <c r="K107">
        <f t="shared" si="247"/>
        <v>1</v>
      </c>
      <c r="L107" s="183">
        <v>7.40586644477E-3</v>
      </c>
      <c r="M107" s="116" t="s">
        <v>917</v>
      </c>
      <c r="N107">
        <v>50</v>
      </c>
      <c r="O107" t="str">
        <f t="shared" si="248"/>
        <v>TRUE</v>
      </c>
      <c r="P107">
        <f>ROUND(MARGIN!$J24,0)</f>
        <v>4</v>
      </c>
      <c r="Q107" t="e">
        <f>IF(ABS(G107+I107)=2,ROUND(P107*(1+#REF!),0),IF(I107="",P107,ROUND(P107*(1+-#REF!),0)))</f>
        <v>#REF!</v>
      </c>
      <c r="R107">
        <f t="shared" si="290"/>
        <v>4</v>
      </c>
      <c r="S107" s="138">
        <f>R107*10000*MARGIN!$G24/MARGIN!$D24</f>
        <v>52220.800000000003</v>
      </c>
      <c r="T107" s="144">
        <f t="shared" si="249"/>
        <v>-386.74027043904522</v>
      </c>
      <c r="U107" s="144">
        <f t="shared" si="250"/>
        <v>386.74027043904522</v>
      </c>
      <c r="W107">
        <f t="shared" si="251"/>
        <v>2</v>
      </c>
      <c r="X107">
        <v>1</v>
      </c>
      <c r="Y107">
        <v>1</v>
      </c>
      <c r="Z107">
        <v>-1</v>
      </c>
      <c r="AA107">
        <f t="shared" si="252"/>
        <v>0</v>
      </c>
      <c r="AB107">
        <f t="shared" si="253"/>
        <v>0</v>
      </c>
      <c r="AC107">
        <v>-6.1468357218600004E-3</v>
      </c>
      <c r="AD107" s="116" t="s">
        <v>1108</v>
      </c>
      <c r="AE107">
        <v>50</v>
      </c>
      <c r="AF107" t="str">
        <f t="shared" si="254"/>
        <v>TRUE</v>
      </c>
      <c r="AG107">
        <f>ROUND(MARGIN!$J24,0)</f>
        <v>4</v>
      </c>
      <c r="AH107">
        <f t="shared" si="291"/>
        <v>5</v>
      </c>
      <c r="AI107">
        <f t="shared" si="292"/>
        <v>4</v>
      </c>
      <c r="AJ107" s="138">
        <f>AI107*10000*MARGIN!$G24/MARGIN!$D24</f>
        <v>52220.800000000003</v>
      </c>
      <c r="AK107" s="196">
        <f t="shared" si="255"/>
        <v>-320.99267886410672</v>
      </c>
      <c r="AL107" s="196">
        <f t="shared" si="256"/>
        <v>-320.99267886410672</v>
      </c>
      <c r="AN107">
        <f t="shared" si="257"/>
        <v>-2</v>
      </c>
      <c r="AO107">
        <v>-1</v>
      </c>
      <c r="AP107">
        <v>-1</v>
      </c>
      <c r="AQ107">
        <v>1</v>
      </c>
      <c r="AR107">
        <f t="shared" si="258"/>
        <v>0</v>
      </c>
      <c r="AS107">
        <f t="shared" si="259"/>
        <v>0</v>
      </c>
      <c r="AT107">
        <v>7.2168161512600002E-3</v>
      </c>
      <c r="AU107" s="116" t="s">
        <v>1108</v>
      </c>
      <c r="AV107">
        <v>50</v>
      </c>
      <c r="AW107" t="str">
        <f t="shared" si="260"/>
        <v>TRUE</v>
      </c>
      <c r="AX107">
        <f>ROUND(MARGIN!$J24,0)</f>
        <v>4</v>
      </c>
      <c r="AY107">
        <f t="shared" si="293"/>
        <v>5</v>
      </c>
      <c r="AZ107">
        <f t="shared" si="294"/>
        <v>4</v>
      </c>
      <c r="BA107" s="138">
        <f>AZ107*10000*MARGIN!$G24/MARGIN!$D24</f>
        <v>52220.800000000003</v>
      </c>
      <c r="BB107" s="196">
        <f t="shared" si="261"/>
        <v>-376.86791287171826</v>
      </c>
      <c r="BC107" s="196">
        <f t="shared" si="262"/>
        <v>-376.86791287171826</v>
      </c>
      <c r="BE107">
        <v>2</v>
      </c>
      <c r="BF107">
        <v>1</v>
      </c>
      <c r="BG107">
        <v>1</v>
      </c>
      <c r="BH107">
        <v>-1</v>
      </c>
      <c r="BI107">
        <v>0</v>
      </c>
      <c r="BJ107">
        <v>0</v>
      </c>
      <c r="BK107">
        <v>-2.7436445776899999E-3</v>
      </c>
      <c r="BL107" s="116" t="s">
        <v>1108</v>
      </c>
      <c r="BM107">
        <v>50</v>
      </c>
      <c r="BN107" t="s">
        <v>1185</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1185</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1185</v>
      </c>
      <c r="DB107">
        <v>5</v>
      </c>
      <c r="DC107">
        <v>6</v>
      </c>
      <c r="DD107">
        <v>5</v>
      </c>
      <c r="DE107" s="138">
        <v>72277</v>
      </c>
      <c r="DF107" s="196">
        <v>0</v>
      </c>
      <c r="DG107" s="196"/>
      <c r="DH107" s="196">
        <v>0</v>
      </c>
      <c r="DJ107">
        <v>0</v>
      </c>
      <c r="DL107">
        <v>1</v>
      </c>
      <c r="DN107">
        <v>1</v>
      </c>
      <c r="DQ107">
        <v>1</v>
      </c>
      <c r="DS107">
        <v>0</v>
      </c>
      <c r="DV107" s="116" t="s">
        <v>1108</v>
      </c>
      <c r="DW107">
        <v>50</v>
      </c>
      <c r="DX107" t="s">
        <v>1188</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1188</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1188</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1188</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1188</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1188</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1188</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1188</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1188</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1188</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1188</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1188</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1188</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1188</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1188</v>
      </c>
      <c r="SF107">
        <v>4</v>
      </c>
      <c r="SG107">
        <v>3</v>
      </c>
      <c r="SH107">
        <v>4</v>
      </c>
      <c r="SI107" s="138">
        <v>53170</v>
      </c>
      <c r="SJ107" s="138"/>
      <c r="SK107" s="196">
        <v>0</v>
      </c>
      <c r="SL107" s="196"/>
      <c r="SM107" s="196"/>
      <c r="SN107" s="196">
        <v>0</v>
      </c>
      <c r="SO107" s="196">
        <v>0</v>
      </c>
      <c r="SP107" s="196"/>
      <c r="SQ107" s="196"/>
      <c r="SR107" s="196"/>
      <c r="SS107" s="196"/>
      <c r="ST107" s="196"/>
      <c r="SU107" s="196"/>
      <c r="SW107">
        <v>-50</v>
      </c>
      <c r="TA107">
        <v>1</v>
      </c>
      <c r="TC107">
        <v>1</v>
      </c>
      <c r="TF107">
        <v>1</v>
      </c>
      <c r="TH107">
        <v>0</v>
      </c>
      <c r="TK107" s="116" t="s">
        <v>1108</v>
      </c>
      <c r="TL107">
        <v>50</v>
      </c>
      <c r="TM107" t="s">
        <v>1188</v>
      </c>
      <c r="TN107">
        <v>4</v>
      </c>
      <c r="TO107">
        <v>3</v>
      </c>
      <c r="TP107">
        <v>4</v>
      </c>
      <c r="TQ107" s="138">
        <v>52220.800000000003</v>
      </c>
      <c r="TR107" s="138"/>
      <c r="TS107" s="196">
        <v>0</v>
      </c>
      <c r="TT107" s="196"/>
      <c r="TU107" s="196"/>
      <c r="TV107" s="196">
        <v>0</v>
      </c>
      <c r="TW107" s="196">
        <v>0</v>
      </c>
      <c r="TX107" s="196"/>
      <c r="TY107" s="196"/>
      <c r="TZ107" s="196"/>
      <c r="UA107" s="196"/>
      <c r="UB107" s="196"/>
      <c r="UC107" s="196"/>
      <c r="UE107">
        <f t="shared" si="263"/>
        <v>-50</v>
      </c>
      <c r="UI107">
        <v>1</v>
      </c>
      <c r="UK107">
        <v>1</v>
      </c>
      <c r="UN107">
        <f t="shared" si="295"/>
        <v>1</v>
      </c>
      <c r="UP107">
        <f t="shared" si="265"/>
        <v>0</v>
      </c>
      <c r="US107" s="116" t="s">
        <v>1108</v>
      </c>
      <c r="UT107">
        <v>50</v>
      </c>
      <c r="UU107" t="str">
        <f t="shared" si="296"/>
        <v>FALSE</v>
      </c>
      <c r="UV107">
        <f>ROUND(MARGIN!$J24,0)</f>
        <v>4</v>
      </c>
      <c r="UW107">
        <f t="shared" si="267"/>
        <v>3</v>
      </c>
      <c r="UX107">
        <f t="shared" si="268"/>
        <v>4</v>
      </c>
      <c r="UY107" s="138">
        <f>UX107*10000*MARGIN!$G24/MARGIN!$D24</f>
        <v>52220.800000000003</v>
      </c>
      <c r="UZ107" s="138"/>
      <c r="VA107" s="196">
        <f t="shared" si="297"/>
        <v>0</v>
      </c>
      <c r="VB107" s="196"/>
      <c r="VC107" s="196"/>
      <c r="VD107" s="196">
        <f t="shared" si="270"/>
        <v>0</v>
      </c>
      <c r="VE107" s="196">
        <f t="shared" si="298"/>
        <v>0</v>
      </c>
      <c r="VF107" s="196"/>
      <c r="VG107" s="196"/>
      <c r="VH107" s="196"/>
      <c r="VI107" s="196"/>
      <c r="VJ107" s="196"/>
      <c r="VK107" s="196"/>
      <c r="VM107">
        <f t="shared" si="272"/>
        <v>-50</v>
      </c>
      <c r="VQ107">
        <v>1</v>
      </c>
      <c r="VS107">
        <v>1</v>
      </c>
      <c r="VV107">
        <f t="shared" si="299"/>
        <v>1</v>
      </c>
      <c r="VX107">
        <f t="shared" si="274"/>
        <v>0</v>
      </c>
      <c r="WA107" s="116" t="s">
        <v>1108</v>
      </c>
      <c r="WB107">
        <v>50</v>
      </c>
      <c r="WC107" t="str">
        <f t="shared" si="300"/>
        <v>FALSE</v>
      </c>
      <c r="WD107">
        <f>ROUND(MARGIN!$J24,0)</f>
        <v>4</v>
      </c>
      <c r="WE107">
        <f t="shared" si="276"/>
        <v>3</v>
      </c>
      <c r="WF107">
        <f t="shared" si="277"/>
        <v>4</v>
      </c>
      <c r="WG107" s="138">
        <f>WF107*10000*MARGIN!$G24/MARGIN!$D24</f>
        <v>52220.800000000003</v>
      </c>
      <c r="WH107" s="138"/>
      <c r="WI107" s="196">
        <f t="shared" si="301"/>
        <v>0</v>
      </c>
      <c r="WJ107" s="196"/>
      <c r="WK107" s="196"/>
      <c r="WL107" s="196">
        <f t="shared" si="279"/>
        <v>0</v>
      </c>
      <c r="WM107" s="196">
        <f t="shared" si="302"/>
        <v>0</v>
      </c>
      <c r="WN107" s="196"/>
      <c r="WO107" s="196"/>
      <c r="WP107" s="196"/>
      <c r="WQ107" s="196"/>
      <c r="WR107" s="196"/>
      <c r="WS107" s="196"/>
      <c r="WU107">
        <f t="shared" si="281"/>
        <v>-50</v>
      </c>
      <c r="WY107">
        <v>1</v>
      </c>
      <c r="XA107">
        <v>1</v>
      </c>
      <c r="XD107">
        <f t="shared" si="303"/>
        <v>1</v>
      </c>
      <c r="XF107">
        <f t="shared" si="283"/>
        <v>0</v>
      </c>
      <c r="XI107" s="116" t="s">
        <v>1108</v>
      </c>
      <c r="XJ107">
        <v>50</v>
      </c>
      <c r="XK107" t="str">
        <f t="shared" si="304"/>
        <v>FALSE</v>
      </c>
      <c r="XL107">
        <f>ROUND(MARGIN!$J24,0)</f>
        <v>4</v>
      </c>
      <c r="XM107">
        <f t="shared" si="285"/>
        <v>3</v>
      </c>
      <c r="XN107">
        <f t="shared" si="286"/>
        <v>4</v>
      </c>
      <c r="XO107" s="138">
        <f>XN107*10000*MARGIN!$G24/MARGIN!$D24</f>
        <v>52220.800000000003</v>
      </c>
      <c r="XP107" s="138"/>
      <c r="XQ107" s="196">
        <f t="shared" si="305"/>
        <v>0</v>
      </c>
      <c r="XR107" s="196"/>
      <c r="XS107" s="196"/>
      <c r="XT107" s="196">
        <f t="shared" si="288"/>
        <v>0</v>
      </c>
      <c r="XU107" s="196">
        <f t="shared" si="306"/>
        <v>0</v>
      </c>
      <c r="XV107" s="196"/>
      <c r="XW107" s="196"/>
      <c r="XX107" s="196"/>
      <c r="XY107" s="196"/>
      <c r="XZ107" s="196"/>
      <c r="YA107" s="196"/>
    </row>
    <row r="108" spans="1:651" x14ac:dyDescent="0.25">
      <c r="A108" t="s">
        <v>1099</v>
      </c>
      <c r="B108" s="164" t="s">
        <v>6</v>
      </c>
      <c r="F108" t="e">
        <f>-#REF!+G108</f>
        <v>#REF!</v>
      </c>
      <c r="G108">
        <v>-1</v>
      </c>
      <c r="H108">
        <v>-1</v>
      </c>
      <c r="I108">
        <v>-1</v>
      </c>
      <c r="J108">
        <f t="shared" si="246"/>
        <v>1</v>
      </c>
      <c r="K108">
        <f t="shared" si="247"/>
        <v>1</v>
      </c>
      <c r="L108" s="183">
        <v>-1.50379292115E-2</v>
      </c>
      <c r="M108" s="117" t="s">
        <v>917</v>
      </c>
      <c r="N108">
        <v>50</v>
      </c>
      <c r="O108" t="str">
        <f t="shared" si="248"/>
        <v>TRUE</v>
      </c>
      <c r="P108">
        <f>ROUND(MARGIN!$J25,0)</f>
        <v>4</v>
      </c>
      <c r="Q108" t="e">
        <f>IF(ABS(G108+I108)=2,ROUND(P108*(1+#REF!),0),IF(I108="",P108,ROUND(P108*(1+-#REF!),0)))</f>
        <v>#REF!</v>
      </c>
      <c r="R108">
        <f t="shared" si="290"/>
        <v>4</v>
      </c>
      <c r="S108" s="138">
        <f>R108*10000*MARGIN!$G25/MARGIN!$D25</f>
        <v>52218.428018933839</v>
      </c>
      <c r="T108" s="144">
        <f t="shared" si="249"/>
        <v>785.25702408453526</v>
      </c>
      <c r="U108" s="144">
        <f t="shared" si="250"/>
        <v>785.25702408453526</v>
      </c>
      <c r="W108">
        <f t="shared" si="251"/>
        <v>0</v>
      </c>
      <c r="X108">
        <v>-1</v>
      </c>
      <c r="Y108">
        <v>-1</v>
      </c>
      <c r="Z108">
        <v>1</v>
      </c>
      <c r="AA108">
        <f t="shared" si="252"/>
        <v>0</v>
      </c>
      <c r="AB108">
        <f t="shared" si="253"/>
        <v>0</v>
      </c>
      <c r="AC108">
        <v>4.0739255829599997E-3</v>
      </c>
      <c r="AD108" s="117" t="s">
        <v>1108</v>
      </c>
      <c r="AE108">
        <v>50</v>
      </c>
      <c r="AF108" t="str">
        <f t="shared" si="254"/>
        <v>TRUE</v>
      </c>
      <c r="AG108">
        <f>ROUND(MARGIN!$J25,0)</f>
        <v>4</v>
      </c>
      <c r="AH108">
        <f t="shared" si="291"/>
        <v>5</v>
      </c>
      <c r="AI108">
        <f t="shared" si="292"/>
        <v>4</v>
      </c>
      <c r="AJ108" s="138">
        <f>AI108*10000*MARGIN!$G25/MARGIN!$D25</f>
        <v>52218.428018933839</v>
      </c>
      <c r="AK108" s="196">
        <f t="shared" si="255"/>
        <v>-212.73398980828981</v>
      </c>
      <c r="AL108" s="196">
        <f t="shared" si="256"/>
        <v>-212.73398980828981</v>
      </c>
      <c r="AN108">
        <f t="shared" si="257"/>
        <v>0</v>
      </c>
      <c r="AO108">
        <v>-1</v>
      </c>
      <c r="AP108">
        <v>-1</v>
      </c>
      <c r="AQ108">
        <v>1</v>
      </c>
      <c r="AR108">
        <f t="shared" si="258"/>
        <v>0</v>
      </c>
      <c r="AS108">
        <f t="shared" si="259"/>
        <v>0</v>
      </c>
      <c r="AT108">
        <v>5.3261373589599996E-3</v>
      </c>
      <c r="AU108" s="117" t="s">
        <v>1108</v>
      </c>
      <c r="AV108">
        <v>50</v>
      </c>
      <c r="AW108" t="str">
        <f t="shared" si="260"/>
        <v>TRUE</v>
      </c>
      <c r="AX108">
        <f>ROUND(MARGIN!$J25,0)</f>
        <v>4</v>
      </c>
      <c r="AY108">
        <f t="shared" si="293"/>
        <v>5</v>
      </c>
      <c r="AZ108">
        <f t="shared" si="294"/>
        <v>4</v>
      </c>
      <c r="BA108" s="138">
        <f>AZ108*10000*MARGIN!$G25/MARGIN!$D25</f>
        <v>52218.428018933839</v>
      </c>
      <c r="BB108" s="196">
        <f t="shared" si="261"/>
        <v>-278.12252029780711</v>
      </c>
      <c r="BC108" s="196">
        <f t="shared" si="262"/>
        <v>-278.12252029780711</v>
      </c>
      <c r="BE108">
        <v>0</v>
      </c>
      <c r="BF108">
        <v>-1</v>
      </c>
      <c r="BG108">
        <v>1</v>
      </c>
      <c r="BH108">
        <v>-1</v>
      </c>
      <c r="BI108">
        <v>1</v>
      </c>
      <c r="BJ108">
        <v>0</v>
      </c>
      <c r="BK108">
        <v>-6.0602566320099999E-3</v>
      </c>
      <c r="BL108" s="117" t="s">
        <v>1108</v>
      </c>
      <c r="BM108">
        <v>50</v>
      </c>
      <c r="BN108" t="s">
        <v>1185</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1185</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1185</v>
      </c>
      <c r="DB108">
        <v>5</v>
      </c>
      <c r="DC108">
        <v>4</v>
      </c>
      <c r="DD108">
        <v>5</v>
      </c>
      <c r="DE108" s="138">
        <v>72267.4635786328</v>
      </c>
      <c r="DF108" s="196">
        <v>0</v>
      </c>
      <c r="DG108" s="196"/>
      <c r="DH108" s="196">
        <v>0</v>
      </c>
      <c r="DJ108">
        <v>0</v>
      </c>
      <c r="DL108">
        <v>1</v>
      </c>
      <c r="DN108">
        <v>1</v>
      </c>
      <c r="DQ108">
        <v>1</v>
      </c>
      <c r="DS108">
        <v>0</v>
      </c>
      <c r="DV108" s="117" t="s">
        <v>1108</v>
      </c>
      <c r="DW108">
        <v>50</v>
      </c>
      <c r="DX108" t="s">
        <v>1188</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1188</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1188</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1188</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1188</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1188</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1188</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1188</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1188</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1188</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1188</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1188</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1188</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1188</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1188</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v>-50</v>
      </c>
      <c r="TA108">
        <v>1</v>
      </c>
      <c r="TC108">
        <v>1</v>
      </c>
      <c r="TF108">
        <v>1</v>
      </c>
      <c r="TH108">
        <v>0</v>
      </c>
      <c r="TK108" s="117" t="s">
        <v>1108</v>
      </c>
      <c r="TL108">
        <v>50</v>
      </c>
      <c r="TM108" t="s">
        <v>1188</v>
      </c>
      <c r="TN108">
        <v>4</v>
      </c>
      <c r="TO108">
        <v>3</v>
      </c>
      <c r="TP108">
        <v>4</v>
      </c>
      <c r="TQ108" s="138">
        <v>52218.428018933839</v>
      </c>
      <c r="TR108" s="138"/>
      <c r="TS108" s="196">
        <v>0</v>
      </c>
      <c r="TT108" s="196"/>
      <c r="TU108" s="196"/>
      <c r="TV108" s="196">
        <v>0</v>
      </c>
      <c r="TW108" s="196">
        <v>0</v>
      </c>
      <c r="TX108" s="196"/>
      <c r="TY108" s="196"/>
      <c r="TZ108" s="196"/>
      <c r="UA108" s="196"/>
      <c r="UB108" s="196"/>
      <c r="UC108" s="196"/>
      <c r="UE108">
        <f t="shared" si="263"/>
        <v>-50</v>
      </c>
      <c r="UI108">
        <v>1</v>
      </c>
      <c r="UK108">
        <v>1</v>
      </c>
      <c r="UN108">
        <f t="shared" si="295"/>
        <v>1</v>
      </c>
      <c r="UP108">
        <f t="shared" si="265"/>
        <v>0</v>
      </c>
      <c r="US108" s="117" t="s">
        <v>1108</v>
      </c>
      <c r="UT108">
        <v>50</v>
      </c>
      <c r="UU108" t="str">
        <f t="shared" si="296"/>
        <v>FALSE</v>
      </c>
      <c r="UV108">
        <f>ROUND(MARGIN!$J25,0)</f>
        <v>4</v>
      </c>
      <c r="UW108">
        <f t="shared" si="267"/>
        <v>3</v>
      </c>
      <c r="UX108">
        <f t="shared" si="268"/>
        <v>4</v>
      </c>
      <c r="UY108" s="138">
        <f>UX108*10000*MARGIN!$G25/MARGIN!$D25</f>
        <v>52218.428018933839</v>
      </c>
      <c r="UZ108" s="138"/>
      <c r="VA108" s="196">
        <f t="shared" si="297"/>
        <v>0</v>
      </c>
      <c r="VB108" s="196"/>
      <c r="VC108" s="196"/>
      <c r="VD108" s="196">
        <f t="shared" si="270"/>
        <v>0</v>
      </c>
      <c r="VE108" s="196">
        <f t="shared" si="298"/>
        <v>0</v>
      </c>
      <c r="VF108" s="196"/>
      <c r="VG108" s="196"/>
      <c r="VH108" s="196"/>
      <c r="VI108" s="196"/>
      <c r="VJ108" s="196"/>
      <c r="VK108" s="196"/>
      <c r="VM108">
        <f t="shared" si="272"/>
        <v>-50</v>
      </c>
      <c r="VQ108">
        <v>1</v>
      </c>
      <c r="VS108">
        <v>1</v>
      </c>
      <c r="VV108">
        <f t="shared" si="299"/>
        <v>1</v>
      </c>
      <c r="VX108">
        <f t="shared" si="274"/>
        <v>0</v>
      </c>
      <c r="WA108" s="117" t="s">
        <v>1108</v>
      </c>
      <c r="WB108">
        <v>50</v>
      </c>
      <c r="WC108" t="str">
        <f t="shared" si="300"/>
        <v>FALSE</v>
      </c>
      <c r="WD108">
        <f>ROUND(MARGIN!$J25,0)</f>
        <v>4</v>
      </c>
      <c r="WE108">
        <f t="shared" si="276"/>
        <v>3</v>
      </c>
      <c r="WF108">
        <f t="shared" si="277"/>
        <v>4</v>
      </c>
      <c r="WG108" s="138">
        <f>WF108*10000*MARGIN!$G25/MARGIN!$D25</f>
        <v>52218.428018933839</v>
      </c>
      <c r="WH108" s="138"/>
      <c r="WI108" s="196">
        <f t="shared" si="301"/>
        <v>0</v>
      </c>
      <c r="WJ108" s="196"/>
      <c r="WK108" s="196"/>
      <c r="WL108" s="196">
        <f t="shared" si="279"/>
        <v>0</v>
      </c>
      <c r="WM108" s="196">
        <f t="shared" si="302"/>
        <v>0</v>
      </c>
      <c r="WN108" s="196"/>
      <c r="WO108" s="196"/>
      <c r="WP108" s="196"/>
      <c r="WQ108" s="196"/>
      <c r="WR108" s="196"/>
      <c r="WS108" s="196"/>
      <c r="WU108">
        <f t="shared" si="281"/>
        <v>-50</v>
      </c>
      <c r="WY108">
        <v>1</v>
      </c>
      <c r="XA108">
        <v>1</v>
      </c>
      <c r="XD108">
        <f t="shared" si="303"/>
        <v>1</v>
      </c>
      <c r="XF108">
        <f t="shared" si="283"/>
        <v>0</v>
      </c>
      <c r="XI108" s="117" t="s">
        <v>1108</v>
      </c>
      <c r="XJ108">
        <v>50</v>
      </c>
      <c r="XK108" t="str">
        <f t="shared" si="304"/>
        <v>FALSE</v>
      </c>
      <c r="XL108">
        <f>ROUND(MARGIN!$J25,0)</f>
        <v>4</v>
      </c>
      <c r="XM108">
        <f t="shared" si="285"/>
        <v>3</v>
      </c>
      <c r="XN108">
        <f t="shared" si="286"/>
        <v>4</v>
      </c>
      <c r="XO108" s="138">
        <f>XN108*10000*MARGIN!$G25/MARGIN!$D25</f>
        <v>52218.428018933839</v>
      </c>
      <c r="XP108" s="138"/>
      <c r="XQ108" s="196">
        <f t="shared" si="305"/>
        <v>0</v>
      </c>
      <c r="XR108" s="196"/>
      <c r="XS108" s="196"/>
      <c r="XT108" s="196">
        <f t="shared" si="288"/>
        <v>0</v>
      </c>
      <c r="XU108" s="196">
        <f t="shared" si="306"/>
        <v>0</v>
      </c>
      <c r="XV108" s="196"/>
      <c r="XW108" s="196"/>
      <c r="XX108" s="196"/>
      <c r="XY108" s="196"/>
      <c r="XZ108" s="196"/>
      <c r="YA108" s="196"/>
    </row>
    <row r="109" spans="1:651" x14ac:dyDescent="0.25">
      <c r="A109" t="s">
        <v>1097</v>
      </c>
      <c r="B109" s="164" t="s">
        <v>24</v>
      </c>
      <c r="F109" t="e">
        <f>-#REF!+G109</f>
        <v>#REF!</v>
      </c>
      <c r="G109">
        <v>1</v>
      </c>
      <c r="H109">
        <v>1</v>
      </c>
      <c r="I109">
        <v>-1</v>
      </c>
      <c r="J109">
        <f t="shared" si="246"/>
        <v>0</v>
      </c>
      <c r="K109">
        <f t="shared" si="247"/>
        <v>0</v>
      </c>
      <c r="L109" s="183">
        <v>-4.7720182830299999E-3</v>
      </c>
      <c r="M109" s="116" t="s">
        <v>917</v>
      </c>
      <c r="N109">
        <v>50</v>
      </c>
      <c r="O109" t="str">
        <f t="shared" si="248"/>
        <v>TRUE</v>
      </c>
      <c r="P109">
        <f>ROUND(MARGIN!$J26,0)</f>
        <v>4</v>
      </c>
      <c r="Q109" t="e">
        <f>IF(ABS(G109+I109)=2,ROUND(P109*(1+#REF!),0),IF(I109="",P109,ROUND(P109*(1+-#REF!),0)))</f>
        <v>#REF!</v>
      </c>
      <c r="R109">
        <f t="shared" si="290"/>
        <v>4</v>
      </c>
      <c r="S109" s="138">
        <f>R109*10000*MARGIN!$G26/MARGIN!$D26</f>
        <v>52217.405080410208</v>
      </c>
      <c r="T109" s="144">
        <f t="shared" si="249"/>
        <v>-249.1824117361011</v>
      </c>
      <c r="U109" s="144">
        <f t="shared" si="250"/>
        <v>-249.1824117361011</v>
      </c>
      <c r="W109">
        <f t="shared" si="251"/>
        <v>0</v>
      </c>
      <c r="X109">
        <v>1</v>
      </c>
      <c r="Y109">
        <v>1</v>
      </c>
      <c r="Z109">
        <v>-1</v>
      </c>
      <c r="AA109">
        <f t="shared" si="252"/>
        <v>0</v>
      </c>
      <c r="AB109">
        <f t="shared" si="253"/>
        <v>0</v>
      </c>
      <c r="AC109">
        <v>-1.54596930413E-2</v>
      </c>
      <c r="AD109" s="116" t="s">
        <v>1108</v>
      </c>
      <c r="AE109">
        <v>50</v>
      </c>
      <c r="AF109" t="str">
        <f t="shared" si="254"/>
        <v>TRUE</v>
      </c>
      <c r="AG109">
        <f>ROUND(MARGIN!$J26,0)</f>
        <v>4</v>
      </c>
      <c r="AH109">
        <f t="shared" si="291"/>
        <v>5</v>
      </c>
      <c r="AI109">
        <f t="shared" si="292"/>
        <v>4</v>
      </c>
      <c r="AJ109" s="138">
        <f>AI109*10000*MARGIN!$G26/MARGIN!$D26</f>
        <v>52217.405080410208</v>
      </c>
      <c r="AK109" s="196">
        <f t="shared" si="255"/>
        <v>-807.26505395636093</v>
      </c>
      <c r="AL109" s="196">
        <f t="shared" si="256"/>
        <v>-807.26505395636093</v>
      </c>
      <c r="AN109">
        <f t="shared" si="257"/>
        <v>0</v>
      </c>
      <c r="AO109">
        <v>1</v>
      </c>
      <c r="AP109">
        <v>1</v>
      </c>
      <c r="AQ109">
        <v>1</v>
      </c>
      <c r="AR109">
        <f t="shared" si="258"/>
        <v>1</v>
      </c>
      <c r="AS109">
        <f t="shared" si="259"/>
        <v>1</v>
      </c>
      <c r="AT109">
        <v>9.5133592428199999E-4</v>
      </c>
      <c r="AU109" s="116" t="s">
        <v>1108</v>
      </c>
      <c r="AV109">
        <v>50</v>
      </c>
      <c r="AW109" t="str">
        <f t="shared" si="260"/>
        <v>TRUE</v>
      </c>
      <c r="AX109">
        <f>ROUND(MARGIN!$J26,0)</f>
        <v>4</v>
      </c>
      <c r="AY109">
        <f t="shared" si="293"/>
        <v>5</v>
      </c>
      <c r="AZ109">
        <f t="shared" si="294"/>
        <v>4</v>
      </c>
      <c r="BA109" s="138">
        <f>AZ109*10000*MARGIN!$G26/MARGIN!$D26</f>
        <v>52217.405080410208</v>
      </c>
      <c r="BB109" s="196">
        <f t="shared" si="261"/>
        <v>49.676293325779646</v>
      </c>
      <c r="BC109" s="196">
        <f t="shared" si="262"/>
        <v>49.676293325779646</v>
      </c>
      <c r="BE109">
        <v>0</v>
      </c>
      <c r="BF109">
        <v>1</v>
      </c>
      <c r="BG109">
        <v>1</v>
      </c>
      <c r="BH109">
        <v>-1</v>
      </c>
      <c r="BI109">
        <v>0</v>
      </c>
      <c r="BJ109">
        <v>0</v>
      </c>
      <c r="BK109">
        <v>-6.08060309214E-3</v>
      </c>
      <c r="BL109" s="116" t="s">
        <v>1108</v>
      </c>
      <c r="BM109">
        <v>50</v>
      </c>
      <c r="BN109" t="s">
        <v>1185</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1185</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1185</v>
      </c>
      <c r="DB109">
        <v>5</v>
      </c>
      <c r="DC109">
        <v>4</v>
      </c>
      <c r="DD109">
        <v>5</v>
      </c>
      <c r="DE109" s="138">
        <v>72263.574056025405</v>
      </c>
      <c r="DF109" s="196">
        <v>0</v>
      </c>
      <c r="DG109" s="196"/>
      <c r="DH109" s="196">
        <v>0</v>
      </c>
      <c r="DJ109">
        <v>0</v>
      </c>
      <c r="DL109">
        <v>1</v>
      </c>
      <c r="DN109">
        <v>1</v>
      </c>
      <c r="DQ109">
        <v>1</v>
      </c>
      <c r="DS109">
        <v>0</v>
      </c>
      <c r="DV109" s="116" t="s">
        <v>1108</v>
      </c>
      <c r="DW109">
        <v>50</v>
      </c>
      <c r="DX109" t="s">
        <v>1188</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1188</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1188</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1188</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1188</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1188</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1188</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1188</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1188</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1188</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1188</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1188</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1188</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1188</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1188</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v>-50</v>
      </c>
      <c r="TA109">
        <v>1</v>
      </c>
      <c r="TC109">
        <v>1</v>
      </c>
      <c r="TF109">
        <v>1</v>
      </c>
      <c r="TH109">
        <v>0</v>
      </c>
      <c r="TK109" s="116" t="s">
        <v>1108</v>
      </c>
      <c r="TL109">
        <v>50</v>
      </c>
      <c r="TM109" t="s">
        <v>1188</v>
      </c>
      <c r="TN109">
        <v>4</v>
      </c>
      <c r="TO109">
        <v>3</v>
      </c>
      <c r="TP109">
        <v>4</v>
      </c>
      <c r="TQ109" s="138">
        <v>52217.405080410208</v>
      </c>
      <c r="TR109" s="138"/>
      <c r="TS109" s="196">
        <v>0</v>
      </c>
      <c r="TT109" s="196"/>
      <c r="TU109" s="196"/>
      <c r="TV109" s="196">
        <v>0</v>
      </c>
      <c r="TW109" s="196">
        <v>0</v>
      </c>
      <c r="TX109" s="196"/>
      <c r="TY109" s="196"/>
      <c r="TZ109" s="196"/>
      <c r="UA109" s="196"/>
      <c r="UB109" s="196"/>
      <c r="UC109" s="196"/>
      <c r="UE109">
        <f t="shared" si="263"/>
        <v>-50</v>
      </c>
      <c r="UI109">
        <v>1</v>
      </c>
      <c r="UK109">
        <v>1</v>
      </c>
      <c r="UN109">
        <f t="shared" si="295"/>
        <v>1</v>
      </c>
      <c r="UP109">
        <f t="shared" si="265"/>
        <v>0</v>
      </c>
      <c r="US109" s="116" t="s">
        <v>1108</v>
      </c>
      <c r="UT109">
        <v>50</v>
      </c>
      <c r="UU109" t="str">
        <f t="shared" si="296"/>
        <v>FALSE</v>
      </c>
      <c r="UV109">
        <f>ROUND(MARGIN!$J26,0)</f>
        <v>4</v>
      </c>
      <c r="UW109">
        <f t="shared" si="267"/>
        <v>3</v>
      </c>
      <c r="UX109">
        <f t="shared" si="268"/>
        <v>4</v>
      </c>
      <c r="UY109" s="138">
        <f>UX109*10000*MARGIN!$G26/MARGIN!$D26</f>
        <v>52217.405080410208</v>
      </c>
      <c r="UZ109" s="138"/>
      <c r="VA109" s="196">
        <f t="shared" si="297"/>
        <v>0</v>
      </c>
      <c r="VB109" s="196"/>
      <c r="VC109" s="196"/>
      <c r="VD109" s="196">
        <f t="shared" si="270"/>
        <v>0</v>
      </c>
      <c r="VE109" s="196">
        <f t="shared" si="298"/>
        <v>0</v>
      </c>
      <c r="VF109" s="196"/>
      <c r="VG109" s="196"/>
      <c r="VH109" s="196"/>
      <c r="VI109" s="196"/>
      <c r="VJ109" s="196"/>
      <c r="VK109" s="196"/>
      <c r="VM109">
        <f t="shared" si="272"/>
        <v>-50</v>
      </c>
      <c r="VQ109">
        <v>1</v>
      </c>
      <c r="VS109">
        <v>1</v>
      </c>
      <c r="VV109">
        <f t="shared" si="299"/>
        <v>1</v>
      </c>
      <c r="VX109">
        <f t="shared" si="274"/>
        <v>0</v>
      </c>
      <c r="WA109" s="116" t="s">
        <v>1108</v>
      </c>
      <c r="WB109">
        <v>50</v>
      </c>
      <c r="WC109" t="str">
        <f t="shared" si="300"/>
        <v>FALSE</v>
      </c>
      <c r="WD109">
        <f>ROUND(MARGIN!$J26,0)</f>
        <v>4</v>
      </c>
      <c r="WE109">
        <f t="shared" si="276"/>
        <v>3</v>
      </c>
      <c r="WF109">
        <f t="shared" si="277"/>
        <v>4</v>
      </c>
      <c r="WG109" s="138">
        <f>WF109*10000*MARGIN!$G26/MARGIN!$D26</f>
        <v>52217.405080410208</v>
      </c>
      <c r="WH109" s="138"/>
      <c r="WI109" s="196">
        <f t="shared" si="301"/>
        <v>0</v>
      </c>
      <c r="WJ109" s="196"/>
      <c r="WK109" s="196"/>
      <c r="WL109" s="196">
        <f t="shared" si="279"/>
        <v>0</v>
      </c>
      <c r="WM109" s="196">
        <f t="shared" si="302"/>
        <v>0</v>
      </c>
      <c r="WN109" s="196"/>
      <c r="WO109" s="196"/>
      <c r="WP109" s="196"/>
      <c r="WQ109" s="196"/>
      <c r="WR109" s="196"/>
      <c r="WS109" s="196"/>
      <c r="WU109">
        <f t="shared" si="281"/>
        <v>-50</v>
      </c>
      <c r="WY109">
        <v>1</v>
      </c>
      <c r="XA109">
        <v>1</v>
      </c>
      <c r="XD109">
        <f t="shared" si="303"/>
        <v>1</v>
      </c>
      <c r="XF109">
        <f t="shared" si="283"/>
        <v>0</v>
      </c>
      <c r="XI109" s="116" t="s">
        <v>1108</v>
      </c>
      <c r="XJ109">
        <v>50</v>
      </c>
      <c r="XK109" t="str">
        <f t="shared" si="304"/>
        <v>FALSE</v>
      </c>
      <c r="XL109">
        <f>ROUND(MARGIN!$J26,0)</f>
        <v>4</v>
      </c>
      <c r="XM109">
        <f t="shared" si="285"/>
        <v>3</v>
      </c>
      <c r="XN109">
        <f t="shared" si="286"/>
        <v>4</v>
      </c>
      <c r="XO109" s="138">
        <f>XN109*10000*MARGIN!$G26/MARGIN!$D26</f>
        <v>52217.405080410208</v>
      </c>
      <c r="XP109" s="138"/>
      <c r="XQ109" s="196">
        <f t="shared" si="305"/>
        <v>0</v>
      </c>
      <c r="XR109" s="196"/>
      <c r="XS109" s="196"/>
      <c r="XT109" s="196">
        <f t="shared" si="288"/>
        <v>0</v>
      </c>
      <c r="XU109" s="196">
        <f t="shared" si="306"/>
        <v>0</v>
      </c>
      <c r="XV109" s="196"/>
      <c r="XW109" s="196"/>
      <c r="XX109" s="196"/>
      <c r="XY109" s="196"/>
      <c r="XZ109" s="196"/>
      <c r="YA109" s="196"/>
    </row>
    <row r="110" spans="1:651" x14ac:dyDescent="0.25">
      <c r="A110" t="s">
        <v>1094</v>
      </c>
      <c r="B110" s="164" t="s">
        <v>13</v>
      </c>
      <c r="F110" t="e">
        <f>-#REF!+G110</f>
        <v>#REF!</v>
      </c>
      <c r="G110">
        <v>-1</v>
      </c>
      <c r="H110">
        <v>1</v>
      </c>
      <c r="I110">
        <v>-1</v>
      </c>
      <c r="J110">
        <f t="shared" si="246"/>
        <v>1</v>
      </c>
      <c r="K110">
        <f t="shared" si="247"/>
        <v>0</v>
      </c>
      <c r="L110" s="183">
        <v>-3.29871716555E-3</v>
      </c>
      <c r="M110" s="116" t="s">
        <v>917</v>
      </c>
      <c r="N110">
        <v>50</v>
      </c>
      <c r="O110" t="str">
        <f t="shared" si="248"/>
        <v>TRUE</v>
      </c>
      <c r="P110">
        <f>ROUND(MARGIN!$J27,0)</f>
        <v>4</v>
      </c>
      <c r="Q110" t="e">
        <f>IF(ABS(G110+I110)=2,ROUND(P110*(1+#REF!),0),IF(I110="",P110,ROUND(P110*(1+-#REF!),0)))</f>
        <v>#REF!</v>
      </c>
      <c r="R110">
        <f t="shared" si="290"/>
        <v>4</v>
      </c>
      <c r="S110" s="138">
        <f>R110*10000*MARGIN!$G27/MARGIN!$D27</f>
        <v>44598.040640000007</v>
      </c>
      <c r="T110" s="144">
        <f t="shared" si="249"/>
        <v>147.11632220906452</v>
      </c>
      <c r="U110" s="144">
        <f t="shared" si="250"/>
        <v>-147.11632220906452</v>
      </c>
      <c r="W110">
        <f t="shared" si="251"/>
        <v>0</v>
      </c>
      <c r="X110">
        <v>-1</v>
      </c>
      <c r="Y110">
        <v>1</v>
      </c>
      <c r="Z110">
        <v>1</v>
      </c>
      <c r="AA110">
        <f t="shared" si="252"/>
        <v>0</v>
      </c>
      <c r="AB110">
        <f t="shared" si="253"/>
        <v>1</v>
      </c>
      <c r="AC110">
        <v>4.7192939445900002E-3</v>
      </c>
      <c r="AD110" s="116" t="s">
        <v>1108</v>
      </c>
      <c r="AE110">
        <v>50</v>
      </c>
      <c r="AF110" t="str">
        <f t="shared" si="254"/>
        <v>TRUE</v>
      </c>
      <c r="AG110">
        <f>ROUND(MARGIN!$J27,0)</f>
        <v>4</v>
      </c>
      <c r="AH110">
        <f t="shared" si="291"/>
        <v>3</v>
      </c>
      <c r="AI110">
        <f t="shared" si="292"/>
        <v>4</v>
      </c>
      <c r="AJ110" s="138">
        <f>AI110*10000*MARGIN!$G27/MARGIN!$D27</f>
        <v>44598.040640000007</v>
      </c>
      <c r="AK110" s="196">
        <f t="shared" si="255"/>
        <v>-210.47126313293077</v>
      </c>
      <c r="AL110" s="196">
        <f t="shared" si="256"/>
        <v>210.47126313293077</v>
      </c>
      <c r="AN110">
        <f t="shared" si="257"/>
        <v>2</v>
      </c>
      <c r="AO110">
        <v>1</v>
      </c>
      <c r="AP110">
        <v>-1</v>
      </c>
      <c r="AQ110">
        <v>-1</v>
      </c>
      <c r="AR110">
        <f t="shared" si="258"/>
        <v>0</v>
      </c>
      <c r="AS110">
        <f t="shared" si="259"/>
        <v>1</v>
      </c>
      <c r="AT110">
        <v>-7.6252058805600003E-3</v>
      </c>
      <c r="AU110" s="116" t="s">
        <v>1108</v>
      </c>
      <c r="AV110">
        <v>50</v>
      </c>
      <c r="AW110" t="str">
        <f t="shared" si="260"/>
        <v>TRUE</v>
      </c>
      <c r="AX110">
        <f>ROUND(MARGIN!$J27,0)</f>
        <v>4</v>
      </c>
      <c r="AY110">
        <f t="shared" si="293"/>
        <v>3</v>
      </c>
      <c r="AZ110">
        <f t="shared" si="294"/>
        <v>4</v>
      </c>
      <c r="BA110" s="138">
        <f>AZ110*10000*MARGIN!$G27/MARGIN!$D27</f>
        <v>44598.040640000007</v>
      </c>
      <c r="BB110" s="196">
        <f t="shared" si="261"/>
        <v>-340.06924174958192</v>
      </c>
      <c r="BC110" s="196">
        <f t="shared" si="262"/>
        <v>340.06924174958192</v>
      </c>
      <c r="BE110">
        <v>0</v>
      </c>
      <c r="BF110">
        <v>1</v>
      </c>
      <c r="BG110">
        <v>-1</v>
      </c>
      <c r="BH110">
        <v>-1</v>
      </c>
      <c r="BI110">
        <v>0</v>
      </c>
      <c r="BJ110">
        <v>1</v>
      </c>
      <c r="BK110">
        <v>-1.4384066879799999E-3</v>
      </c>
      <c r="BL110" s="116" t="s">
        <v>1108</v>
      </c>
      <c r="BM110">
        <v>50</v>
      </c>
      <c r="BN110" t="s">
        <v>1185</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1185</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1185</v>
      </c>
      <c r="DB110">
        <v>7</v>
      </c>
      <c r="DC110">
        <v>5</v>
      </c>
      <c r="DD110">
        <v>7</v>
      </c>
      <c r="DE110" s="138">
        <v>79145.714479999995</v>
      </c>
      <c r="DF110" s="196">
        <v>0</v>
      </c>
      <c r="DG110" s="196"/>
      <c r="DH110" s="196">
        <v>0</v>
      </c>
      <c r="DJ110">
        <v>0</v>
      </c>
      <c r="DL110">
        <v>-1</v>
      </c>
      <c r="DN110">
        <v>-1</v>
      </c>
      <c r="DQ110">
        <v>1</v>
      </c>
      <c r="DS110">
        <v>0</v>
      </c>
      <c r="DV110" s="116" t="s">
        <v>1108</v>
      </c>
      <c r="DW110">
        <v>50</v>
      </c>
      <c r="DX110" t="s">
        <v>1188</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1188</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1188</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1188</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1188</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1188</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1188</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1188</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1188</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1188</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1188</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1188</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1188</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1188</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1188</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v>-50</v>
      </c>
      <c r="TA110">
        <v>-1</v>
      </c>
      <c r="TC110">
        <v>-1</v>
      </c>
      <c r="TF110">
        <v>1</v>
      </c>
      <c r="TH110">
        <v>0</v>
      </c>
      <c r="TK110" s="116" t="s">
        <v>1108</v>
      </c>
      <c r="TL110">
        <v>50</v>
      </c>
      <c r="TM110" t="s">
        <v>1188</v>
      </c>
      <c r="TN110">
        <v>4</v>
      </c>
      <c r="TO110">
        <v>3</v>
      </c>
      <c r="TP110">
        <v>4</v>
      </c>
      <c r="TQ110" s="138">
        <v>44598.040640000007</v>
      </c>
      <c r="TR110" s="138"/>
      <c r="TS110" s="196">
        <v>0</v>
      </c>
      <c r="TT110" s="196"/>
      <c r="TU110" s="196"/>
      <c r="TV110" s="196">
        <v>0</v>
      </c>
      <c r="TW110" s="196">
        <v>0</v>
      </c>
      <c r="TX110" s="196"/>
      <c r="TY110" s="196"/>
      <c r="TZ110" s="196"/>
      <c r="UA110" s="196"/>
      <c r="UB110" s="196"/>
      <c r="UC110" s="196"/>
      <c r="UE110">
        <f t="shared" si="263"/>
        <v>-50</v>
      </c>
      <c r="UI110">
        <v>-1</v>
      </c>
      <c r="UK110">
        <v>-1</v>
      </c>
      <c r="UN110">
        <f t="shared" si="295"/>
        <v>1</v>
      </c>
      <c r="UP110">
        <f t="shared" si="265"/>
        <v>0</v>
      </c>
      <c r="US110" s="116" t="s">
        <v>1108</v>
      </c>
      <c r="UT110">
        <v>50</v>
      </c>
      <c r="UU110" t="str">
        <f t="shared" si="296"/>
        <v>FALSE</v>
      </c>
      <c r="UV110">
        <f>ROUND(MARGIN!$J27,0)</f>
        <v>4</v>
      </c>
      <c r="UW110">
        <f t="shared" si="267"/>
        <v>3</v>
      </c>
      <c r="UX110">
        <f t="shared" si="268"/>
        <v>4</v>
      </c>
      <c r="UY110" s="138">
        <f>UX110*10000*MARGIN!$G27/MARGIN!$D27</f>
        <v>44598.040640000007</v>
      </c>
      <c r="UZ110" s="138"/>
      <c r="VA110" s="196">
        <f t="shared" si="297"/>
        <v>0</v>
      </c>
      <c r="VB110" s="196"/>
      <c r="VC110" s="196"/>
      <c r="VD110" s="196">
        <f t="shared" si="270"/>
        <v>0</v>
      </c>
      <c r="VE110" s="196">
        <f t="shared" si="298"/>
        <v>0</v>
      </c>
      <c r="VF110" s="196"/>
      <c r="VG110" s="196"/>
      <c r="VH110" s="196"/>
      <c r="VI110" s="196"/>
      <c r="VJ110" s="196"/>
      <c r="VK110" s="196"/>
      <c r="VM110">
        <f t="shared" si="272"/>
        <v>-50</v>
      </c>
      <c r="VQ110">
        <v>-1</v>
      </c>
      <c r="VS110">
        <v>-1</v>
      </c>
      <c r="VV110">
        <f t="shared" si="299"/>
        <v>1</v>
      </c>
      <c r="VX110">
        <f t="shared" si="274"/>
        <v>0</v>
      </c>
      <c r="WA110" s="116" t="s">
        <v>1108</v>
      </c>
      <c r="WB110">
        <v>50</v>
      </c>
      <c r="WC110" t="str">
        <f t="shared" si="300"/>
        <v>FALSE</v>
      </c>
      <c r="WD110">
        <f>ROUND(MARGIN!$J27,0)</f>
        <v>4</v>
      </c>
      <c r="WE110">
        <f t="shared" si="276"/>
        <v>3</v>
      </c>
      <c r="WF110">
        <f t="shared" si="277"/>
        <v>4</v>
      </c>
      <c r="WG110" s="138">
        <f>WF110*10000*MARGIN!$G27/MARGIN!$D27</f>
        <v>44598.040640000007</v>
      </c>
      <c r="WH110" s="138"/>
      <c r="WI110" s="196">
        <f t="shared" si="301"/>
        <v>0</v>
      </c>
      <c r="WJ110" s="196"/>
      <c r="WK110" s="196"/>
      <c r="WL110" s="196">
        <f t="shared" si="279"/>
        <v>0</v>
      </c>
      <c r="WM110" s="196">
        <f t="shared" si="302"/>
        <v>0</v>
      </c>
      <c r="WN110" s="196"/>
      <c r="WO110" s="196"/>
      <c r="WP110" s="196"/>
      <c r="WQ110" s="196"/>
      <c r="WR110" s="196"/>
      <c r="WS110" s="196"/>
      <c r="WU110">
        <f t="shared" si="281"/>
        <v>-50</v>
      </c>
      <c r="WY110">
        <v>-1</v>
      </c>
      <c r="XA110">
        <v>-1</v>
      </c>
      <c r="XD110">
        <f t="shared" si="303"/>
        <v>1</v>
      </c>
      <c r="XF110">
        <f t="shared" si="283"/>
        <v>0</v>
      </c>
      <c r="XI110" s="116" t="s">
        <v>1108</v>
      </c>
      <c r="XJ110">
        <v>50</v>
      </c>
      <c r="XK110" t="str">
        <f t="shared" si="304"/>
        <v>FALSE</v>
      </c>
      <c r="XL110">
        <f>ROUND(MARGIN!$J27,0)</f>
        <v>4</v>
      </c>
      <c r="XM110">
        <f t="shared" si="285"/>
        <v>3</v>
      </c>
      <c r="XN110">
        <f t="shared" si="286"/>
        <v>4</v>
      </c>
      <c r="XO110" s="138">
        <f>XN110*10000*MARGIN!$G27/MARGIN!$D27</f>
        <v>44598.040640000007</v>
      </c>
      <c r="XP110" s="138"/>
      <c r="XQ110" s="196">
        <f t="shared" si="305"/>
        <v>0</v>
      </c>
      <c r="XR110" s="196"/>
      <c r="XS110" s="196"/>
      <c r="XT110" s="196">
        <f t="shared" si="288"/>
        <v>0</v>
      </c>
      <c r="XU110" s="196">
        <f t="shared" si="306"/>
        <v>0</v>
      </c>
      <c r="XV110" s="196"/>
      <c r="XW110" s="196"/>
      <c r="XX110" s="196"/>
      <c r="XY110" s="196"/>
      <c r="XZ110" s="196"/>
      <c r="YA110" s="196"/>
    </row>
    <row r="111" spans="1:651" x14ac:dyDescent="0.25">
      <c r="A111" t="s">
        <v>1089</v>
      </c>
      <c r="B111" s="164" t="s">
        <v>11</v>
      </c>
      <c r="F111" t="e">
        <f>-#REF!+G111</f>
        <v>#REF!</v>
      </c>
      <c r="G111">
        <v>1</v>
      </c>
      <c r="H111">
        <v>1</v>
      </c>
      <c r="I111">
        <v>-1</v>
      </c>
      <c r="J111">
        <f t="shared" si="246"/>
        <v>0</v>
      </c>
      <c r="K111">
        <f t="shared" si="247"/>
        <v>0</v>
      </c>
      <c r="L111" s="183">
        <v>-1.2966804979300001E-4</v>
      </c>
      <c r="M111" s="116" t="s">
        <v>918</v>
      </c>
      <c r="N111">
        <v>50</v>
      </c>
      <c r="O111" t="str">
        <f t="shared" si="248"/>
        <v>TRUE</v>
      </c>
      <c r="P111">
        <f>ROUND(MARGIN!$J28,0)</f>
        <v>4</v>
      </c>
      <c r="Q111" t="e">
        <f>IF(ABS(G111+I111)=2,ROUND(P111*(1+#REF!),0),IF(I111="",P111,ROUND(P111*(1+-#REF!),0)))</f>
        <v>#REF!</v>
      </c>
      <c r="R111">
        <f t="shared" si="290"/>
        <v>4</v>
      </c>
      <c r="S111" s="138">
        <f>R111*10000*MARGIN!$G28/MARGIN!$D28</f>
        <v>44603.481799999994</v>
      </c>
      <c r="T111" s="144">
        <f t="shared" si="249"/>
        <v>-5.7836464989835692</v>
      </c>
      <c r="U111" s="144">
        <f t="shared" si="250"/>
        <v>-5.7836464989835692</v>
      </c>
      <c r="W111">
        <f t="shared" si="251"/>
        <v>0</v>
      </c>
      <c r="X111">
        <v>1</v>
      </c>
      <c r="Y111">
        <v>1</v>
      </c>
      <c r="Z111">
        <v>-1</v>
      </c>
      <c r="AA111">
        <f t="shared" si="252"/>
        <v>0</v>
      </c>
      <c r="AB111">
        <f t="shared" si="253"/>
        <v>0</v>
      </c>
      <c r="AC111">
        <v>-9.9208922318800002E-4</v>
      </c>
      <c r="AD111" s="116" t="s">
        <v>1108</v>
      </c>
      <c r="AE111">
        <v>50</v>
      </c>
      <c r="AF111" t="str">
        <f t="shared" si="254"/>
        <v>TRUE</v>
      </c>
      <c r="AG111">
        <f>ROUND(MARGIN!$J28,0)</f>
        <v>4</v>
      </c>
      <c r="AH111">
        <f t="shared" si="291"/>
        <v>5</v>
      </c>
      <c r="AI111">
        <f t="shared" si="292"/>
        <v>4</v>
      </c>
      <c r="AJ111" s="138">
        <f>AI111*10000*MARGIN!$G28/MARGIN!$D28</f>
        <v>44603.481799999994</v>
      </c>
      <c r="AK111" s="196">
        <f t="shared" si="255"/>
        <v>-44.250633610442094</v>
      </c>
      <c r="AL111" s="196">
        <f t="shared" si="256"/>
        <v>-44.250633610442094</v>
      </c>
      <c r="AN111">
        <f t="shared" si="257"/>
        <v>-2</v>
      </c>
      <c r="AO111">
        <v>-1</v>
      </c>
      <c r="AP111">
        <v>-1</v>
      </c>
      <c r="AQ111">
        <v>-1</v>
      </c>
      <c r="AR111">
        <f t="shared" si="258"/>
        <v>1</v>
      </c>
      <c r="AS111">
        <f t="shared" si="259"/>
        <v>1</v>
      </c>
      <c r="AT111">
        <v>-1.19039119344E-2</v>
      </c>
      <c r="AU111" s="116" t="s">
        <v>1108</v>
      </c>
      <c r="AV111">
        <v>50</v>
      </c>
      <c r="AW111" t="str">
        <f t="shared" si="260"/>
        <v>TRUE</v>
      </c>
      <c r="AX111">
        <f>ROUND(MARGIN!$J28,0)</f>
        <v>4</v>
      </c>
      <c r="AY111">
        <f t="shared" si="293"/>
        <v>5</v>
      </c>
      <c r="AZ111">
        <f t="shared" si="294"/>
        <v>4</v>
      </c>
      <c r="BA111" s="138">
        <f>AZ111*10000*MARGIN!$G28/MARGIN!$D28</f>
        <v>44603.481799999994</v>
      </c>
      <c r="BB111" s="196">
        <f t="shared" si="261"/>
        <v>530.95591931481306</v>
      </c>
      <c r="BC111" s="196">
        <f t="shared" si="262"/>
        <v>530.95591931481306</v>
      </c>
      <c r="BE111">
        <v>0</v>
      </c>
      <c r="BF111">
        <v>-1</v>
      </c>
      <c r="BG111">
        <v>-1</v>
      </c>
      <c r="BH111">
        <v>1</v>
      </c>
      <c r="BI111">
        <v>0</v>
      </c>
      <c r="BJ111">
        <v>0</v>
      </c>
      <c r="BK111">
        <v>1.30720671602E-3</v>
      </c>
      <c r="BL111" s="116" t="s">
        <v>1108</v>
      </c>
      <c r="BM111">
        <v>50</v>
      </c>
      <c r="BN111" t="s">
        <v>1185</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1185</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1185</v>
      </c>
      <c r="DB111">
        <v>7</v>
      </c>
      <c r="DC111">
        <v>5</v>
      </c>
      <c r="DD111">
        <v>7</v>
      </c>
      <c r="DE111" s="138">
        <v>79188.840087000004</v>
      </c>
      <c r="DF111" s="196">
        <v>0</v>
      </c>
      <c r="DG111" s="196"/>
      <c r="DH111" s="196">
        <v>0</v>
      </c>
      <c r="DJ111">
        <v>0</v>
      </c>
      <c r="DL111">
        <v>-1</v>
      </c>
      <c r="DN111">
        <v>-1</v>
      </c>
      <c r="DQ111">
        <v>1</v>
      </c>
      <c r="DS111">
        <v>0</v>
      </c>
      <c r="DV111" s="116" t="s">
        <v>1108</v>
      </c>
      <c r="DW111">
        <v>50</v>
      </c>
      <c r="DX111" t="s">
        <v>1188</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1188</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1188</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1188</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1188</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1188</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1188</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1188</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1188</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1188</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1188</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1188</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1188</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1188</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1188</v>
      </c>
      <c r="SF111">
        <v>4</v>
      </c>
      <c r="SG111">
        <v>3</v>
      </c>
      <c r="SH111">
        <v>4</v>
      </c>
      <c r="SI111" s="138">
        <v>44579.43048000001</v>
      </c>
      <c r="SJ111" s="138"/>
      <c r="SK111" s="196">
        <v>0</v>
      </c>
      <c r="SL111" s="196"/>
      <c r="SM111" s="196"/>
      <c r="SN111" s="196">
        <v>0</v>
      </c>
      <c r="SO111" s="196">
        <v>0</v>
      </c>
      <c r="SP111" s="196"/>
      <c r="SQ111" s="196"/>
      <c r="SR111" s="196"/>
      <c r="SS111" s="196"/>
      <c r="ST111" s="196"/>
      <c r="SU111" s="196"/>
      <c r="SW111">
        <v>-50</v>
      </c>
      <c r="TA111">
        <v>-1</v>
      </c>
      <c r="TC111">
        <v>-1</v>
      </c>
      <c r="TF111">
        <v>1</v>
      </c>
      <c r="TH111">
        <v>0</v>
      </c>
      <c r="TK111" s="116" t="s">
        <v>1108</v>
      </c>
      <c r="TL111">
        <v>50</v>
      </c>
      <c r="TM111" t="s">
        <v>1188</v>
      </c>
      <c r="TN111">
        <v>4</v>
      </c>
      <c r="TO111">
        <v>3</v>
      </c>
      <c r="TP111">
        <v>4</v>
      </c>
      <c r="TQ111" s="138">
        <v>44603.481799999994</v>
      </c>
      <c r="TR111" s="138"/>
      <c r="TS111" s="196">
        <v>0</v>
      </c>
      <c r="TT111" s="196"/>
      <c r="TU111" s="196"/>
      <c r="TV111" s="196">
        <v>0</v>
      </c>
      <c r="TW111" s="196">
        <v>0</v>
      </c>
      <c r="TX111" s="196"/>
      <c r="TY111" s="196"/>
      <c r="TZ111" s="196"/>
      <c r="UA111" s="196"/>
      <c r="UB111" s="196"/>
      <c r="UC111" s="196"/>
      <c r="UE111">
        <f t="shared" si="263"/>
        <v>-50</v>
      </c>
      <c r="UI111">
        <v>-1</v>
      </c>
      <c r="UK111">
        <v>-1</v>
      </c>
      <c r="UN111">
        <f t="shared" si="295"/>
        <v>1</v>
      </c>
      <c r="UP111">
        <f t="shared" si="265"/>
        <v>0</v>
      </c>
      <c r="US111" s="116" t="s">
        <v>1108</v>
      </c>
      <c r="UT111">
        <v>50</v>
      </c>
      <c r="UU111" t="str">
        <f t="shared" si="296"/>
        <v>FALSE</v>
      </c>
      <c r="UV111">
        <f>ROUND(MARGIN!$J28,0)</f>
        <v>4</v>
      </c>
      <c r="UW111">
        <f t="shared" si="267"/>
        <v>3</v>
      </c>
      <c r="UX111">
        <f t="shared" si="268"/>
        <v>4</v>
      </c>
      <c r="UY111" s="138">
        <f>UX111*10000*MARGIN!$G28/MARGIN!$D28</f>
        <v>44603.481799999994</v>
      </c>
      <c r="UZ111" s="138"/>
      <c r="VA111" s="196">
        <f t="shared" si="297"/>
        <v>0</v>
      </c>
      <c r="VB111" s="196"/>
      <c r="VC111" s="196"/>
      <c r="VD111" s="196">
        <f t="shared" si="270"/>
        <v>0</v>
      </c>
      <c r="VE111" s="196">
        <f t="shared" si="298"/>
        <v>0</v>
      </c>
      <c r="VF111" s="196"/>
      <c r="VG111" s="196"/>
      <c r="VH111" s="196"/>
      <c r="VI111" s="196"/>
      <c r="VJ111" s="196"/>
      <c r="VK111" s="196"/>
      <c r="VM111">
        <f t="shared" si="272"/>
        <v>-50</v>
      </c>
      <c r="VQ111">
        <v>-1</v>
      </c>
      <c r="VS111">
        <v>-1</v>
      </c>
      <c r="VV111">
        <f t="shared" si="299"/>
        <v>1</v>
      </c>
      <c r="VX111">
        <f t="shared" si="274"/>
        <v>0</v>
      </c>
      <c r="WA111" s="116" t="s">
        <v>1108</v>
      </c>
      <c r="WB111">
        <v>50</v>
      </c>
      <c r="WC111" t="str">
        <f t="shared" si="300"/>
        <v>FALSE</v>
      </c>
      <c r="WD111">
        <f>ROUND(MARGIN!$J28,0)</f>
        <v>4</v>
      </c>
      <c r="WE111">
        <f t="shared" si="276"/>
        <v>3</v>
      </c>
      <c r="WF111">
        <f t="shared" si="277"/>
        <v>4</v>
      </c>
      <c r="WG111" s="138">
        <f>WF111*10000*MARGIN!$G28/MARGIN!$D28</f>
        <v>44603.481799999994</v>
      </c>
      <c r="WH111" s="138"/>
      <c r="WI111" s="196">
        <f t="shared" si="301"/>
        <v>0</v>
      </c>
      <c r="WJ111" s="196"/>
      <c r="WK111" s="196"/>
      <c r="WL111" s="196">
        <f t="shared" si="279"/>
        <v>0</v>
      </c>
      <c r="WM111" s="196">
        <f t="shared" si="302"/>
        <v>0</v>
      </c>
      <c r="WN111" s="196"/>
      <c r="WO111" s="196"/>
      <c r="WP111" s="196"/>
      <c r="WQ111" s="196"/>
      <c r="WR111" s="196"/>
      <c r="WS111" s="196"/>
      <c r="WU111">
        <f t="shared" si="281"/>
        <v>-50</v>
      </c>
      <c r="WY111">
        <v>-1</v>
      </c>
      <c r="XA111">
        <v>-1</v>
      </c>
      <c r="XD111">
        <f t="shared" si="303"/>
        <v>1</v>
      </c>
      <c r="XF111">
        <f t="shared" si="283"/>
        <v>0</v>
      </c>
      <c r="XI111" s="116" t="s">
        <v>1108</v>
      </c>
      <c r="XJ111">
        <v>50</v>
      </c>
      <c r="XK111" t="str">
        <f t="shared" si="304"/>
        <v>FALSE</v>
      </c>
      <c r="XL111">
        <f>ROUND(MARGIN!$J28,0)</f>
        <v>4</v>
      </c>
      <c r="XM111">
        <f t="shared" si="285"/>
        <v>3</v>
      </c>
      <c r="XN111">
        <f t="shared" si="286"/>
        <v>4</v>
      </c>
      <c r="XO111" s="138">
        <f>XN111*10000*MARGIN!$G28/MARGIN!$D28</f>
        <v>44603.481799999994</v>
      </c>
      <c r="XP111" s="138"/>
      <c r="XQ111" s="196">
        <f t="shared" si="305"/>
        <v>0</v>
      </c>
      <c r="XR111" s="196"/>
      <c r="XS111" s="196"/>
      <c r="XT111" s="196">
        <f t="shared" si="288"/>
        <v>0</v>
      </c>
      <c r="XU111" s="196">
        <f t="shared" si="306"/>
        <v>0</v>
      </c>
      <c r="XV111" s="196"/>
      <c r="XW111" s="196"/>
      <c r="XX111" s="196"/>
      <c r="XY111" s="196"/>
      <c r="XZ111" s="196"/>
      <c r="YA111" s="196"/>
    </row>
    <row r="112" spans="1:651" x14ac:dyDescent="0.25">
      <c r="A112" t="s">
        <v>1090</v>
      </c>
      <c r="B112" s="164" t="s">
        <v>12</v>
      </c>
      <c r="F112" t="e">
        <f>-#REF!+G112</f>
        <v>#REF!</v>
      </c>
      <c r="G112">
        <v>-1</v>
      </c>
      <c r="H112">
        <v>1</v>
      </c>
      <c r="I112">
        <v>1</v>
      </c>
      <c r="J112">
        <f t="shared" si="246"/>
        <v>0</v>
      </c>
      <c r="K112">
        <f t="shared" si="247"/>
        <v>1</v>
      </c>
      <c r="L112" s="183">
        <v>6.6016997322299997E-3</v>
      </c>
      <c r="M112" s="116" t="s">
        <v>917</v>
      </c>
      <c r="N112">
        <v>50</v>
      </c>
      <c r="O112" t="str">
        <f t="shared" si="248"/>
        <v>TRUE</v>
      </c>
      <c r="P112">
        <f>ROUND(MARGIN!$J29,0)</f>
        <v>4</v>
      </c>
      <c r="Q112" t="e">
        <f>IF(ABS(G112+I112)=2,ROUND(P112*(1+#REF!),0),IF(I112="",P112,ROUND(P112*(1+-#REF!),0)))</f>
        <v>#REF!</v>
      </c>
      <c r="R112">
        <f t="shared" si="290"/>
        <v>4</v>
      </c>
      <c r="S112" s="138">
        <f>R112*10000*MARGIN!$G29/MARGIN!$D29</f>
        <v>44613.946011947541</v>
      </c>
      <c r="T112" s="144">
        <f t="shared" si="249"/>
        <v>-294.52787544079774</v>
      </c>
      <c r="U112" s="144">
        <f t="shared" si="250"/>
        <v>294.52787544079774</v>
      </c>
      <c r="W112">
        <f t="shared" si="251"/>
        <v>2</v>
      </c>
      <c r="X112">
        <v>1</v>
      </c>
      <c r="Y112">
        <v>1</v>
      </c>
      <c r="Z112">
        <v>-1</v>
      </c>
      <c r="AA112">
        <f t="shared" si="252"/>
        <v>0</v>
      </c>
      <c r="AB112">
        <f t="shared" si="253"/>
        <v>0</v>
      </c>
      <c r="AC112">
        <v>-1.02049841142E-2</v>
      </c>
      <c r="AD112" s="116" t="s">
        <v>1108</v>
      </c>
      <c r="AE112">
        <v>50</v>
      </c>
      <c r="AF112" t="str">
        <f t="shared" si="254"/>
        <v>TRUE</v>
      </c>
      <c r="AG112">
        <f>ROUND(MARGIN!$J29,0)</f>
        <v>4</v>
      </c>
      <c r="AH112">
        <f t="shared" si="291"/>
        <v>5</v>
      </c>
      <c r="AI112">
        <f t="shared" si="292"/>
        <v>4</v>
      </c>
      <c r="AJ112" s="138">
        <f>AI112*10000*MARGIN!$G29/MARGIN!$D29</f>
        <v>44613.946011947541</v>
      </c>
      <c r="AK112" s="196">
        <f t="shared" si="255"/>
        <v>-455.28461032370109</v>
      </c>
      <c r="AL112" s="196">
        <f t="shared" si="256"/>
        <v>-455.28461032370109</v>
      </c>
      <c r="AN112">
        <f t="shared" si="257"/>
        <v>-2</v>
      </c>
      <c r="AO112">
        <v>-1</v>
      </c>
      <c r="AP112">
        <v>1</v>
      </c>
      <c r="AQ112">
        <v>-1</v>
      </c>
      <c r="AR112">
        <f t="shared" si="258"/>
        <v>1</v>
      </c>
      <c r="AS112">
        <f t="shared" si="259"/>
        <v>0</v>
      </c>
      <c r="AT112">
        <v>-6.04177692852E-3</v>
      </c>
      <c r="AU112" s="116" t="s">
        <v>1108</v>
      </c>
      <c r="AV112">
        <v>50</v>
      </c>
      <c r="AW112" t="str">
        <f t="shared" si="260"/>
        <v>TRUE</v>
      </c>
      <c r="AX112">
        <f>ROUND(MARGIN!$J29,0)</f>
        <v>4</v>
      </c>
      <c r="AY112">
        <f t="shared" si="293"/>
        <v>3</v>
      </c>
      <c r="AZ112">
        <f t="shared" si="294"/>
        <v>4</v>
      </c>
      <c r="BA112" s="138">
        <f>AZ112*10000*MARGIN!$G29/MARGIN!$D29</f>
        <v>44613.946011947541</v>
      </c>
      <c r="BB112" s="196">
        <f t="shared" si="261"/>
        <v>269.5475097052215</v>
      </c>
      <c r="BC112" s="196">
        <f t="shared" si="262"/>
        <v>-269.5475097052215</v>
      </c>
      <c r="BE112">
        <v>0</v>
      </c>
      <c r="BF112">
        <v>-1</v>
      </c>
      <c r="BG112">
        <v>-1</v>
      </c>
      <c r="BH112">
        <v>-1</v>
      </c>
      <c r="BI112">
        <v>1</v>
      </c>
      <c r="BJ112">
        <v>1</v>
      </c>
      <c r="BK112">
        <v>-1.3830493472000001E-4</v>
      </c>
      <c r="BL112" s="116" t="s">
        <v>1108</v>
      </c>
      <c r="BM112">
        <v>50</v>
      </c>
      <c r="BN112" t="s">
        <v>1185</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1185</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1185</v>
      </c>
      <c r="DB112">
        <v>7</v>
      </c>
      <c r="DC112">
        <v>5</v>
      </c>
      <c r="DD112">
        <v>7</v>
      </c>
      <c r="DE112" s="138">
        <v>79199.783066620541</v>
      </c>
      <c r="DF112" s="196">
        <v>0</v>
      </c>
      <c r="DG112" s="196"/>
      <c r="DH112" s="196">
        <v>0</v>
      </c>
      <c r="DJ112">
        <v>0</v>
      </c>
      <c r="DL112">
        <v>-1</v>
      </c>
      <c r="DN112">
        <v>-1</v>
      </c>
      <c r="DQ112">
        <v>1</v>
      </c>
      <c r="DS112">
        <v>0</v>
      </c>
      <c r="DV112" s="116" t="s">
        <v>1108</v>
      </c>
      <c r="DW112">
        <v>50</v>
      </c>
      <c r="DX112" t="s">
        <v>1188</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1188</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1188</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1188</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1188</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1188</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1188</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1188</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1188</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1188</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1188</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1188</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1188</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1188</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1188</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v>-50</v>
      </c>
      <c r="TA112">
        <v>-1</v>
      </c>
      <c r="TC112">
        <v>-1</v>
      </c>
      <c r="TF112">
        <v>1</v>
      </c>
      <c r="TH112">
        <v>0</v>
      </c>
      <c r="TK112" s="116" t="s">
        <v>1108</v>
      </c>
      <c r="TL112">
        <v>50</v>
      </c>
      <c r="TM112" t="s">
        <v>1188</v>
      </c>
      <c r="TN112">
        <v>4</v>
      </c>
      <c r="TO112">
        <v>3</v>
      </c>
      <c r="TP112">
        <v>4</v>
      </c>
      <c r="TQ112" s="138">
        <v>44613.946011947541</v>
      </c>
      <c r="TR112" s="138"/>
      <c r="TS112" s="196">
        <v>0</v>
      </c>
      <c r="TT112" s="196"/>
      <c r="TU112" s="196"/>
      <c r="TV112" s="196">
        <v>0</v>
      </c>
      <c r="TW112" s="196">
        <v>0</v>
      </c>
      <c r="TX112" s="196"/>
      <c r="TY112" s="196"/>
      <c r="TZ112" s="196"/>
      <c r="UA112" s="196"/>
      <c r="UB112" s="196"/>
      <c r="UC112" s="196"/>
      <c r="UE112">
        <f t="shared" si="263"/>
        <v>-50</v>
      </c>
      <c r="UI112">
        <v>-1</v>
      </c>
      <c r="UK112">
        <v>-1</v>
      </c>
      <c r="UN112">
        <f t="shared" si="295"/>
        <v>1</v>
      </c>
      <c r="UP112">
        <f t="shared" si="265"/>
        <v>0</v>
      </c>
      <c r="US112" s="116" t="s">
        <v>1108</v>
      </c>
      <c r="UT112">
        <v>50</v>
      </c>
      <c r="UU112" t="str">
        <f t="shared" si="296"/>
        <v>FALSE</v>
      </c>
      <c r="UV112">
        <f>ROUND(MARGIN!$J29,0)</f>
        <v>4</v>
      </c>
      <c r="UW112">
        <f t="shared" si="267"/>
        <v>3</v>
      </c>
      <c r="UX112">
        <f t="shared" si="268"/>
        <v>4</v>
      </c>
      <c r="UY112" s="138">
        <f>UX112*10000*MARGIN!$G29/MARGIN!$D29</f>
        <v>44613.946011947541</v>
      </c>
      <c r="UZ112" s="138"/>
      <c r="VA112" s="196">
        <f t="shared" si="297"/>
        <v>0</v>
      </c>
      <c r="VB112" s="196"/>
      <c r="VC112" s="196"/>
      <c r="VD112" s="196">
        <f t="shared" si="270"/>
        <v>0</v>
      </c>
      <c r="VE112" s="196">
        <f t="shared" si="298"/>
        <v>0</v>
      </c>
      <c r="VF112" s="196"/>
      <c r="VG112" s="196"/>
      <c r="VH112" s="196"/>
      <c r="VI112" s="196"/>
      <c r="VJ112" s="196"/>
      <c r="VK112" s="196"/>
      <c r="VM112">
        <f t="shared" si="272"/>
        <v>-50</v>
      </c>
      <c r="VQ112">
        <v>-1</v>
      </c>
      <c r="VS112">
        <v>-1</v>
      </c>
      <c r="VV112">
        <f t="shared" si="299"/>
        <v>1</v>
      </c>
      <c r="VX112">
        <f t="shared" si="274"/>
        <v>0</v>
      </c>
      <c r="WA112" s="116" t="s">
        <v>1108</v>
      </c>
      <c r="WB112">
        <v>50</v>
      </c>
      <c r="WC112" t="str">
        <f t="shared" si="300"/>
        <v>FALSE</v>
      </c>
      <c r="WD112">
        <f>ROUND(MARGIN!$J29,0)</f>
        <v>4</v>
      </c>
      <c r="WE112">
        <f t="shared" si="276"/>
        <v>3</v>
      </c>
      <c r="WF112">
        <f t="shared" si="277"/>
        <v>4</v>
      </c>
      <c r="WG112" s="138">
        <f>WF112*10000*MARGIN!$G29/MARGIN!$D29</f>
        <v>44613.946011947541</v>
      </c>
      <c r="WH112" s="138"/>
      <c r="WI112" s="196">
        <f t="shared" si="301"/>
        <v>0</v>
      </c>
      <c r="WJ112" s="196"/>
      <c r="WK112" s="196"/>
      <c r="WL112" s="196">
        <f t="shared" si="279"/>
        <v>0</v>
      </c>
      <c r="WM112" s="196">
        <f t="shared" si="302"/>
        <v>0</v>
      </c>
      <c r="WN112" s="196"/>
      <c r="WO112" s="196"/>
      <c r="WP112" s="196"/>
      <c r="WQ112" s="196"/>
      <c r="WR112" s="196"/>
      <c r="WS112" s="196"/>
      <c r="WU112">
        <f t="shared" si="281"/>
        <v>-50</v>
      </c>
      <c r="WY112">
        <v>-1</v>
      </c>
      <c r="XA112">
        <v>-1</v>
      </c>
      <c r="XD112">
        <f t="shared" si="303"/>
        <v>1</v>
      </c>
      <c r="XF112">
        <f t="shared" si="283"/>
        <v>0</v>
      </c>
      <c r="XI112" s="116" t="s">
        <v>1108</v>
      </c>
      <c r="XJ112">
        <v>50</v>
      </c>
      <c r="XK112" t="str">
        <f t="shared" si="304"/>
        <v>FALSE</v>
      </c>
      <c r="XL112">
        <f>ROUND(MARGIN!$J29,0)</f>
        <v>4</v>
      </c>
      <c r="XM112">
        <f t="shared" si="285"/>
        <v>3</v>
      </c>
      <c r="XN112">
        <f t="shared" si="286"/>
        <v>4</v>
      </c>
      <c r="XO112" s="138">
        <f>XN112*10000*MARGIN!$G29/MARGIN!$D29</f>
        <v>44613.946011947541</v>
      </c>
      <c r="XP112" s="138"/>
      <c r="XQ112" s="196">
        <f t="shared" si="305"/>
        <v>0</v>
      </c>
      <c r="XR112" s="196"/>
      <c r="XS112" s="196"/>
      <c r="XT112" s="196">
        <f t="shared" si="288"/>
        <v>0</v>
      </c>
      <c r="XU112" s="196">
        <f t="shared" si="306"/>
        <v>0</v>
      </c>
      <c r="XV112" s="196"/>
      <c r="XW112" s="196"/>
      <c r="XX112" s="196"/>
      <c r="XY112" s="196"/>
      <c r="XZ112" s="196"/>
      <c r="YA112" s="196"/>
    </row>
    <row r="113" spans="1:651" x14ac:dyDescent="0.25">
      <c r="A113" t="s">
        <v>1091</v>
      </c>
      <c r="B113" s="164" t="s">
        <v>5</v>
      </c>
      <c r="F113" t="e">
        <f>-#REF!+G113</f>
        <v>#REF!</v>
      </c>
      <c r="G113">
        <v>-1</v>
      </c>
      <c r="H113">
        <v>-1</v>
      </c>
      <c r="I113">
        <v>-1</v>
      </c>
      <c r="J113">
        <f t="shared" si="246"/>
        <v>1</v>
      </c>
      <c r="K113">
        <f t="shared" si="247"/>
        <v>1</v>
      </c>
      <c r="L113" s="183">
        <v>-2.85019976111E-3</v>
      </c>
      <c r="M113" s="116" t="s">
        <v>917</v>
      </c>
      <c r="N113">
        <v>50</v>
      </c>
      <c r="O113" t="str">
        <f t="shared" si="248"/>
        <v>TRUE</v>
      </c>
      <c r="P113">
        <f>ROUND(MARGIN!$J30,0)</f>
        <v>4</v>
      </c>
      <c r="Q113" t="e">
        <f>IF(ABS(G113+I113)=2,ROUND(P113*(1+#REF!),0),IF(I113="",P113,ROUND(P113*(1+-#REF!),0)))</f>
        <v>#REF!</v>
      </c>
      <c r="R113">
        <f t="shared" si="290"/>
        <v>4</v>
      </c>
      <c r="S113" s="138">
        <f>R113*10000*MARGIN!$G30/MARGIN!$D30</f>
        <v>44614.975840656582</v>
      </c>
      <c r="T113" s="144">
        <f t="shared" si="249"/>
        <v>127.1615934829678</v>
      </c>
      <c r="U113" s="144">
        <f t="shared" si="250"/>
        <v>127.1615934829678</v>
      </c>
      <c r="W113">
        <f t="shared" si="251"/>
        <v>0</v>
      </c>
      <c r="X113">
        <v>-1</v>
      </c>
      <c r="Y113">
        <v>-1</v>
      </c>
      <c r="Z113">
        <v>1</v>
      </c>
      <c r="AA113">
        <f t="shared" si="252"/>
        <v>0</v>
      </c>
      <c r="AB113">
        <f t="shared" si="253"/>
        <v>0</v>
      </c>
      <c r="AC113">
        <v>8.7072177382700004E-3</v>
      </c>
      <c r="AD113" s="116" t="s">
        <v>1108</v>
      </c>
      <c r="AE113">
        <v>50</v>
      </c>
      <c r="AF113" t="str">
        <f t="shared" si="254"/>
        <v>TRUE</v>
      </c>
      <c r="AG113">
        <f>ROUND(MARGIN!$J30,0)</f>
        <v>4</v>
      </c>
      <c r="AH113">
        <f t="shared" si="291"/>
        <v>5</v>
      </c>
      <c r="AI113">
        <f t="shared" si="292"/>
        <v>4</v>
      </c>
      <c r="AJ113" s="138">
        <f>AI113*10000*MARGIN!$G30/MARGIN!$D30</f>
        <v>44614.975840656582</v>
      </c>
      <c r="AK113" s="196">
        <f t="shared" si="255"/>
        <v>-388.4723090322525</v>
      </c>
      <c r="AL113" s="196">
        <f t="shared" si="256"/>
        <v>-388.4723090322525</v>
      </c>
      <c r="AN113">
        <f t="shared" si="257"/>
        <v>0</v>
      </c>
      <c r="AO113">
        <v>-1</v>
      </c>
      <c r="AP113">
        <v>1</v>
      </c>
      <c r="AQ113">
        <v>-1</v>
      </c>
      <c r="AR113">
        <f t="shared" si="258"/>
        <v>1</v>
      </c>
      <c r="AS113">
        <f t="shared" si="259"/>
        <v>0</v>
      </c>
      <c r="AT113">
        <v>-1.51511428876E-3</v>
      </c>
      <c r="AU113" s="116" t="s">
        <v>1108</v>
      </c>
      <c r="AV113">
        <v>50</v>
      </c>
      <c r="AW113" t="str">
        <f t="shared" si="260"/>
        <v>TRUE</v>
      </c>
      <c r="AX113">
        <f>ROUND(MARGIN!$J30,0)</f>
        <v>4</v>
      </c>
      <c r="AY113">
        <f t="shared" si="293"/>
        <v>3</v>
      </c>
      <c r="AZ113">
        <f t="shared" si="294"/>
        <v>4</v>
      </c>
      <c r="BA113" s="138">
        <f>AZ113*10000*MARGIN!$G30/MARGIN!$D30</f>
        <v>44614.975840656582</v>
      </c>
      <c r="BB113" s="196">
        <f t="shared" si="261"/>
        <v>67.596787388860974</v>
      </c>
      <c r="BC113" s="196">
        <f t="shared" si="262"/>
        <v>-67.596787388860974</v>
      </c>
      <c r="BE113">
        <v>0</v>
      </c>
      <c r="BF113">
        <v>-1</v>
      </c>
      <c r="BG113">
        <v>-1</v>
      </c>
      <c r="BH113">
        <v>-1</v>
      </c>
      <c r="BI113">
        <v>1</v>
      </c>
      <c r="BJ113">
        <v>1</v>
      </c>
      <c r="BK113">
        <v>-2.2146032579300001E-4</v>
      </c>
      <c r="BL113" s="116" t="s">
        <v>1108</v>
      </c>
      <c r="BM113">
        <v>50</v>
      </c>
      <c r="BN113" t="s">
        <v>1185</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1185</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1185</v>
      </c>
      <c r="DB113">
        <v>7</v>
      </c>
      <c r="DC113">
        <v>9</v>
      </c>
      <c r="DD113">
        <v>7</v>
      </c>
      <c r="DE113" s="138">
        <v>79229.174449010083</v>
      </c>
      <c r="DF113" s="196">
        <v>0</v>
      </c>
      <c r="DG113" s="196"/>
      <c r="DH113" s="196">
        <v>0</v>
      </c>
      <c r="DJ113">
        <v>0</v>
      </c>
      <c r="DL113">
        <v>-1</v>
      </c>
      <c r="DN113">
        <v>-1</v>
      </c>
      <c r="DQ113">
        <v>1</v>
      </c>
      <c r="DS113">
        <v>0</v>
      </c>
      <c r="DV113" s="116" t="s">
        <v>1108</v>
      </c>
      <c r="DW113">
        <v>50</v>
      </c>
      <c r="DX113" t="s">
        <v>1188</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1188</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1188</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1188</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1188</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1188</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1188</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1188</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1188</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1188</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1188</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1188</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1188</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1188</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1188</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v>-50</v>
      </c>
      <c r="TA113">
        <v>-1</v>
      </c>
      <c r="TC113">
        <v>-1</v>
      </c>
      <c r="TF113">
        <v>1</v>
      </c>
      <c r="TH113">
        <v>0</v>
      </c>
      <c r="TK113" s="116" t="s">
        <v>1108</v>
      </c>
      <c r="TL113">
        <v>50</v>
      </c>
      <c r="TM113" t="s">
        <v>1188</v>
      </c>
      <c r="TN113">
        <v>4</v>
      </c>
      <c r="TO113">
        <v>3</v>
      </c>
      <c r="TP113">
        <v>4</v>
      </c>
      <c r="TQ113" s="138">
        <v>44614.975840656582</v>
      </c>
      <c r="TR113" s="138"/>
      <c r="TS113" s="196">
        <v>0</v>
      </c>
      <c r="TT113" s="196"/>
      <c r="TU113" s="196"/>
      <c r="TV113" s="196">
        <v>0</v>
      </c>
      <c r="TW113" s="196">
        <v>0</v>
      </c>
      <c r="TX113" s="196"/>
      <c r="TY113" s="196"/>
      <c r="TZ113" s="196"/>
      <c r="UA113" s="196"/>
      <c r="UB113" s="196"/>
      <c r="UC113" s="196"/>
      <c r="UE113">
        <f t="shared" si="263"/>
        <v>-50</v>
      </c>
      <c r="UI113">
        <v>-1</v>
      </c>
      <c r="UK113">
        <v>-1</v>
      </c>
      <c r="UN113">
        <f t="shared" si="295"/>
        <v>1</v>
      </c>
      <c r="UP113">
        <f t="shared" si="265"/>
        <v>0</v>
      </c>
      <c r="US113" s="116" t="s">
        <v>1108</v>
      </c>
      <c r="UT113">
        <v>50</v>
      </c>
      <c r="UU113" t="str">
        <f t="shared" si="296"/>
        <v>FALSE</v>
      </c>
      <c r="UV113">
        <f>ROUND(MARGIN!$J30,0)</f>
        <v>4</v>
      </c>
      <c r="UW113">
        <f t="shared" si="267"/>
        <v>3</v>
      </c>
      <c r="UX113">
        <f t="shared" si="268"/>
        <v>4</v>
      </c>
      <c r="UY113" s="138">
        <f>UX113*10000*MARGIN!$G30/MARGIN!$D30</f>
        <v>44614.975840656582</v>
      </c>
      <c r="UZ113" s="138"/>
      <c r="VA113" s="196">
        <f t="shared" si="297"/>
        <v>0</v>
      </c>
      <c r="VB113" s="196"/>
      <c r="VC113" s="196"/>
      <c r="VD113" s="196">
        <f t="shared" si="270"/>
        <v>0</v>
      </c>
      <c r="VE113" s="196">
        <f t="shared" si="298"/>
        <v>0</v>
      </c>
      <c r="VF113" s="196"/>
      <c r="VG113" s="196"/>
      <c r="VH113" s="196"/>
      <c r="VI113" s="196"/>
      <c r="VJ113" s="196"/>
      <c r="VK113" s="196"/>
      <c r="VM113">
        <f t="shared" si="272"/>
        <v>-50</v>
      </c>
      <c r="VQ113">
        <v>-1</v>
      </c>
      <c r="VS113">
        <v>-1</v>
      </c>
      <c r="VV113">
        <f t="shared" si="299"/>
        <v>1</v>
      </c>
      <c r="VX113">
        <f t="shared" si="274"/>
        <v>0</v>
      </c>
      <c r="WA113" s="116" t="s">
        <v>1108</v>
      </c>
      <c r="WB113">
        <v>50</v>
      </c>
      <c r="WC113" t="str">
        <f t="shared" si="300"/>
        <v>FALSE</v>
      </c>
      <c r="WD113">
        <f>ROUND(MARGIN!$J30,0)</f>
        <v>4</v>
      </c>
      <c r="WE113">
        <f t="shared" si="276"/>
        <v>3</v>
      </c>
      <c r="WF113">
        <f t="shared" si="277"/>
        <v>4</v>
      </c>
      <c r="WG113" s="138">
        <f>WF113*10000*MARGIN!$G30/MARGIN!$D30</f>
        <v>44614.975840656582</v>
      </c>
      <c r="WH113" s="138"/>
      <c r="WI113" s="196">
        <f t="shared" si="301"/>
        <v>0</v>
      </c>
      <c r="WJ113" s="196"/>
      <c r="WK113" s="196"/>
      <c r="WL113" s="196">
        <f t="shared" si="279"/>
        <v>0</v>
      </c>
      <c r="WM113" s="196">
        <f t="shared" si="302"/>
        <v>0</v>
      </c>
      <c r="WN113" s="196"/>
      <c r="WO113" s="196"/>
      <c r="WP113" s="196"/>
      <c r="WQ113" s="196"/>
      <c r="WR113" s="196"/>
      <c r="WS113" s="196"/>
      <c r="WU113">
        <f t="shared" si="281"/>
        <v>-50</v>
      </c>
      <c r="WY113">
        <v>-1</v>
      </c>
      <c r="XA113">
        <v>-1</v>
      </c>
      <c r="XD113">
        <f t="shared" si="303"/>
        <v>1</v>
      </c>
      <c r="XF113">
        <f t="shared" si="283"/>
        <v>0</v>
      </c>
      <c r="XI113" s="116" t="s">
        <v>1108</v>
      </c>
      <c r="XJ113">
        <v>50</v>
      </c>
      <c r="XK113" t="str">
        <f t="shared" si="304"/>
        <v>FALSE</v>
      </c>
      <c r="XL113">
        <f>ROUND(MARGIN!$J30,0)</f>
        <v>4</v>
      </c>
      <c r="XM113">
        <f t="shared" si="285"/>
        <v>3</v>
      </c>
      <c r="XN113">
        <f t="shared" si="286"/>
        <v>4</v>
      </c>
      <c r="XO113" s="138">
        <f>XN113*10000*MARGIN!$G30/MARGIN!$D30</f>
        <v>44614.975840656582</v>
      </c>
      <c r="XP113" s="138"/>
      <c r="XQ113" s="196">
        <f t="shared" si="305"/>
        <v>0</v>
      </c>
      <c r="XR113" s="196"/>
      <c r="XS113" s="196"/>
      <c r="XT113" s="196">
        <f t="shared" si="288"/>
        <v>0</v>
      </c>
      <c r="XU113" s="196">
        <f t="shared" si="306"/>
        <v>0</v>
      </c>
      <c r="XV113" s="196"/>
      <c r="XW113" s="196"/>
      <c r="XX113" s="196"/>
      <c r="XY113" s="196"/>
      <c r="XZ113" s="196"/>
      <c r="YA113" s="196"/>
    </row>
    <row r="114" spans="1:651" x14ac:dyDescent="0.25">
      <c r="A114" t="s">
        <v>1092</v>
      </c>
      <c r="B114" s="164" t="s">
        <v>18</v>
      </c>
      <c r="F114" t="e">
        <f>-#REF!+G114</f>
        <v>#REF!</v>
      </c>
      <c r="G114">
        <v>-1</v>
      </c>
      <c r="H114">
        <v>-1</v>
      </c>
      <c r="I114">
        <v>1</v>
      </c>
      <c r="J114">
        <f t="shared" si="246"/>
        <v>0</v>
      </c>
      <c r="K114">
        <f t="shared" si="247"/>
        <v>0</v>
      </c>
      <c r="L114" s="183">
        <v>4.3651512407199998E-3</v>
      </c>
      <c r="M114" s="116" t="s">
        <v>917</v>
      </c>
      <c r="N114">
        <v>50</v>
      </c>
      <c r="O114" t="str">
        <f t="shared" si="248"/>
        <v>TRUE</v>
      </c>
      <c r="P114">
        <f>ROUND(MARGIN!$J31,0)</f>
        <v>4</v>
      </c>
      <c r="Q114" t="e">
        <f>IF(ABS(G114+I114)=2,ROUND(P114*(1+#REF!),0),IF(I114="",P114,ROUND(P114*(1+-#REF!),0)))</f>
        <v>#REF!</v>
      </c>
      <c r="R114">
        <f t="shared" si="290"/>
        <v>4</v>
      </c>
      <c r="S114" s="138">
        <f>R114*10000*MARGIN!$G31/MARGIN!$D31</f>
        <v>44616.698038489623</v>
      </c>
      <c r="T114" s="144">
        <f t="shared" si="249"/>
        <v>-194.75863479954256</v>
      </c>
      <c r="U114" s="144">
        <f t="shared" si="250"/>
        <v>-194.75863479954256</v>
      </c>
      <c r="W114">
        <f t="shared" si="251"/>
        <v>2</v>
      </c>
      <c r="X114">
        <v>1</v>
      </c>
      <c r="Y114">
        <v>-1</v>
      </c>
      <c r="Z114">
        <v>-1</v>
      </c>
      <c r="AA114">
        <f t="shared" si="252"/>
        <v>0</v>
      </c>
      <c r="AB114">
        <f t="shared" si="253"/>
        <v>1</v>
      </c>
      <c r="AC114">
        <v>-6.4832013850099996E-3</v>
      </c>
      <c r="AD114" s="116" t="s">
        <v>1108</v>
      </c>
      <c r="AE114">
        <v>50</v>
      </c>
      <c r="AF114" t="str">
        <f t="shared" si="254"/>
        <v>TRUE</v>
      </c>
      <c r="AG114">
        <f>ROUND(MARGIN!$J31,0)</f>
        <v>4</v>
      </c>
      <c r="AH114">
        <f t="shared" si="291"/>
        <v>3</v>
      </c>
      <c r="AI114">
        <f t="shared" si="292"/>
        <v>4</v>
      </c>
      <c r="AJ114" s="138">
        <f>AI114*10000*MARGIN!$G31/MARGIN!$D31</f>
        <v>44616.698038489623</v>
      </c>
      <c r="AK114" s="196">
        <f t="shared" si="255"/>
        <v>-289.25903851770886</v>
      </c>
      <c r="AL114" s="196">
        <f t="shared" si="256"/>
        <v>289.25903851770886</v>
      </c>
      <c r="AN114">
        <f t="shared" si="257"/>
        <v>-2</v>
      </c>
      <c r="AO114">
        <v>-1</v>
      </c>
      <c r="AP114">
        <v>-1</v>
      </c>
      <c r="AQ114">
        <v>-1</v>
      </c>
      <c r="AR114">
        <f t="shared" si="258"/>
        <v>1</v>
      </c>
      <c r="AS114">
        <f t="shared" si="259"/>
        <v>1</v>
      </c>
      <c r="AT114">
        <v>-5.1641360282400003E-3</v>
      </c>
      <c r="AU114" s="116" t="s">
        <v>1108</v>
      </c>
      <c r="AV114">
        <v>50</v>
      </c>
      <c r="AW114" t="str">
        <f t="shared" si="260"/>
        <v>TRUE</v>
      </c>
      <c r="AX114">
        <f>ROUND(MARGIN!$J31,0)</f>
        <v>4</v>
      </c>
      <c r="AY114">
        <f t="shared" si="293"/>
        <v>5</v>
      </c>
      <c r="AZ114">
        <f t="shared" si="294"/>
        <v>4</v>
      </c>
      <c r="BA114" s="138">
        <f>AZ114*10000*MARGIN!$G31/MARGIN!$D31</f>
        <v>44616.698038489623</v>
      </c>
      <c r="BB114" s="196">
        <f t="shared" si="261"/>
        <v>230.40669780166922</v>
      </c>
      <c r="BC114" s="196">
        <f t="shared" si="262"/>
        <v>230.40669780166922</v>
      </c>
      <c r="BE114">
        <v>2</v>
      </c>
      <c r="BF114">
        <v>1</v>
      </c>
      <c r="BG114">
        <v>-1</v>
      </c>
      <c r="BH114">
        <v>-1</v>
      </c>
      <c r="BI114">
        <v>0</v>
      </c>
      <c r="BJ114">
        <v>1</v>
      </c>
      <c r="BK114">
        <v>-3.09267064426E-3</v>
      </c>
      <c r="BL114" s="116" t="s">
        <v>1108</v>
      </c>
      <c r="BM114">
        <v>50</v>
      </c>
      <c r="BN114" t="s">
        <v>1185</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1185</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1185</v>
      </c>
      <c r="DB114">
        <v>7</v>
      </c>
      <c r="DC114">
        <v>9</v>
      </c>
      <c r="DD114">
        <v>7</v>
      </c>
      <c r="DE114" s="138">
        <v>79201.605292903725</v>
      </c>
      <c r="DF114" s="196">
        <v>0</v>
      </c>
      <c r="DG114" s="196"/>
      <c r="DH114" s="196">
        <v>0</v>
      </c>
      <c r="DJ114">
        <v>0</v>
      </c>
      <c r="DL114">
        <v>-1</v>
      </c>
      <c r="DN114">
        <v>-1</v>
      </c>
      <c r="DQ114">
        <v>1</v>
      </c>
      <c r="DS114">
        <v>0</v>
      </c>
      <c r="DV114" s="116" t="s">
        <v>1108</v>
      </c>
      <c r="DW114">
        <v>50</v>
      </c>
      <c r="DX114" t="s">
        <v>1188</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1188</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1188</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1188</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1188</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1188</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1188</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1188</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1188</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1188</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1188</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1188</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1188</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1188</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1188</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v>-50</v>
      </c>
      <c r="TA114">
        <v>-1</v>
      </c>
      <c r="TC114">
        <v>-1</v>
      </c>
      <c r="TF114">
        <v>1</v>
      </c>
      <c r="TH114">
        <v>0</v>
      </c>
      <c r="TK114" s="116" t="s">
        <v>1108</v>
      </c>
      <c r="TL114">
        <v>50</v>
      </c>
      <c r="TM114" t="s">
        <v>1188</v>
      </c>
      <c r="TN114">
        <v>4</v>
      </c>
      <c r="TO114">
        <v>3</v>
      </c>
      <c r="TP114">
        <v>4</v>
      </c>
      <c r="TQ114" s="138">
        <v>44616.698038489623</v>
      </c>
      <c r="TR114" s="138"/>
      <c r="TS114" s="196">
        <v>0</v>
      </c>
      <c r="TT114" s="196"/>
      <c r="TU114" s="196"/>
      <c r="TV114" s="196">
        <v>0</v>
      </c>
      <c r="TW114" s="196">
        <v>0</v>
      </c>
      <c r="TX114" s="196"/>
      <c r="TY114" s="196"/>
      <c r="TZ114" s="196"/>
      <c r="UA114" s="196"/>
      <c r="UB114" s="196"/>
      <c r="UC114" s="196"/>
      <c r="UE114">
        <f t="shared" si="263"/>
        <v>-50</v>
      </c>
      <c r="UI114">
        <v>-1</v>
      </c>
      <c r="UK114">
        <v>-1</v>
      </c>
      <c r="UN114">
        <f t="shared" si="295"/>
        <v>1</v>
      </c>
      <c r="UP114">
        <f t="shared" si="265"/>
        <v>0</v>
      </c>
      <c r="US114" s="116" t="s">
        <v>1108</v>
      </c>
      <c r="UT114">
        <v>50</v>
      </c>
      <c r="UU114" t="str">
        <f t="shared" si="296"/>
        <v>FALSE</v>
      </c>
      <c r="UV114">
        <f>ROUND(MARGIN!$J31,0)</f>
        <v>4</v>
      </c>
      <c r="UW114">
        <f t="shared" si="267"/>
        <v>3</v>
      </c>
      <c r="UX114">
        <f t="shared" si="268"/>
        <v>4</v>
      </c>
      <c r="UY114" s="138">
        <f>UX114*10000*MARGIN!$G31/MARGIN!$D31</f>
        <v>44616.698038489623</v>
      </c>
      <c r="UZ114" s="138"/>
      <c r="VA114" s="196">
        <f t="shared" si="297"/>
        <v>0</v>
      </c>
      <c r="VB114" s="196"/>
      <c r="VC114" s="196"/>
      <c r="VD114" s="196">
        <f t="shared" si="270"/>
        <v>0</v>
      </c>
      <c r="VE114" s="196">
        <f t="shared" si="298"/>
        <v>0</v>
      </c>
      <c r="VF114" s="196"/>
      <c r="VG114" s="196"/>
      <c r="VH114" s="196"/>
      <c r="VI114" s="196"/>
      <c r="VJ114" s="196"/>
      <c r="VK114" s="196"/>
      <c r="VM114">
        <f t="shared" si="272"/>
        <v>-50</v>
      </c>
      <c r="VQ114">
        <v>-1</v>
      </c>
      <c r="VS114">
        <v>-1</v>
      </c>
      <c r="VV114">
        <f t="shared" si="299"/>
        <v>1</v>
      </c>
      <c r="VX114">
        <f t="shared" si="274"/>
        <v>0</v>
      </c>
      <c r="WA114" s="116" t="s">
        <v>1108</v>
      </c>
      <c r="WB114">
        <v>50</v>
      </c>
      <c r="WC114" t="str">
        <f t="shared" si="300"/>
        <v>FALSE</v>
      </c>
      <c r="WD114">
        <f>ROUND(MARGIN!$J31,0)</f>
        <v>4</v>
      </c>
      <c r="WE114">
        <f t="shared" si="276"/>
        <v>3</v>
      </c>
      <c r="WF114">
        <f t="shared" si="277"/>
        <v>4</v>
      </c>
      <c r="WG114" s="138">
        <f>WF114*10000*MARGIN!$G31/MARGIN!$D31</f>
        <v>44616.698038489623</v>
      </c>
      <c r="WH114" s="138"/>
      <c r="WI114" s="196">
        <f t="shared" si="301"/>
        <v>0</v>
      </c>
      <c r="WJ114" s="196"/>
      <c r="WK114" s="196"/>
      <c r="WL114" s="196">
        <f t="shared" si="279"/>
        <v>0</v>
      </c>
      <c r="WM114" s="196">
        <f t="shared" si="302"/>
        <v>0</v>
      </c>
      <c r="WN114" s="196"/>
      <c r="WO114" s="196"/>
      <c r="WP114" s="196"/>
      <c r="WQ114" s="196"/>
      <c r="WR114" s="196"/>
      <c r="WS114" s="196"/>
      <c r="WU114">
        <f t="shared" si="281"/>
        <v>-50</v>
      </c>
      <c r="WY114">
        <v>-1</v>
      </c>
      <c r="XA114">
        <v>-1</v>
      </c>
      <c r="XD114">
        <f t="shared" si="303"/>
        <v>1</v>
      </c>
      <c r="XF114">
        <f t="shared" si="283"/>
        <v>0</v>
      </c>
      <c r="XI114" s="116" t="s">
        <v>1108</v>
      </c>
      <c r="XJ114">
        <v>50</v>
      </c>
      <c r="XK114" t="str">
        <f t="shared" si="304"/>
        <v>FALSE</v>
      </c>
      <c r="XL114">
        <f>ROUND(MARGIN!$J31,0)</f>
        <v>4</v>
      </c>
      <c r="XM114">
        <f t="shared" si="285"/>
        <v>3</v>
      </c>
      <c r="XN114">
        <f t="shared" si="286"/>
        <v>4</v>
      </c>
      <c r="XO114" s="138">
        <f>XN114*10000*MARGIN!$G31/MARGIN!$D31</f>
        <v>44616.698038489623</v>
      </c>
      <c r="XP114" s="138"/>
      <c r="XQ114" s="196">
        <f t="shared" si="305"/>
        <v>0</v>
      </c>
      <c r="XR114" s="196"/>
      <c r="XS114" s="196"/>
      <c r="XT114" s="196">
        <f t="shared" si="288"/>
        <v>0</v>
      </c>
      <c r="XU114" s="196">
        <f t="shared" si="306"/>
        <v>0</v>
      </c>
      <c r="XV114" s="196"/>
      <c r="XW114" s="196"/>
      <c r="XX114" s="196"/>
      <c r="XY114" s="196"/>
      <c r="XZ114" s="196"/>
      <c r="YA114" s="196"/>
    </row>
    <row r="115" spans="1:651" x14ac:dyDescent="0.25">
      <c r="A115" t="s">
        <v>1093</v>
      </c>
      <c r="B115" s="164" t="s">
        <v>19</v>
      </c>
      <c r="F115" t="e">
        <f>-#REF!+G115</f>
        <v>#REF!</v>
      </c>
      <c r="G115">
        <v>-1</v>
      </c>
      <c r="H115">
        <v>-1</v>
      </c>
      <c r="I115">
        <v>1</v>
      </c>
      <c r="J115">
        <f t="shared" si="246"/>
        <v>0</v>
      </c>
      <c r="K115">
        <f t="shared" si="247"/>
        <v>0</v>
      </c>
      <c r="L115" s="183">
        <v>1.30523646901E-2</v>
      </c>
      <c r="M115" s="116" t="s">
        <v>917</v>
      </c>
      <c r="N115">
        <v>50</v>
      </c>
      <c r="O115" t="str">
        <f t="shared" si="248"/>
        <v>TRUE</v>
      </c>
      <c r="P115">
        <f>ROUND(MARGIN!$J32,0)</f>
        <v>4</v>
      </c>
      <c r="Q115" t="e">
        <f>IF(ABS(G115+I115)=2,ROUND(P115*(1+#REF!),0),IF(I115="",P115,ROUND(P115*(1+-#REF!),0)))</f>
        <v>#REF!</v>
      </c>
      <c r="R115">
        <f t="shared" si="290"/>
        <v>4</v>
      </c>
      <c r="S115" s="138">
        <f>R115*10000*MARGIN!$G32/MARGIN!$D32</f>
        <v>44609.096192000005</v>
      </c>
      <c r="T115" s="144">
        <f t="shared" si="249"/>
        <v>-582.25419199373528</v>
      </c>
      <c r="U115" s="144">
        <f t="shared" si="250"/>
        <v>-582.25419199373528</v>
      </c>
      <c r="W115">
        <f t="shared" si="251"/>
        <v>2</v>
      </c>
      <c r="X115">
        <v>1</v>
      </c>
      <c r="Y115">
        <v>-1</v>
      </c>
      <c r="Z115">
        <v>1</v>
      </c>
      <c r="AA115">
        <f t="shared" si="252"/>
        <v>1</v>
      </c>
      <c r="AB115">
        <f t="shared" si="253"/>
        <v>0</v>
      </c>
      <c r="AC115">
        <v>3.8563201511900001E-3</v>
      </c>
      <c r="AD115" s="116" t="s">
        <v>1108</v>
      </c>
      <c r="AE115">
        <v>50</v>
      </c>
      <c r="AF115" t="str">
        <f t="shared" si="254"/>
        <v>TRUE</v>
      </c>
      <c r="AG115">
        <f>ROUND(MARGIN!$J32,0)</f>
        <v>4</v>
      </c>
      <c r="AH115">
        <f t="shared" si="291"/>
        <v>3</v>
      </c>
      <c r="AI115">
        <f t="shared" si="292"/>
        <v>4</v>
      </c>
      <c r="AJ115" s="138">
        <f>AI115*10000*MARGIN!$G32/MARGIN!$D32</f>
        <v>44609.096192000005</v>
      </c>
      <c r="AK115" s="196">
        <f t="shared" si="255"/>
        <v>172.0269565715827</v>
      </c>
      <c r="AL115" s="196">
        <f t="shared" si="256"/>
        <v>-172.0269565715827</v>
      </c>
      <c r="AN115">
        <f t="shared" si="257"/>
        <v>-2</v>
      </c>
      <c r="AO115">
        <v>-1</v>
      </c>
      <c r="AP115">
        <v>-1</v>
      </c>
      <c r="AQ115">
        <v>-1</v>
      </c>
      <c r="AR115">
        <f t="shared" si="258"/>
        <v>1</v>
      </c>
      <c r="AS115">
        <f t="shared" si="259"/>
        <v>1</v>
      </c>
      <c r="AT115">
        <v>-7.0088405520599998E-3</v>
      </c>
      <c r="AU115" s="116" t="s">
        <v>1108</v>
      </c>
      <c r="AV115">
        <v>50</v>
      </c>
      <c r="AW115" t="str">
        <f t="shared" si="260"/>
        <v>TRUE</v>
      </c>
      <c r="AX115">
        <f>ROUND(MARGIN!$J32,0)</f>
        <v>4</v>
      </c>
      <c r="AY115">
        <f t="shared" si="293"/>
        <v>5</v>
      </c>
      <c r="AZ115">
        <f t="shared" si="294"/>
        <v>4</v>
      </c>
      <c r="BA115" s="138">
        <f>AZ115*10000*MARGIN!$G32/MARGIN!$D32</f>
        <v>44609.096192000005</v>
      </c>
      <c r="BB115" s="196">
        <f t="shared" si="261"/>
        <v>312.65804238123496</v>
      </c>
      <c r="BC115" s="196">
        <f t="shared" si="262"/>
        <v>312.65804238123496</v>
      </c>
      <c r="BE115">
        <v>0</v>
      </c>
      <c r="BF115">
        <v>-1</v>
      </c>
      <c r="BG115">
        <v>-1</v>
      </c>
      <c r="BH115">
        <v>1</v>
      </c>
      <c r="BI115">
        <v>0</v>
      </c>
      <c r="BJ115">
        <v>0</v>
      </c>
      <c r="BK115">
        <v>6.03351096536E-3</v>
      </c>
      <c r="BL115" s="116" t="s">
        <v>1108</v>
      </c>
      <c r="BM115">
        <v>50</v>
      </c>
      <c r="BN115" t="s">
        <v>1185</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1185</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1185</v>
      </c>
      <c r="DB115">
        <v>7</v>
      </c>
      <c r="DC115">
        <v>9</v>
      </c>
      <c r="DD115">
        <v>7</v>
      </c>
      <c r="DE115" s="138">
        <v>79189.572280000008</v>
      </c>
      <c r="DF115" s="196">
        <v>0</v>
      </c>
      <c r="DG115" s="196"/>
      <c r="DH115" s="196">
        <v>0</v>
      </c>
      <c r="DJ115">
        <v>0</v>
      </c>
      <c r="DL115">
        <v>-1</v>
      </c>
      <c r="DN115">
        <v>-1</v>
      </c>
      <c r="DQ115">
        <v>1</v>
      </c>
      <c r="DS115">
        <v>0</v>
      </c>
      <c r="DV115" s="116" t="s">
        <v>1108</v>
      </c>
      <c r="DW115">
        <v>50</v>
      </c>
      <c r="DX115" t="s">
        <v>1188</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1188</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1188</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1188</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1188</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1188</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1188</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1188</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1188</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1188</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1188</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1188</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1188</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1188</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1188</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v>-50</v>
      </c>
      <c r="TA115">
        <v>-1</v>
      </c>
      <c r="TC115">
        <v>-1</v>
      </c>
      <c r="TF115">
        <v>1</v>
      </c>
      <c r="TH115">
        <v>0</v>
      </c>
      <c r="TK115" s="116" t="s">
        <v>1108</v>
      </c>
      <c r="TL115">
        <v>50</v>
      </c>
      <c r="TM115" t="s">
        <v>1188</v>
      </c>
      <c r="TN115">
        <v>4</v>
      </c>
      <c r="TO115">
        <v>3</v>
      </c>
      <c r="TP115">
        <v>4</v>
      </c>
      <c r="TQ115" s="138">
        <v>44609.096192000005</v>
      </c>
      <c r="TR115" s="138"/>
      <c r="TS115" s="196">
        <v>0</v>
      </c>
      <c r="TT115" s="196"/>
      <c r="TU115" s="196"/>
      <c r="TV115" s="196">
        <v>0</v>
      </c>
      <c r="TW115" s="196">
        <v>0</v>
      </c>
      <c r="TX115" s="196"/>
      <c r="TY115" s="196"/>
      <c r="TZ115" s="196"/>
      <c r="UA115" s="196"/>
      <c r="UB115" s="196"/>
      <c r="UC115" s="196"/>
      <c r="UE115">
        <f t="shared" si="263"/>
        <v>-50</v>
      </c>
      <c r="UI115">
        <v>-1</v>
      </c>
      <c r="UK115">
        <v>-1</v>
      </c>
      <c r="UN115">
        <f t="shared" si="295"/>
        <v>1</v>
      </c>
      <c r="UP115">
        <f t="shared" si="265"/>
        <v>0</v>
      </c>
      <c r="US115" s="116" t="s">
        <v>1108</v>
      </c>
      <c r="UT115">
        <v>50</v>
      </c>
      <c r="UU115" t="str">
        <f t="shared" si="296"/>
        <v>FALSE</v>
      </c>
      <c r="UV115">
        <f>ROUND(MARGIN!$J32,0)</f>
        <v>4</v>
      </c>
      <c r="UW115">
        <f t="shared" si="267"/>
        <v>3</v>
      </c>
      <c r="UX115">
        <f t="shared" si="268"/>
        <v>4</v>
      </c>
      <c r="UY115" s="138">
        <f>UX115*10000*MARGIN!$G32/MARGIN!$D32</f>
        <v>44609.096192000005</v>
      </c>
      <c r="UZ115" s="138"/>
      <c r="VA115" s="196">
        <f t="shared" si="297"/>
        <v>0</v>
      </c>
      <c r="VB115" s="196"/>
      <c r="VC115" s="196"/>
      <c r="VD115" s="196">
        <f t="shared" si="270"/>
        <v>0</v>
      </c>
      <c r="VE115" s="196">
        <f t="shared" si="298"/>
        <v>0</v>
      </c>
      <c r="VF115" s="196"/>
      <c r="VG115" s="196"/>
      <c r="VH115" s="196"/>
      <c r="VI115" s="196"/>
      <c r="VJ115" s="196"/>
      <c r="VK115" s="196"/>
      <c r="VM115">
        <f t="shared" si="272"/>
        <v>-50</v>
      </c>
      <c r="VQ115">
        <v>-1</v>
      </c>
      <c r="VS115">
        <v>-1</v>
      </c>
      <c r="VV115">
        <f t="shared" si="299"/>
        <v>1</v>
      </c>
      <c r="VX115">
        <f t="shared" si="274"/>
        <v>0</v>
      </c>
      <c r="WA115" s="116" t="s">
        <v>1108</v>
      </c>
      <c r="WB115">
        <v>50</v>
      </c>
      <c r="WC115" t="str">
        <f t="shared" si="300"/>
        <v>FALSE</v>
      </c>
      <c r="WD115">
        <f>ROUND(MARGIN!$J32,0)</f>
        <v>4</v>
      </c>
      <c r="WE115">
        <f t="shared" si="276"/>
        <v>3</v>
      </c>
      <c r="WF115">
        <f t="shared" si="277"/>
        <v>4</v>
      </c>
      <c r="WG115" s="138">
        <f>WF115*10000*MARGIN!$G32/MARGIN!$D32</f>
        <v>44609.096192000005</v>
      </c>
      <c r="WH115" s="138"/>
      <c r="WI115" s="196">
        <f t="shared" si="301"/>
        <v>0</v>
      </c>
      <c r="WJ115" s="196"/>
      <c r="WK115" s="196"/>
      <c r="WL115" s="196">
        <f t="shared" si="279"/>
        <v>0</v>
      </c>
      <c r="WM115" s="196">
        <f t="shared" si="302"/>
        <v>0</v>
      </c>
      <c r="WN115" s="196"/>
      <c r="WO115" s="196"/>
      <c r="WP115" s="196"/>
      <c r="WQ115" s="196"/>
      <c r="WR115" s="196"/>
      <c r="WS115" s="196"/>
      <c r="WU115">
        <f t="shared" si="281"/>
        <v>-50</v>
      </c>
      <c r="WY115">
        <v>-1</v>
      </c>
      <c r="XA115">
        <v>-1</v>
      </c>
      <c r="XD115">
        <f t="shared" si="303"/>
        <v>1</v>
      </c>
      <c r="XF115">
        <f t="shared" si="283"/>
        <v>0</v>
      </c>
      <c r="XI115" s="116" t="s">
        <v>1108</v>
      </c>
      <c r="XJ115">
        <v>50</v>
      </c>
      <c r="XK115" t="str">
        <f t="shared" si="304"/>
        <v>FALSE</v>
      </c>
      <c r="XL115">
        <f>ROUND(MARGIN!$J32,0)</f>
        <v>4</v>
      </c>
      <c r="XM115">
        <f t="shared" si="285"/>
        <v>3</v>
      </c>
      <c r="XN115">
        <f t="shared" si="286"/>
        <v>4</v>
      </c>
      <c r="XO115" s="138">
        <f>XN115*10000*MARGIN!$G32/MARGIN!$D32</f>
        <v>44609.096192000005</v>
      </c>
      <c r="XP115" s="138"/>
      <c r="XQ115" s="196">
        <f t="shared" si="305"/>
        <v>0</v>
      </c>
      <c r="XR115" s="196"/>
      <c r="XS115" s="196"/>
      <c r="XT115" s="196">
        <f t="shared" si="288"/>
        <v>0</v>
      </c>
      <c r="XU115" s="196">
        <f t="shared" si="306"/>
        <v>0</v>
      </c>
      <c r="XV115" s="196"/>
      <c r="XW115" s="196"/>
      <c r="XX115" s="196"/>
      <c r="XY115" s="196"/>
      <c r="XZ115" s="196"/>
      <c r="YA115" s="196"/>
    </row>
    <row r="116" spans="1:651" x14ac:dyDescent="0.25">
      <c r="A116" t="s">
        <v>1095</v>
      </c>
      <c r="B116" s="164" t="s">
        <v>10</v>
      </c>
      <c r="F116" t="e">
        <f>-#REF!+G116</f>
        <v>#REF!</v>
      </c>
      <c r="G116">
        <v>1</v>
      </c>
      <c r="H116">
        <v>1</v>
      </c>
      <c r="I116">
        <v>1</v>
      </c>
      <c r="J116">
        <f t="shared" si="246"/>
        <v>1</v>
      </c>
      <c r="K116">
        <f t="shared" si="247"/>
        <v>1</v>
      </c>
      <c r="L116" s="183">
        <v>1.9354433672100001E-2</v>
      </c>
      <c r="M116" s="116" t="s">
        <v>30</v>
      </c>
      <c r="N116">
        <v>50</v>
      </c>
      <c r="O116" t="str">
        <f t="shared" si="248"/>
        <v>TRUE</v>
      </c>
      <c r="P116">
        <f>ROUND(MARGIN!$J33,0)</f>
        <v>4</v>
      </c>
      <c r="Q116" t="e">
        <f>IF(ABS(G116+I116)=2,ROUND(P116*(1+#REF!),0),IF(I116="",P116,ROUND(P116*(1+-#REF!),0)))</f>
        <v>#REF!</v>
      </c>
      <c r="R116">
        <f t="shared" si="290"/>
        <v>4</v>
      </c>
      <c r="S116" s="138">
        <f>R116*10000*MARGIN!$G33/MARGIN!$D33</f>
        <v>44614</v>
      </c>
      <c r="T116" s="144">
        <f t="shared" si="249"/>
        <v>863.47870384706948</v>
      </c>
      <c r="U116" s="144">
        <f t="shared" si="250"/>
        <v>863.47870384706948</v>
      </c>
      <c r="W116">
        <f t="shared" si="251"/>
        <v>0</v>
      </c>
      <c r="X116">
        <v>1</v>
      </c>
      <c r="Y116">
        <v>1</v>
      </c>
      <c r="Z116">
        <v>-1</v>
      </c>
      <c r="AA116">
        <f t="shared" si="252"/>
        <v>0</v>
      </c>
      <c r="AB116">
        <f t="shared" si="253"/>
        <v>0</v>
      </c>
      <c r="AC116">
        <v>-1.1437922873200001E-3</v>
      </c>
      <c r="AD116" s="116" t="s">
        <v>1108</v>
      </c>
      <c r="AE116">
        <v>50</v>
      </c>
      <c r="AF116" t="str">
        <f t="shared" si="254"/>
        <v>TRUE</v>
      </c>
      <c r="AG116">
        <f>ROUND(MARGIN!$J33,0)</f>
        <v>4</v>
      </c>
      <c r="AH116">
        <f t="shared" si="291"/>
        <v>5</v>
      </c>
      <c r="AI116">
        <f t="shared" si="292"/>
        <v>4</v>
      </c>
      <c r="AJ116" s="138">
        <f>AI116*10000*MARGIN!$G33/MARGIN!$D33</f>
        <v>44614</v>
      </c>
      <c r="AK116" s="196">
        <f t="shared" si="255"/>
        <v>-51.029149106494486</v>
      </c>
      <c r="AL116" s="196">
        <f t="shared" si="256"/>
        <v>-51.029149106494486</v>
      </c>
      <c r="AN116">
        <f t="shared" si="257"/>
        <v>-2</v>
      </c>
      <c r="AO116">
        <v>-1</v>
      </c>
      <c r="AP116">
        <v>1</v>
      </c>
      <c r="AQ116">
        <v>1</v>
      </c>
      <c r="AR116">
        <f t="shared" si="258"/>
        <v>0</v>
      </c>
      <c r="AS116">
        <f t="shared" si="259"/>
        <v>1</v>
      </c>
      <c r="AT116">
        <v>4.1399843209100003E-4</v>
      </c>
      <c r="AU116" s="116" t="s">
        <v>1108</v>
      </c>
      <c r="AV116">
        <v>50</v>
      </c>
      <c r="AW116" t="str">
        <f t="shared" si="260"/>
        <v>TRUE</v>
      </c>
      <c r="AX116">
        <f>ROUND(MARGIN!$J33,0)</f>
        <v>4</v>
      </c>
      <c r="AY116">
        <f t="shared" si="293"/>
        <v>3</v>
      </c>
      <c r="AZ116">
        <f t="shared" si="294"/>
        <v>4</v>
      </c>
      <c r="BA116" s="138">
        <f>AZ116*10000*MARGIN!$G33/MARGIN!$D33</f>
        <v>44614</v>
      </c>
      <c r="BB116" s="196">
        <f t="shared" si="261"/>
        <v>-18.470126049307876</v>
      </c>
      <c r="BC116" s="196">
        <f t="shared" si="262"/>
        <v>18.470126049307876</v>
      </c>
      <c r="BE116">
        <v>0</v>
      </c>
      <c r="BF116">
        <v>-1</v>
      </c>
      <c r="BG116">
        <v>-1</v>
      </c>
      <c r="BH116">
        <v>1</v>
      </c>
      <c r="BI116">
        <v>0</v>
      </c>
      <c r="BJ116">
        <v>0</v>
      </c>
      <c r="BK116">
        <v>3.14332505679E-3</v>
      </c>
      <c r="BL116" s="116" t="s">
        <v>1108</v>
      </c>
      <c r="BM116">
        <v>50</v>
      </c>
      <c r="BN116" t="s">
        <v>1185</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1185</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1185</v>
      </c>
      <c r="DB116">
        <v>7</v>
      </c>
      <c r="DC116">
        <v>5</v>
      </c>
      <c r="DD116">
        <v>7</v>
      </c>
      <c r="DE116" s="138">
        <v>79214.8</v>
      </c>
      <c r="DF116" s="196">
        <v>0</v>
      </c>
      <c r="DG116" s="196"/>
      <c r="DH116" s="196">
        <v>0</v>
      </c>
      <c r="DJ116">
        <v>0</v>
      </c>
      <c r="DL116">
        <v>-1</v>
      </c>
      <c r="DN116">
        <v>-1</v>
      </c>
      <c r="DQ116">
        <v>1</v>
      </c>
      <c r="DS116">
        <v>0</v>
      </c>
      <c r="DV116" s="116" t="s">
        <v>1108</v>
      </c>
      <c r="DW116">
        <v>50</v>
      </c>
      <c r="DX116" t="s">
        <v>1188</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1188</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1188</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1188</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1188</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1188</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1188</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1188</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1188</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1188</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1188</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1188</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1188</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1188</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1188</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v>-50</v>
      </c>
      <c r="TA116">
        <v>-1</v>
      </c>
      <c r="TC116">
        <v>-1</v>
      </c>
      <c r="TF116">
        <v>1</v>
      </c>
      <c r="TH116">
        <v>0</v>
      </c>
      <c r="TK116" s="116" t="s">
        <v>1108</v>
      </c>
      <c r="TL116">
        <v>50</v>
      </c>
      <c r="TM116" t="s">
        <v>1188</v>
      </c>
      <c r="TN116">
        <v>4</v>
      </c>
      <c r="TO116">
        <v>3</v>
      </c>
      <c r="TP116">
        <v>4</v>
      </c>
      <c r="TQ116" s="138">
        <v>44614</v>
      </c>
      <c r="TR116" s="138"/>
      <c r="TS116" s="196">
        <v>0</v>
      </c>
      <c r="TT116" s="196"/>
      <c r="TU116" s="196"/>
      <c r="TV116" s="196">
        <v>0</v>
      </c>
      <c r="TW116" s="196">
        <v>0</v>
      </c>
      <c r="TX116" s="196"/>
      <c r="TY116" s="196"/>
      <c r="TZ116" s="196"/>
      <c r="UA116" s="196"/>
      <c r="UB116" s="196"/>
      <c r="UC116" s="196"/>
      <c r="UE116">
        <f t="shared" si="263"/>
        <v>-50</v>
      </c>
      <c r="UI116">
        <v>-1</v>
      </c>
      <c r="UK116">
        <v>-1</v>
      </c>
      <c r="UN116">
        <f t="shared" si="295"/>
        <v>1</v>
      </c>
      <c r="UP116">
        <f t="shared" si="265"/>
        <v>0</v>
      </c>
      <c r="US116" s="116" t="s">
        <v>1108</v>
      </c>
      <c r="UT116">
        <v>50</v>
      </c>
      <c r="UU116" t="str">
        <f t="shared" si="296"/>
        <v>FALSE</v>
      </c>
      <c r="UV116">
        <f>ROUND(MARGIN!$J33,0)</f>
        <v>4</v>
      </c>
      <c r="UW116">
        <f t="shared" si="267"/>
        <v>3</v>
      </c>
      <c r="UX116">
        <f t="shared" si="268"/>
        <v>4</v>
      </c>
      <c r="UY116" s="138">
        <f>UX116*10000*MARGIN!$G33/MARGIN!$D33</f>
        <v>44614</v>
      </c>
      <c r="UZ116" s="138"/>
      <c r="VA116" s="196">
        <f t="shared" si="297"/>
        <v>0</v>
      </c>
      <c r="VB116" s="196"/>
      <c r="VC116" s="196"/>
      <c r="VD116" s="196">
        <f t="shared" si="270"/>
        <v>0</v>
      </c>
      <c r="VE116" s="196">
        <f t="shared" si="298"/>
        <v>0</v>
      </c>
      <c r="VF116" s="196"/>
      <c r="VG116" s="196"/>
      <c r="VH116" s="196"/>
      <c r="VI116" s="196"/>
      <c r="VJ116" s="196"/>
      <c r="VK116" s="196"/>
      <c r="VM116">
        <f t="shared" si="272"/>
        <v>-50</v>
      </c>
      <c r="VQ116">
        <v>-1</v>
      </c>
      <c r="VS116">
        <v>-1</v>
      </c>
      <c r="VV116">
        <f t="shared" si="299"/>
        <v>1</v>
      </c>
      <c r="VX116">
        <f t="shared" si="274"/>
        <v>0</v>
      </c>
      <c r="WA116" s="116" t="s">
        <v>1108</v>
      </c>
      <c r="WB116">
        <v>50</v>
      </c>
      <c r="WC116" t="str">
        <f t="shared" si="300"/>
        <v>FALSE</v>
      </c>
      <c r="WD116">
        <f>ROUND(MARGIN!$J33,0)</f>
        <v>4</v>
      </c>
      <c r="WE116">
        <f t="shared" si="276"/>
        <v>3</v>
      </c>
      <c r="WF116">
        <f t="shared" si="277"/>
        <v>4</v>
      </c>
      <c r="WG116" s="138">
        <f>WF116*10000*MARGIN!$G33/MARGIN!$D33</f>
        <v>44614</v>
      </c>
      <c r="WH116" s="138"/>
      <c r="WI116" s="196">
        <f t="shared" si="301"/>
        <v>0</v>
      </c>
      <c r="WJ116" s="196"/>
      <c r="WK116" s="196"/>
      <c r="WL116" s="196">
        <f t="shared" si="279"/>
        <v>0</v>
      </c>
      <c r="WM116" s="196">
        <f t="shared" si="302"/>
        <v>0</v>
      </c>
      <c r="WN116" s="196"/>
      <c r="WO116" s="196"/>
      <c r="WP116" s="196"/>
      <c r="WQ116" s="196"/>
      <c r="WR116" s="196"/>
      <c r="WS116" s="196"/>
      <c r="WU116">
        <f t="shared" si="281"/>
        <v>-50</v>
      </c>
      <c r="WY116">
        <v>-1</v>
      </c>
      <c r="XA116">
        <v>-1</v>
      </c>
      <c r="XD116">
        <f t="shared" si="303"/>
        <v>1</v>
      </c>
      <c r="XF116">
        <f t="shared" si="283"/>
        <v>0</v>
      </c>
      <c r="XI116" s="116" t="s">
        <v>1108</v>
      </c>
      <c r="XJ116">
        <v>50</v>
      </c>
      <c r="XK116" t="str">
        <f t="shared" si="304"/>
        <v>FALSE</v>
      </c>
      <c r="XL116">
        <f>ROUND(MARGIN!$J33,0)</f>
        <v>4</v>
      </c>
      <c r="XM116">
        <f t="shared" si="285"/>
        <v>3</v>
      </c>
      <c r="XN116">
        <f t="shared" si="286"/>
        <v>4</v>
      </c>
      <c r="XO116" s="138">
        <f>XN116*10000*MARGIN!$G33/MARGIN!$D33</f>
        <v>44614</v>
      </c>
      <c r="XP116" s="138"/>
      <c r="XQ116" s="196">
        <f t="shared" si="305"/>
        <v>0</v>
      </c>
      <c r="XR116" s="196"/>
      <c r="XS116" s="196"/>
      <c r="XT116" s="196">
        <f t="shared" si="288"/>
        <v>0</v>
      </c>
      <c r="XU116" s="196">
        <f t="shared" si="306"/>
        <v>0</v>
      </c>
      <c r="XV116" s="196"/>
      <c r="XW116" s="196"/>
      <c r="XX116" s="196"/>
      <c r="XY116" s="196"/>
      <c r="XZ116" s="196"/>
      <c r="YA116" s="196"/>
    </row>
    <row r="117" spans="1:651" x14ac:dyDescent="0.25">
      <c r="A117" s="182" t="s">
        <v>1129</v>
      </c>
      <c r="B117" s="164" t="s">
        <v>3</v>
      </c>
      <c r="F117" t="e">
        <f>-#REF!+G117</f>
        <v>#REF!</v>
      </c>
      <c r="G117">
        <v>-1</v>
      </c>
      <c r="H117">
        <v>-1</v>
      </c>
      <c r="I117">
        <v>-1</v>
      </c>
      <c r="J117">
        <f t="shared" si="246"/>
        <v>1</v>
      </c>
      <c r="K117">
        <f t="shared" si="247"/>
        <v>1</v>
      </c>
      <c r="L117" s="183">
        <v>-1.0059926355599999E-2</v>
      </c>
      <c r="M117" s="116" t="s">
        <v>917</v>
      </c>
      <c r="N117">
        <v>50</v>
      </c>
      <c r="O117" t="str">
        <f t="shared" si="248"/>
        <v>TRUE</v>
      </c>
      <c r="P117">
        <f>ROUND(MARGIN!$J34,0)</f>
        <v>6</v>
      </c>
      <c r="Q117" t="e">
        <f>IF(ABS(G117+I117)=2,ROUND(P117*(1+#REF!),0),IF(I117="",P117,ROUND(P117*(1+-#REF!),0)))</f>
        <v>#REF!</v>
      </c>
      <c r="R117">
        <f t="shared" si="290"/>
        <v>6</v>
      </c>
      <c r="S117" s="138">
        <f>R117*10000*MARGIN!$G34/MARGIN!$D34</f>
        <v>46353.464479368609</v>
      </c>
      <c r="T117" s="144">
        <f t="shared" si="249"/>
        <v>466.31243898936867</v>
      </c>
      <c r="U117" s="144">
        <f t="shared" si="250"/>
        <v>466.31243898936867</v>
      </c>
      <c r="W117">
        <f t="shared" si="251"/>
        <v>0</v>
      </c>
      <c r="X117">
        <v>-1</v>
      </c>
      <c r="Y117">
        <v>-1</v>
      </c>
      <c r="Z117">
        <v>1</v>
      </c>
      <c r="AA117">
        <f t="shared" si="252"/>
        <v>0</v>
      </c>
      <c r="AB117">
        <f t="shared" si="253"/>
        <v>0</v>
      </c>
      <c r="AC117">
        <v>1.9655750856999998E-2</v>
      </c>
      <c r="AD117" s="116" t="s">
        <v>1108</v>
      </c>
      <c r="AE117">
        <v>50</v>
      </c>
      <c r="AF117" t="str">
        <f t="shared" si="254"/>
        <v>TRUE</v>
      </c>
      <c r="AG117">
        <f>ROUND(MARGIN!$J34,0)</f>
        <v>6</v>
      </c>
      <c r="AH117">
        <f t="shared" si="291"/>
        <v>8</v>
      </c>
      <c r="AI117">
        <f t="shared" si="292"/>
        <v>6</v>
      </c>
      <c r="AJ117" s="138">
        <f>AI117*10000*MARGIN!$G34/MARGIN!$D34</f>
        <v>46353.464479368609</v>
      </c>
      <c r="AK117" s="196">
        <f t="shared" si="255"/>
        <v>-911.11214916526853</v>
      </c>
      <c r="AL117" s="196">
        <f t="shared" si="256"/>
        <v>-911.11214916526853</v>
      </c>
      <c r="AN117">
        <f t="shared" si="257"/>
        <v>2</v>
      </c>
      <c r="AO117">
        <v>1</v>
      </c>
      <c r="AP117">
        <v>1</v>
      </c>
      <c r="AQ117">
        <v>1</v>
      </c>
      <c r="AR117">
        <f t="shared" si="258"/>
        <v>1</v>
      </c>
      <c r="AS117">
        <f t="shared" si="259"/>
        <v>1</v>
      </c>
      <c r="AT117">
        <v>4.5778047995399997E-3</v>
      </c>
      <c r="AU117" s="116" t="s">
        <v>1108</v>
      </c>
      <c r="AV117">
        <v>50</v>
      </c>
      <c r="AW117" t="str">
        <f t="shared" si="260"/>
        <v>TRUE</v>
      </c>
      <c r="AX117">
        <f>ROUND(MARGIN!$J34,0)</f>
        <v>6</v>
      </c>
      <c r="AY117">
        <f t="shared" si="293"/>
        <v>8</v>
      </c>
      <c r="AZ117">
        <f t="shared" si="294"/>
        <v>6</v>
      </c>
      <c r="BA117" s="138">
        <f>AZ117*10000*MARGIN!$G34/MARGIN!$D34</f>
        <v>46353.464479368609</v>
      </c>
      <c r="BB117" s="196">
        <f t="shared" si="261"/>
        <v>212.1971121689605</v>
      </c>
      <c r="BC117" s="196">
        <f t="shared" si="262"/>
        <v>212.1971121689605</v>
      </c>
      <c r="BE117">
        <v>0</v>
      </c>
      <c r="BF117">
        <v>1</v>
      </c>
      <c r="BG117">
        <v>1</v>
      </c>
      <c r="BH117">
        <v>-1</v>
      </c>
      <c r="BI117">
        <v>0</v>
      </c>
      <c r="BJ117">
        <v>0</v>
      </c>
      <c r="BK117">
        <v>-3.5601124995700002E-5</v>
      </c>
      <c r="BL117" s="116" t="s">
        <v>1108</v>
      </c>
      <c r="BM117">
        <v>50</v>
      </c>
      <c r="BN117" t="s">
        <v>1185</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1185</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1185</v>
      </c>
      <c r="DB117">
        <v>10</v>
      </c>
      <c r="DC117">
        <v>13</v>
      </c>
      <c r="DD117">
        <v>10</v>
      </c>
      <c r="DE117" s="138">
        <v>78571.161748225626</v>
      </c>
      <c r="DF117" s="196">
        <v>0</v>
      </c>
      <c r="DG117" s="196"/>
      <c r="DH117" s="196">
        <v>0</v>
      </c>
      <c r="DJ117">
        <v>0</v>
      </c>
      <c r="DL117">
        <v>1</v>
      </c>
      <c r="DN117">
        <v>1</v>
      </c>
      <c r="DQ117">
        <v>1</v>
      </c>
      <c r="DS117">
        <v>0</v>
      </c>
      <c r="DV117" s="116" t="s">
        <v>1108</v>
      </c>
      <c r="DW117">
        <v>50</v>
      </c>
      <c r="DX117" t="s">
        <v>1188</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1188</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1188</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1188</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1188</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1188</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1188</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1188</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1188</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1188</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1188</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1188</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1188</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1188</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1188</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v>-50</v>
      </c>
      <c r="TA117">
        <v>1</v>
      </c>
      <c r="TC117">
        <v>1</v>
      </c>
      <c r="TF117">
        <v>1</v>
      </c>
      <c r="TH117">
        <v>0</v>
      </c>
      <c r="TK117" s="116" t="s">
        <v>1108</v>
      </c>
      <c r="TL117">
        <v>50</v>
      </c>
      <c r="TM117" t="s">
        <v>1188</v>
      </c>
      <c r="TN117">
        <v>6</v>
      </c>
      <c r="TO117">
        <v>5</v>
      </c>
      <c r="TP117">
        <v>6</v>
      </c>
      <c r="TQ117" s="138">
        <v>46353.464479368609</v>
      </c>
      <c r="TR117" s="138"/>
      <c r="TS117" s="196">
        <v>0</v>
      </c>
      <c r="TT117" s="196"/>
      <c r="TU117" s="196"/>
      <c r="TV117" s="196">
        <v>0</v>
      </c>
      <c r="TW117" s="196">
        <v>0</v>
      </c>
      <c r="TX117" s="196"/>
      <c r="TY117" s="196"/>
      <c r="TZ117" s="196"/>
      <c r="UA117" s="196"/>
      <c r="UB117" s="196"/>
      <c r="UC117" s="196"/>
      <c r="UE117">
        <f t="shared" si="263"/>
        <v>-50</v>
      </c>
      <c r="UI117">
        <v>1</v>
      </c>
      <c r="UK117">
        <v>1</v>
      </c>
      <c r="UN117">
        <f t="shared" si="295"/>
        <v>1</v>
      </c>
      <c r="UP117">
        <f t="shared" si="265"/>
        <v>0</v>
      </c>
      <c r="US117" s="116" t="s">
        <v>1108</v>
      </c>
      <c r="UT117">
        <v>50</v>
      </c>
      <c r="UU117" t="str">
        <f t="shared" si="296"/>
        <v>FALSE</v>
      </c>
      <c r="UV117">
        <f>ROUND(MARGIN!$J34,0)</f>
        <v>6</v>
      </c>
      <c r="UW117">
        <f t="shared" si="267"/>
        <v>5</v>
      </c>
      <c r="UX117">
        <f t="shared" si="268"/>
        <v>6</v>
      </c>
      <c r="UY117" s="138">
        <f>UX117*10000*MARGIN!$G34/MARGIN!$D34</f>
        <v>46353.464479368609</v>
      </c>
      <c r="UZ117" s="138"/>
      <c r="VA117" s="196">
        <f t="shared" si="297"/>
        <v>0</v>
      </c>
      <c r="VB117" s="196"/>
      <c r="VC117" s="196"/>
      <c r="VD117" s="196">
        <f t="shared" si="270"/>
        <v>0</v>
      </c>
      <c r="VE117" s="196">
        <f t="shared" si="298"/>
        <v>0</v>
      </c>
      <c r="VF117" s="196"/>
      <c r="VG117" s="196"/>
      <c r="VH117" s="196"/>
      <c r="VI117" s="196"/>
      <c r="VJ117" s="196"/>
      <c r="VK117" s="196"/>
      <c r="VM117">
        <f t="shared" si="272"/>
        <v>-50</v>
      </c>
      <c r="VQ117">
        <v>1</v>
      </c>
      <c r="VS117">
        <v>1</v>
      </c>
      <c r="VV117">
        <f t="shared" si="299"/>
        <v>1</v>
      </c>
      <c r="VX117">
        <f t="shared" si="274"/>
        <v>0</v>
      </c>
      <c r="WA117" s="116" t="s">
        <v>1108</v>
      </c>
      <c r="WB117">
        <v>50</v>
      </c>
      <c r="WC117" t="str">
        <f t="shared" si="300"/>
        <v>FALSE</v>
      </c>
      <c r="WD117">
        <f>ROUND(MARGIN!$J34,0)</f>
        <v>6</v>
      </c>
      <c r="WE117">
        <f t="shared" si="276"/>
        <v>5</v>
      </c>
      <c r="WF117">
        <f t="shared" si="277"/>
        <v>6</v>
      </c>
      <c r="WG117" s="138">
        <f>WF117*10000*MARGIN!$G34/MARGIN!$D34</f>
        <v>46353.464479368609</v>
      </c>
      <c r="WH117" s="138"/>
      <c r="WI117" s="196">
        <f t="shared" si="301"/>
        <v>0</v>
      </c>
      <c r="WJ117" s="196"/>
      <c r="WK117" s="196"/>
      <c r="WL117" s="196">
        <f t="shared" si="279"/>
        <v>0</v>
      </c>
      <c r="WM117" s="196">
        <f t="shared" si="302"/>
        <v>0</v>
      </c>
      <c r="WN117" s="196"/>
      <c r="WO117" s="196"/>
      <c r="WP117" s="196"/>
      <c r="WQ117" s="196"/>
      <c r="WR117" s="196"/>
      <c r="WS117" s="196"/>
      <c r="WU117">
        <f t="shared" si="281"/>
        <v>-50</v>
      </c>
      <c r="WY117">
        <v>1</v>
      </c>
      <c r="XA117">
        <v>1</v>
      </c>
      <c r="XD117">
        <f t="shared" si="303"/>
        <v>1</v>
      </c>
      <c r="XF117">
        <f t="shared" si="283"/>
        <v>0</v>
      </c>
      <c r="XI117" s="116" t="s">
        <v>1108</v>
      </c>
      <c r="XJ117">
        <v>50</v>
      </c>
      <c r="XK117" t="str">
        <f t="shared" si="304"/>
        <v>FALSE</v>
      </c>
      <c r="XL117">
        <f>ROUND(MARGIN!$J34,0)</f>
        <v>6</v>
      </c>
      <c r="XM117">
        <f t="shared" si="285"/>
        <v>5</v>
      </c>
      <c r="XN117">
        <f t="shared" si="286"/>
        <v>6</v>
      </c>
      <c r="XO117" s="138">
        <f>XN117*10000*MARGIN!$G34/MARGIN!$D34</f>
        <v>46353.464479368609</v>
      </c>
      <c r="XP117" s="138"/>
      <c r="XQ117" s="196">
        <f t="shared" si="305"/>
        <v>0</v>
      </c>
      <c r="XR117" s="196"/>
      <c r="XS117" s="196"/>
      <c r="XT117" s="196">
        <f t="shared" si="288"/>
        <v>0</v>
      </c>
      <c r="XU117" s="196">
        <f t="shared" si="306"/>
        <v>0</v>
      </c>
      <c r="XV117" s="196"/>
      <c r="XW117" s="196"/>
      <c r="XX117" s="196"/>
      <c r="XY117" s="196"/>
      <c r="XZ117" s="196"/>
      <c r="YA117" s="196"/>
    </row>
    <row r="118" spans="1:651" x14ac:dyDescent="0.25">
      <c r="A118" s="182" t="s">
        <v>1130</v>
      </c>
      <c r="B118" s="164" t="s">
        <v>2</v>
      </c>
      <c r="F118" t="e">
        <f>-#REF!+G118</f>
        <v>#REF!</v>
      </c>
      <c r="G118">
        <v>-1</v>
      </c>
      <c r="H118">
        <v>1</v>
      </c>
      <c r="I118">
        <v>-1</v>
      </c>
      <c r="J118">
        <f t="shared" si="246"/>
        <v>1</v>
      </c>
      <c r="K118">
        <f t="shared" si="247"/>
        <v>0</v>
      </c>
      <c r="L118" s="183">
        <v>-1.6326420466E-3</v>
      </c>
      <c r="M118" s="116" t="s">
        <v>917</v>
      </c>
      <c r="N118">
        <v>50</v>
      </c>
      <c r="O118" t="str">
        <f t="shared" si="248"/>
        <v>TRUE</v>
      </c>
      <c r="P118">
        <f>ROUND(MARGIN!$J35,0)</f>
        <v>7</v>
      </c>
      <c r="Q118" t="e">
        <f>IF(ABS(G118+I118)=2,ROUND(P118*(1+#REF!),0),IF(I118="",P118,ROUND(P118*(1+-#REF!),0)))</f>
        <v>#REF!</v>
      </c>
      <c r="R118">
        <f t="shared" si="290"/>
        <v>7</v>
      </c>
      <c r="S118" s="138">
        <f>R118*10000*MARGIN!$G35/MARGIN!$D35</f>
        <v>50299.260950431519</v>
      </c>
      <c r="T118" s="144">
        <f t="shared" si="249"/>
        <v>82.120688340579974</v>
      </c>
      <c r="U118" s="144">
        <f t="shared" si="250"/>
        <v>-82.120688340579974</v>
      </c>
      <c r="W118">
        <f t="shared" si="251"/>
        <v>0</v>
      </c>
      <c r="X118">
        <v>-1</v>
      </c>
      <c r="Y118">
        <v>1</v>
      </c>
      <c r="Z118">
        <v>1</v>
      </c>
      <c r="AA118">
        <f t="shared" si="252"/>
        <v>0</v>
      </c>
      <c r="AB118">
        <f t="shared" si="253"/>
        <v>1</v>
      </c>
      <c r="AC118">
        <v>5.7168342523499999E-3</v>
      </c>
      <c r="AD118" s="116" t="s">
        <v>1108</v>
      </c>
      <c r="AE118">
        <v>50</v>
      </c>
      <c r="AF118" t="str">
        <f t="shared" si="254"/>
        <v>TRUE</v>
      </c>
      <c r="AG118">
        <f>ROUND(MARGIN!$J35,0)</f>
        <v>7</v>
      </c>
      <c r="AH118">
        <f t="shared" si="291"/>
        <v>5</v>
      </c>
      <c r="AI118">
        <f t="shared" si="292"/>
        <v>7</v>
      </c>
      <c r="AJ118" s="138">
        <f>AI118*10000*MARGIN!$G35/MARGIN!$D35</f>
        <v>50299.260950431519</v>
      </c>
      <c r="AK118" s="196">
        <f t="shared" si="255"/>
        <v>-287.55253786931769</v>
      </c>
      <c r="AL118" s="196">
        <f t="shared" si="256"/>
        <v>287.55253786931769</v>
      </c>
      <c r="AN118">
        <f t="shared" si="257"/>
        <v>2</v>
      </c>
      <c r="AO118">
        <v>1</v>
      </c>
      <c r="AP118">
        <v>1</v>
      </c>
      <c r="AQ118">
        <v>1</v>
      </c>
      <c r="AR118">
        <f t="shared" si="258"/>
        <v>1</v>
      </c>
      <c r="AS118">
        <f t="shared" si="259"/>
        <v>1</v>
      </c>
      <c r="AT118">
        <v>6.5040650406499997E-3</v>
      </c>
      <c r="AU118" s="116" t="s">
        <v>1108</v>
      </c>
      <c r="AV118">
        <v>50</v>
      </c>
      <c r="AW118" t="str">
        <f t="shared" si="260"/>
        <v>TRUE</v>
      </c>
      <c r="AX118">
        <f>ROUND(MARGIN!$J35,0)</f>
        <v>7</v>
      </c>
      <c r="AY118">
        <f t="shared" si="293"/>
        <v>9</v>
      </c>
      <c r="AZ118">
        <f t="shared" si="294"/>
        <v>7</v>
      </c>
      <c r="BA118" s="138">
        <f>AZ118*10000*MARGIN!$G35/MARGIN!$D35</f>
        <v>50299.260950431519</v>
      </c>
      <c r="BB118" s="196">
        <f t="shared" si="261"/>
        <v>327.14966471823334</v>
      </c>
      <c r="BC118" s="196">
        <f t="shared" si="262"/>
        <v>327.14966471823334</v>
      </c>
      <c r="BE118">
        <v>-2</v>
      </c>
      <c r="BF118">
        <v>-1</v>
      </c>
      <c r="BG118">
        <v>1</v>
      </c>
      <c r="BH118">
        <v>-1</v>
      </c>
      <c r="BI118">
        <v>1</v>
      </c>
      <c r="BJ118">
        <v>0</v>
      </c>
      <c r="BK118">
        <v>-2.9906941347700002E-3</v>
      </c>
      <c r="BL118" s="116" t="s">
        <v>1108</v>
      </c>
      <c r="BM118">
        <v>50</v>
      </c>
      <c r="BN118" t="s">
        <v>1185</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1185</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1185</v>
      </c>
      <c r="DB118">
        <v>11</v>
      </c>
      <c r="DC118">
        <v>14</v>
      </c>
      <c r="DD118">
        <v>11</v>
      </c>
      <c r="DE118" s="138">
        <v>78112.532685842365</v>
      </c>
      <c r="DF118" s="196">
        <v>0</v>
      </c>
      <c r="DG118" s="196"/>
      <c r="DH118" s="196">
        <v>0</v>
      </c>
      <c r="DJ118">
        <v>0</v>
      </c>
      <c r="DL118">
        <v>1</v>
      </c>
      <c r="DN118">
        <v>1</v>
      </c>
      <c r="DQ118">
        <v>1</v>
      </c>
      <c r="DS118">
        <v>0</v>
      </c>
      <c r="DV118" s="116" t="s">
        <v>1108</v>
      </c>
      <c r="DW118">
        <v>50</v>
      </c>
      <c r="DX118" t="s">
        <v>1188</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1188</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1188</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1188</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1188</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1188</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1188</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1188</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1188</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1188</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1188</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1188</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1188</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1188</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1188</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v>-50</v>
      </c>
      <c r="TA118">
        <v>1</v>
      </c>
      <c r="TC118">
        <v>1</v>
      </c>
      <c r="TF118">
        <v>1</v>
      </c>
      <c r="TH118">
        <v>0</v>
      </c>
      <c r="TK118" s="116" t="s">
        <v>1108</v>
      </c>
      <c r="TL118">
        <v>50</v>
      </c>
      <c r="TM118" t="s">
        <v>1188</v>
      </c>
      <c r="TN118">
        <v>7</v>
      </c>
      <c r="TO118">
        <v>5</v>
      </c>
      <c r="TP118">
        <v>7</v>
      </c>
      <c r="TQ118" s="138">
        <v>50299.260950431519</v>
      </c>
      <c r="TR118" s="138"/>
      <c r="TS118" s="196">
        <v>0</v>
      </c>
      <c r="TT118" s="196"/>
      <c r="TU118" s="196"/>
      <c r="TV118" s="196">
        <v>0</v>
      </c>
      <c r="TW118" s="196">
        <v>0</v>
      </c>
      <c r="TX118" s="196"/>
      <c r="TY118" s="196"/>
      <c r="TZ118" s="196"/>
      <c r="UA118" s="196"/>
      <c r="UB118" s="196"/>
      <c r="UC118" s="196"/>
      <c r="UE118">
        <f t="shared" si="263"/>
        <v>-50</v>
      </c>
      <c r="UI118">
        <v>1</v>
      </c>
      <c r="UK118">
        <v>1</v>
      </c>
      <c r="UN118">
        <f t="shared" si="295"/>
        <v>1</v>
      </c>
      <c r="UP118">
        <f t="shared" si="265"/>
        <v>0</v>
      </c>
      <c r="US118" s="116" t="s">
        <v>1108</v>
      </c>
      <c r="UT118">
        <v>50</v>
      </c>
      <c r="UU118" t="str">
        <f t="shared" si="296"/>
        <v>FALSE</v>
      </c>
      <c r="UV118">
        <f>ROUND(MARGIN!$J35,0)</f>
        <v>7</v>
      </c>
      <c r="UW118">
        <f t="shared" si="267"/>
        <v>5</v>
      </c>
      <c r="UX118">
        <f t="shared" si="268"/>
        <v>7</v>
      </c>
      <c r="UY118" s="138">
        <f>UX118*10000*MARGIN!$G35/MARGIN!$D35</f>
        <v>50299.260950431519</v>
      </c>
      <c r="UZ118" s="138"/>
      <c r="VA118" s="196">
        <f t="shared" si="297"/>
        <v>0</v>
      </c>
      <c r="VB118" s="196"/>
      <c r="VC118" s="196"/>
      <c r="VD118" s="196">
        <f t="shared" si="270"/>
        <v>0</v>
      </c>
      <c r="VE118" s="196">
        <f t="shared" si="298"/>
        <v>0</v>
      </c>
      <c r="VF118" s="196"/>
      <c r="VG118" s="196"/>
      <c r="VH118" s="196"/>
      <c r="VI118" s="196"/>
      <c r="VJ118" s="196"/>
      <c r="VK118" s="196"/>
      <c r="VM118">
        <f t="shared" si="272"/>
        <v>-50</v>
      </c>
      <c r="VQ118">
        <v>1</v>
      </c>
      <c r="VS118">
        <v>1</v>
      </c>
      <c r="VV118">
        <f t="shared" si="299"/>
        <v>1</v>
      </c>
      <c r="VX118">
        <f t="shared" si="274"/>
        <v>0</v>
      </c>
      <c r="WA118" s="116" t="s">
        <v>1108</v>
      </c>
      <c r="WB118">
        <v>50</v>
      </c>
      <c r="WC118" t="str">
        <f t="shared" si="300"/>
        <v>FALSE</v>
      </c>
      <c r="WD118">
        <f>ROUND(MARGIN!$J35,0)</f>
        <v>7</v>
      </c>
      <c r="WE118">
        <f t="shared" si="276"/>
        <v>5</v>
      </c>
      <c r="WF118">
        <f t="shared" si="277"/>
        <v>7</v>
      </c>
      <c r="WG118" s="138">
        <f>WF118*10000*MARGIN!$G35/MARGIN!$D35</f>
        <v>50299.260950431519</v>
      </c>
      <c r="WH118" s="138"/>
      <c r="WI118" s="196">
        <f t="shared" si="301"/>
        <v>0</v>
      </c>
      <c r="WJ118" s="196"/>
      <c r="WK118" s="196"/>
      <c r="WL118" s="196">
        <f t="shared" si="279"/>
        <v>0</v>
      </c>
      <c r="WM118" s="196">
        <f t="shared" si="302"/>
        <v>0</v>
      </c>
      <c r="WN118" s="196"/>
      <c r="WO118" s="196"/>
      <c r="WP118" s="196"/>
      <c r="WQ118" s="196"/>
      <c r="WR118" s="196"/>
      <c r="WS118" s="196"/>
      <c r="WU118">
        <f t="shared" si="281"/>
        <v>-50</v>
      </c>
      <c r="WY118">
        <v>1</v>
      </c>
      <c r="XA118">
        <v>1</v>
      </c>
      <c r="XD118">
        <f t="shared" si="303"/>
        <v>1</v>
      </c>
      <c r="XF118">
        <f t="shared" si="283"/>
        <v>0</v>
      </c>
      <c r="XI118" s="116" t="s">
        <v>1108</v>
      </c>
      <c r="XJ118">
        <v>50</v>
      </c>
      <c r="XK118" t="str">
        <f t="shared" si="304"/>
        <v>FALSE</v>
      </c>
      <c r="XL118">
        <f>ROUND(MARGIN!$J35,0)</f>
        <v>7</v>
      </c>
      <c r="XM118">
        <f t="shared" si="285"/>
        <v>5</v>
      </c>
      <c r="XN118">
        <f t="shared" si="286"/>
        <v>7</v>
      </c>
      <c r="XO118" s="138">
        <f>XN118*10000*MARGIN!$G35/MARGIN!$D35</f>
        <v>50299.260950431519</v>
      </c>
      <c r="XP118" s="138"/>
      <c r="XQ118" s="196">
        <f t="shared" si="305"/>
        <v>0</v>
      </c>
      <c r="XR118" s="196"/>
      <c r="XS118" s="196"/>
      <c r="XT118" s="196">
        <f t="shared" si="288"/>
        <v>0</v>
      </c>
      <c r="XU118" s="196">
        <f t="shared" si="306"/>
        <v>0</v>
      </c>
      <c r="XV118" s="196"/>
      <c r="XW118" s="196"/>
      <c r="XX118" s="196"/>
      <c r="XY118" s="196"/>
      <c r="XZ118" s="196"/>
      <c r="YA118" s="196"/>
    </row>
    <row r="119" spans="1:651" x14ac:dyDescent="0.25">
      <c r="A119" s="182" t="s">
        <v>1131</v>
      </c>
      <c r="B119" s="164" t="s">
        <v>4</v>
      </c>
      <c r="F119" t="e">
        <f>-#REF!+G119</f>
        <v>#REF!</v>
      </c>
      <c r="G119">
        <v>-1</v>
      </c>
      <c r="H119">
        <v>-1</v>
      </c>
      <c r="I119">
        <v>-1</v>
      </c>
      <c r="J119">
        <f t="shared" si="246"/>
        <v>1</v>
      </c>
      <c r="K119">
        <f t="shared" si="247"/>
        <v>1</v>
      </c>
      <c r="L119" s="183">
        <v>-6.7889156845799999E-3</v>
      </c>
      <c r="M119" s="116" t="s">
        <v>917</v>
      </c>
      <c r="N119">
        <v>50</v>
      </c>
      <c r="O119" t="str">
        <f t="shared" si="248"/>
        <v>TRUE</v>
      </c>
      <c r="P119">
        <f>ROUND(MARGIN!$J36,0)</f>
        <v>5</v>
      </c>
      <c r="Q119" t="e">
        <f>IF(ABS(G119+I119)=2,ROUND(P119*(1+#REF!),0),IF(I119="",P119,ROUND(P119*(1+-#REF!),0)))</f>
        <v>#REF!</v>
      </c>
      <c r="R119">
        <f t="shared" si="290"/>
        <v>5</v>
      </c>
      <c r="S119" s="138">
        <f>R119*10000*MARGIN!$G36/MARGIN!$D36</f>
        <v>51418.561854807755</v>
      </c>
      <c r="T119" s="144">
        <f t="shared" si="249"/>
        <v>349.07628105465125</v>
      </c>
      <c r="U119" s="144">
        <f t="shared" si="250"/>
        <v>349.07628105465125</v>
      </c>
      <c r="W119">
        <f t="shared" si="251"/>
        <v>0</v>
      </c>
      <c r="X119">
        <v>-1</v>
      </c>
      <c r="Y119">
        <v>-1</v>
      </c>
      <c r="Z119">
        <v>1</v>
      </c>
      <c r="AA119">
        <f t="shared" si="252"/>
        <v>0</v>
      </c>
      <c r="AB119">
        <f t="shared" si="253"/>
        <v>0</v>
      </c>
      <c r="AC119">
        <v>1.50816848239E-2</v>
      </c>
      <c r="AD119" s="116" t="s">
        <v>1108</v>
      </c>
      <c r="AE119">
        <v>50</v>
      </c>
      <c r="AF119" t="str">
        <f t="shared" si="254"/>
        <v>TRUE</v>
      </c>
      <c r="AG119">
        <f>ROUND(MARGIN!$J36,0)</f>
        <v>5</v>
      </c>
      <c r="AH119">
        <f t="shared" si="291"/>
        <v>6</v>
      </c>
      <c r="AI119">
        <f t="shared" si="292"/>
        <v>5</v>
      </c>
      <c r="AJ119" s="138">
        <f>AI119*10000*MARGIN!$G36/MARGIN!$D36</f>
        <v>51418.561854807755</v>
      </c>
      <c r="AK119" s="196">
        <f t="shared" si="255"/>
        <v>-775.4785439924176</v>
      </c>
      <c r="AL119" s="196">
        <f t="shared" si="256"/>
        <v>-775.4785439924176</v>
      </c>
      <c r="AN119">
        <f t="shared" si="257"/>
        <v>2</v>
      </c>
      <c r="AO119">
        <v>1</v>
      </c>
      <c r="AP119">
        <v>-1</v>
      </c>
      <c r="AQ119">
        <v>1</v>
      </c>
      <c r="AR119">
        <f t="shared" si="258"/>
        <v>1</v>
      </c>
      <c r="AS119">
        <f t="shared" si="259"/>
        <v>0</v>
      </c>
      <c r="AT119">
        <v>3.5022791894200002E-3</v>
      </c>
      <c r="AU119" s="116" t="s">
        <v>1108</v>
      </c>
      <c r="AV119">
        <v>50</v>
      </c>
      <c r="AW119" t="str">
        <f t="shared" si="260"/>
        <v>TRUE</v>
      </c>
      <c r="AX119">
        <f>ROUND(MARGIN!$J36,0)</f>
        <v>5</v>
      </c>
      <c r="AY119">
        <f t="shared" si="293"/>
        <v>4</v>
      </c>
      <c r="AZ119">
        <f t="shared" si="294"/>
        <v>5</v>
      </c>
      <c r="BA119" s="138">
        <f>AZ119*10000*MARGIN!$G36/MARGIN!$D36</f>
        <v>51418.561854807755</v>
      </c>
      <c r="BB119" s="196">
        <f t="shared" si="261"/>
        <v>180.08215913399823</v>
      </c>
      <c r="BC119" s="196">
        <f t="shared" si="262"/>
        <v>-180.08215913399823</v>
      </c>
      <c r="BE119">
        <v>-2</v>
      </c>
      <c r="BF119">
        <v>-1</v>
      </c>
      <c r="BG119">
        <v>1</v>
      </c>
      <c r="BH119">
        <v>1</v>
      </c>
      <c r="BI119">
        <v>0</v>
      </c>
      <c r="BJ119">
        <v>1</v>
      </c>
      <c r="BK119">
        <v>2.9683466309299998E-3</v>
      </c>
      <c r="BL119" s="116" t="s">
        <v>1108</v>
      </c>
      <c r="BM119">
        <v>50</v>
      </c>
      <c r="BN119" t="s">
        <v>1185</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1185</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1185</v>
      </c>
      <c r="DB119">
        <v>7</v>
      </c>
      <c r="DC119">
        <v>9</v>
      </c>
      <c r="DD119">
        <v>7</v>
      </c>
      <c r="DE119" s="138">
        <v>72549.495704146437</v>
      </c>
      <c r="DF119" s="196">
        <v>0</v>
      </c>
      <c r="DG119" s="196"/>
      <c r="DH119" s="196">
        <v>0</v>
      </c>
      <c r="DJ119">
        <v>0</v>
      </c>
      <c r="DL119">
        <v>1</v>
      </c>
      <c r="DN119">
        <v>1</v>
      </c>
      <c r="DQ119">
        <v>1</v>
      </c>
      <c r="DS119">
        <v>0</v>
      </c>
      <c r="DV119" s="116" t="s">
        <v>1108</v>
      </c>
      <c r="DW119">
        <v>50</v>
      </c>
      <c r="DX119" t="s">
        <v>1188</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1188</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1188</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1188</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1188</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1188</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1188</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1188</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1188</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1188</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1188</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1188</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1188</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1188</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1188</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v>-50</v>
      </c>
      <c r="TA119">
        <v>1</v>
      </c>
      <c r="TC119">
        <v>1</v>
      </c>
      <c r="TF119">
        <v>1</v>
      </c>
      <c r="TH119">
        <v>0</v>
      </c>
      <c r="TK119" s="116" t="s">
        <v>1108</v>
      </c>
      <c r="TL119">
        <v>50</v>
      </c>
      <c r="TM119" t="s">
        <v>1188</v>
      </c>
      <c r="TN119">
        <v>5</v>
      </c>
      <c r="TO119">
        <v>4</v>
      </c>
      <c r="TP119">
        <v>5</v>
      </c>
      <c r="TQ119" s="138">
        <v>51418.561854807755</v>
      </c>
      <c r="TR119" s="138"/>
      <c r="TS119" s="196">
        <v>0</v>
      </c>
      <c r="TT119" s="196"/>
      <c r="TU119" s="196"/>
      <c r="TV119" s="196">
        <v>0</v>
      </c>
      <c r="TW119" s="196">
        <v>0</v>
      </c>
      <c r="TX119" s="196"/>
      <c r="TY119" s="196"/>
      <c r="TZ119" s="196"/>
      <c r="UA119" s="196"/>
      <c r="UB119" s="196"/>
      <c r="UC119" s="196"/>
      <c r="UE119">
        <f t="shared" si="263"/>
        <v>-50</v>
      </c>
      <c r="UI119">
        <v>1</v>
      </c>
      <c r="UK119">
        <v>1</v>
      </c>
      <c r="UN119">
        <f t="shared" si="295"/>
        <v>1</v>
      </c>
      <c r="UP119">
        <f t="shared" si="265"/>
        <v>0</v>
      </c>
      <c r="US119" s="116" t="s">
        <v>1108</v>
      </c>
      <c r="UT119">
        <v>50</v>
      </c>
      <c r="UU119" t="str">
        <f t="shared" si="296"/>
        <v>FALSE</v>
      </c>
      <c r="UV119">
        <f>ROUND(MARGIN!$J36,0)</f>
        <v>5</v>
      </c>
      <c r="UW119">
        <f t="shared" si="267"/>
        <v>4</v>
      </c>
      <c r="UX119">
        <f t="shared" si="268"/>
        <v>5</v>
      </c>
      <c r="UY119" s="138">
        <f>UX119*10000*MARGIN!$G36/MARGIN!$D36</f>
        <v>51418.561854807755</v>
      </c>
      <c r="UZ119" s="138"/>
      <c r="VA119" s="196">
        <f t="shared" si="297"/>
        <v>0</v>
      </c>
      <c r="VB119" s="196"/>
      <c r="VC119" s="196"/>
      <c r="VD119" s="196">
        <f t="shared" si="270"/>
        <v>0</v>
      </c>
      <c r="VE119" s="196">
        <f t="shared" si="298"/>
        <v>0</v>
      </c>
      <c r="VF119" s="196"/>
      <c r="VG119" s="196"/>
      <c r="VH119" s="196"/>
      <c r="VI119" s="196"/>
      <c r="VJ119" s="196"/>
      <c r="VK119" s="196"/>
      <c r="VM119">
        <f t="shared" si="272"/>
        <v>-50</v>
      </c>
      <c r="VQ119">
        <v>1</v>
      </c>
      <c r="VS119">
        <v>1</v>
      </c>
      <c r="VV119">
        <f t="shared" si="299"/>
        <v>1</v>
      </c>
      <c r="VX119">
        <f t="shared" si="274"/>
        <v>0</v>
      </c>
      <c r="WA119" s="116" t="s">
        <v>1108</v>
      </c>
      <c r="WB119">
        <v>50</v>
      </c>
      <c r="WC119" t="str">
        <f t="shared" si="300"/>
        <v>FALSE</v>
      </c>
      <c r="WD119">
        <f>ROUND(MARGIN!$J36,0)</f>
        <v>5</v>
      </c>
      <c r="WE119">
        <f t="shared" si="276"/>
        <v>4</v>
      </c>
      <c r="WF119">
        <f t="shared" si="277"/>
        <v>5</v>
      </c>
      <c r="WG119" s="138">
        <f>WF119*10000*MARGIN!$G36/MARGIN!$D36</f>
        <v>51418.561854807755</v>
      </c>
      <c r="WH119" s="138"/>
      <c r="WI119" s="196">
        <f t="shared" si="301"/>
        <v>0</v>
      </c>
      <c r="WJ119" s="196"/>
      <c r="WK119" s="196"/>
      <c r="WL119" s="196">
        <f t="shared" si="279"/>
        <v>0</v>
      </c>
      <c r="WM119" s="196">
        <f t="shared" si="302"/>
        <v>0</v>
      </c>
      <c r="WN119" s="196"/>
      <c r="WO119" s="196"/>
      <c r="WP119" s="196"/>
      <c r="WQ119" s="196"/>
      <c r="WR119" s="196"/>
      <c r="WS119" s="196"/>
      <c r="WU119">
        <f t="shared" si="281"/>
        <v>-50</v>
      </c>
      <c r="WY119">
        <v>1</v>
      </c>
      <c r="XA119">
        <v>1</v>
      </c>
      <c r="XD119">
        <f t="shared" si="303"/>
        <v>1</v>
      </c>
      <c r="XF119">
        <f t="shared" si="283"/>
        <v>0</v>
      </c>
      <c r="XI119" s="116" t="s">
        <v>1108</v>
      </c>
      <c r="XJ119">
        <v>50</v>
      </c>
      <c r="XK119" t="str">
        <f t="shared" si="304"/>
        <v>FALSE</v>
      </c>
      <c r="XL119">
        <f>ROUND(MARGIN!$J36,0)</f>
        <v>5</v>
      </c>
      <c r="XM119">
        <f t="shared" si="285"/>
        <v>4</v>
      </c>
      <c r="XN119">
        <f t="shared" si="286"/>
        <v>5</v>
      </c>
      <c r="XO119" s="138">
        <f>XN119*10000*MARGIN!$G36/MARGIN!$D36</f>
        <v>51418.561854807755</v>
      </c>
      <c r="XP119" s="138"/>
      <c r="XQ119" s="196">
        <f t="shared" si="305"/>
        <v>0</v>
      </c>
      <c r="XR119" s="196"/>
      <c r="XS119" s="196"/>
      <c r="XT119" s="196">
        <f t="shared" si="288"/>
        <v>0</v>
      </c>
      <c r="XU119" s="196">
        <f t="shared" si="306"/>
        <v>0</v>
      </c>
      <c r="XV119" s="196"/>
      <c r="XW119" s="196"/>
      <c r="XX119" s="196"/>
      <c r="XY119" s="196"/>
      <c r="XZ119" s="196"/>
      <c r="YA119" s="196"/>
    </row>
    <row r="120" spans="1:651" x14ac:dyDescent="0.25">
      <c r="A120" s="182" t="s">
        <v>1132</v>
      </c>
      <c r="B120" s="164" t="s">
        <v>17</v>
      </c>
      <c r="F120" t="e">
        <f>-#REF!+G120</f>
        <v>#REF!</v>
      </c>
      <c r="G120">
        <v>1</v>
      </c>
      <c r="H120">
        <v>-1</v>
      </c>
      <c r="I120">
        <v>1</v>
      </c>
      <c r="J120">
        <f t="shared" si="246"/>
        <v>1</v>
      </c>
      <c r="K120">
        <f t="shared" si="247"/>
        <v>0</v>
      </c>
      <c r="L120" s="183">
        <v>2.2282936000799999E-2</v>
      </c>
      <c r="M120" s="116" t="s">
        <v>919</v>
      </c>
      <c r="N120">
        <v>50</v>
      </c>
      <c r="O120" t="str">
        <f t="shared" si="248"/>
        <v>TRUE</v>
      </c>
      <c r="P120">
        <f>ROUND(MARGIN!$J37,0)</f>
        <v>7</v>
      </c>
      <c r="Q120" t="e">
        <f>IF(ABS(G120+I120)=2,ROUND(P120*(1+#REF!),0),IF(I120="",P120,ROUND(P120*(1+-#REF!),0)))</f>
        <v>#REF!</v>
      </c>
      <c r="R120">
        <f t="shared" si="290"/>
        <v>7</v>
      </c>
      <c r="S120" s="138">
        <f>R120*10000*MARGIN!$G37/MARGIN!$D37</f>
        <v>50302</v>
      </c>
      <c r="T120" s="144">
        <f t="shared" si="249"/>
        <v>1120.8762467122415</v>
      </c>
      <c r="U120" s="144">
        <f t="shared" si="250"/>
        <v>-1120.8762467122415</v>
      </c>
      <c r="W120">
        <f t="shared" si="251"/>
        <v>-2</v>
      </c>
      <c r="X120">
        <v>-1</v>
      </c>
      <c r="Y120">
        <v>-1</v>
      </c>
      <c r="Z120">
        <v>-1</v>
      </c>
      <c r="AA120">
        <f t="shared" si="252"/>
        <v>1</v>
      </c>
      <c r="AB120">
        <f t="shared" si="253"/>
        <v>1</v>
      </c>
      <c r="AC120">
        <v>-5.8192999597699996E-3</v>
      </c>
      <c r="AD120" s="116" t="s">
        <v>1108</v>
      </c>
      <c r="AE120">
        <v>50</v>
      </c>
      <c r="AF120" t="str">
        <f t="shared" si="254"/>
        <v>TRUE</v>
      </c>
      <c r="AG120">
        <f>ROUND(MARGIN!$J37,0)</f>
        <v>7</v>
      </c>
      <c r="AH120">
        <f t="shared" si="291"/>
        <v>9</v>
      </c>
      <c r="AI120">
        <f t="shared" si="292"/>
        <v>7</v>
      </c>
      <c r="AJ120" s="138">
        <f>AI120*10000*MARGIN!$G37/MARGIN!$D37</f>
        <v>50302</v>
      </c>
      <c r="AK120" s="196">
        <f t="shared" si="255"/>
        <v>292.72242657635053</v>
      </c>
      <c r="AL120" s="196">
        <f t="shared" si="256"/>
        <v>292.72242657635053</v>
      </c>
      <c r="AN120">
        <f t="shared" si="257"/>
        <v>0</v>
      </c>
      <c r="AO120">
        <v>-1</v>
      </c>
      <c r="AP120">
        <v>1</v>
      </c>
      <c r="AQ120">
        <v>1</v>
      </c>
      <c r="AR120">
        <f t="shared" si="258"/>
        <v>0</v>
      </c>
      <c r="AS120">
        <f t="shared" si="259"/>
        <v>1</v>
      </c>
      <c r="AT120">
        <v>8.4693095922899995E-3</v>
      </c>
      <c r="AU120" s="116" t="s">
        <v>1108</v>
      </c>
      <c r="AV120">
        <v>50</v>
      </c>
      <c r="AW120" t="str">
        <f t="shared" si="260"/>
        <v>TRUE</v>
      </c>
      <c r="AX120">
        <f>ROUND(MARGIN!$J37,0)</f>
        <v>7</v>
      </c>
      <c r="AY120">
        <f t="shared" si="293"/>
        <v>5</v>
      </c>
      <c r="AZ120">
        <f t="shared" si="294"/>
        <v>7</v>
      </c>
      <c r="BA120" s="138">
        <f>AZ120*10000*MARGIN!$G37/MARGIN!$D37</f>
        <v>50302</v>
      </c>
      <c r="BB120" s="196">
        <f t="shared" si="261"/>
        <v>-426.02321111137155</v>
      </c>
      <c r="BC120" s="196">
        <f t="shared" si="262"/>
        <v>426.02321111137155</v>
      </c>
      <c r="BE120">
        <v>2</v>
      </c>
      <c r="BF120">
        <v>1</v>
      </c>
      <c r="BG120">
        <v>1</v>
      </c>
      <c r="BH120">
        <v>1</v>
      </c>
      <c r="BI120">
        <v>1</v>
      </c>
      <c r="BJ120">
        <v>1</v>
      </c>
      <c r="BK120">
        <v>4.1417659114000001E-3</v>
      </c>
      <c r="BL120" s="116" t="s">
        <v>1108</v>
      </c>
      <c r="BM120">
        <v>50</v>
      </c>
      <c r="BN120" t="s">
        <v>1185</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1185</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1185</v>
      </c>
      <c r="DB120">
        <v>11</v>
      </c>
      <c r="DC120">
        <v>8</v>
      </c>
      <c r="DD120">
        <v>11</v>
      </c>
      <c r="DE120" s="138">
        <v>78113.2</v>
      </c>
      <c r="DF120" s="196">
        <v>0</v>
      </c>
      <c r="DG120" s="196"/>
      <c r="DH120" s="196">
        <v>0</v>
      </c>
      <c r="DJ120">
        <v>0</v>
      </c>
      <c r="DL120">
        <v>1</v>
      </c>
      <c r="DN120">
        <v>1</v>
      </c>
      <c r="DQ120">
        <v>1</v>
      </c>
      <c r="DS120">
        <v>0</v>
      </c>
      <c r="DV120" s="116" t="s">
        <v>1108</v>
      </c>
      <c r="DW120">
        <v>50</v>
      </c>
      <c r="DX120" t="s">
        <v>1188</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1188</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1188</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1188</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1188</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1188</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1188</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1188</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1188</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1188</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1188</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1188</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1188</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1188</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1188</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v>-50</v>
      </c>
      <c r="TA120">
        <v>1</v>
      </c>
      <c r="TC120">
        <v>1</v>
      </c>
      <c r="TF120">
        <v>1</v>
      </c>
      <c r="TH120">
        <v>0</v>
      </c>
      <c r="TK120" s="116" t="s">
        <v>1108</v>
      </c>
      <c r="TL120">
        <v>50</v>
      </c>
      <c r="TM120" t="s">
        <v>1188</v>
      </c>
      <c r="TN120">
        <v>7</v>
      </c>
      <c r="TO120">
        <v>5</v>
      </c>
      <c r="TP120">
        <v>7</v>
      </c>
      <c r="TQ120" s="138">
        <v>50302</v>
      </c>
      <c r="TR120" s="138"/>
      <c r="TS120" s="196">
        <v>0</v>
      </c>
      <c r="TT120" s="196"/>
      <c r="TU120" s="196"/>
      <c r="TV120" s="196">
        <v>0</v>
      </c>
      <c r="TW120" s="196">
        <v>0</v>
      </c>
      <c r="TX120" s="196"/>
      <c r="TY120" s="196"/>
      <c r="TZ120" s="196"/>
      <c r="UA120" s="196"/>
      <c r="UB120" s="196"/>
      <c r="UC120" s="196"/>
      <c r="UE120">
        <f t="shared" si="263"/>
        <v>-50</v>
      </c>
      <c r="UI120">
        <v>1</v>
      </c>
      <c r="UK120">
        <v>1</v>
      </c>
      <c r="UN120">
        <f t="shared" si="295"/>
        <v>1</v>
      </c>
      <c r="UP120">
        <f t="shared" si="265"/>
        <v>0</v>
      </c>
      <c r="US120" s="116" t="s">
        <v>1108</v>
      </c>
      <c r="UT120">
        <v>50</v>
      </c>
      <c r="UU120" t="str">
        <f t="shared" si="296"/>
        <v>FALSE</v>
      </c>
      <c r="UV120">
        <f>ROUND(MARGIN!$J37,0)</f>
        <v>7</v>
      </c>
      <c r="UW120">
        <f t="shared" si="267"/>
        <v>5</v>
      </c>
      <c r="UX120">
        <f t="shared" si="268"/>
        <v>7</v>
      </c>
      <c r="UY120" s="138">
        <f>UX120*10000*MARGIN!$G37/MARGIN!$D37</f>
        <v>50302</v>
      </c>
      <c r="UZ120" s="138"/>
      <c r="VA120" s="196">
        <f t="shared" si="297"/>
        <v>0</v>
      </c>
      <c r="VB120" s="196"/>
      <c r="VC120" s="196"/>
      <c r="VD120" s="196">
        <f t="shared" si="270"/>
        <v>0</v>
      </c>
      <c r="VE120" s="196">
        <f t="shared" si="298"/>
        <v>0</v>
      </c>
      <c r="VF120" s="196"/>
      <c r="VG120" s="196"/>
      <c r="VH120" s="196"/>
      <c r="VI120" s="196"/>
      <c r="VJ120" s="196"/>
      <c r="VK120" s="196"/>
      <c r="VM120">
        <f t="shared" si="272"/>
        <v>-50</v>
      </c>
      <c r="VQ120">
        <v>1</v>
      </c>
      <c r="VS120">
        <v>1</v>
      </c>
      <c r="VV120">
        <f t="shared" si="299"/>
        <v>1</v>
      </c>
      <c r="VX120">
        <f t="shared" si="274"/>
        <v>0</v>
      </c>
      <c r="WA120" s="116" t="s">
        <v>1108</v>
      </c>
      <c r="WB120">
        <v>50</v>
      </c>
      <c r="WC120" t="str">
        <f t="shared" si="300"/>
        <v>FALSE</v>
      </c>
      <c r="WD120">
        <f>ROUND(MARGIN!$J37,0)</f>
        <v>7</v>
      </c>
      <c r="WE120">
        <f t="shared" si="276"/>
        <v>5</v>
      </c>
      <c r="WF120">
        <f t="shared" si="277"/>
        <v>7</v>
      </c>
      <c r="WG120" s="138">
        <f>WF120*10000*MARGIN!$G37/MARGIN!$D37</f>
        <v>50302</v>
      </c>
      <c r="WH120" s="138"/>
      <c r="WI120" s="196">
        <f t="shared" si="301"/>
        <v>0</v>
      </c>
      <c r="WJ120" s="196"/>
      <c r="WK120" s="196"/>
      <c r="WL120" s="196">
        <f t="shared" si="279"/>
        <v>0</v>
      </c>
      <c r="WM120" s="196">
        <f t="shared" si="302"/>
        <v>0</v>
      </c>
      <c r="WN120" s="196"/>
      <c r="WO120" s="196"/>
      <c r="WP120" s="196"/>
      <c r="WQ120" s="196"/>
      <c r="WR120" s="196"/>
      <c r="WS120" s="196"/>
      <c r="WU120">
        <f t="shared" si="281"/>
        <v>-50</v>
      </c>
      <c r="WY120">
        <v>1</v>
      </c>
      <c r="XA120">
        <v>1</v>
      </c>
      <c r="XD120">
        <f t="shared" si="303"/>
        <v>1</v>
      </c>
      <c r="XF120">
        <f t="shared" si="283"/>
        <v>0</v>
      </c>
      <c r="XI120" s="116" t="s">
        <v>1108</v>
      </c>
      <c r="XJ120">
        <v>50</v>
      </c>
      <c r="XK120" t="str">
        <f t="shared" si="304"/>
        <v>FALSE</v>
      </c>
      <c r="XL120">
        <f>ROUND(MARGIN!$J37,0)</f>
        <v>7</v>
      </c>
      <c r="XM120">
        <f t="shared" si="285"/>
        <v>5</v>
      </c>
      <c r="XN120">
        <f t="shared" si="286"/>
        <v>7</v>
      </c>
      <c r="XO120" s="138">
        <f>XN120*10000*MARGIN!$G37/MARGIN!$D37</f>
        <v>50302</v>
      </c>
      <c r="XP120" s="138"/>
      <c r="XQ120" s="196">
        <f t="shared" si="305"/>
        <v>0</v>
      </c>
      <c r="XR120" s="196"/>
      <c r="XS120" s="196"/>
      <c r="XT120" s="196">
        <f t="shared" si="288"/>
        <v>0</v>
      </c>
      <c r="XU120" s="196">
        <f t="shared" si="306"/>
        <v>0</v>
      </c>
      <c r="XV120" s="196"/>
      <c r="XW120" s="196"/>
      <c r="XX120" s="196"/>
      <c r="XY120" s="196"/>
      <c r="XZ120" s="196"/>
      <c r="YA120" s="196"/>
    </row>
    <row r="121" spans="1:651" x14ac:dyDescent="0.25">
      <c r="A121" t="s">
        <v>1106</v>
      </c>
      <c r="B121" s="164" t="s">
        <v>16</v>
      </c>
      <c r="F121" t="e">
        <f>-#REF!+G121</f>
        <v>#REF!</v>
      </c>
      <c r="G121">
        <v>1</v>
      </c>
      <c r="H121">
        <v>-1</v>
      </c>
      <c r="I121">
        <v>-1</v>
      </c>
      <c r="J121">
        <f t="shared" si="246"/>
        <v>0</v>
      </c>
      <c r="K121">
        <f t="shared" si="247"/>
        <v>1</v>
      </c>
      <c r="L121" s="183">
        <v>-1.4703060781400001E-2</v>
      </c>
      <c r="M121" s="116" t="s">
        <v>917</v>
      </c>
      <c r="N121">
        <v>50</v>
      </c>
      <c r="O121" t="str">
        <f t="shared" si="248"/>
        <v>TRUE</v>
      </c>
      <c r="P121">
        <f>ROUND(MARGIN!$J38,0)</f>
        <v>5</v>
      </c>
      <c r="Q121" t="e">
        <f>IF(ABS(G121+I121)=2,ROUND(P121*(1+#REF!),0),IF(I121="",P121,ROUND(P121*(1+-#REF!),0)))</f>
        <v>#REF!</v>
      </c>
      <c r="R121">
        <f t="shared" si="290"/>
        <v>5</v>
      </c>
      <c r="S121" s="138">
        <f>R121*10000*MARGIN!$G38/MARGIN!$D38</f>
        <v>50000</v>
      </c>
      <c r="T121" s="144">
        <f t="shared" si="249"/>
        <v>-735.15303907000009</v>
      </c>
      <c r="U121" s="144">
        <f t="shared" si="250"/>
        <v>735.15303907000009</v>
      </c>
      <c r="W121">
        <f t="shared" si="251"/>
        <v>-2</v>
      </c>
      <c r="X121">
        <v>-1</v>
      </c>
      <c r="Y121">
        <v>-1</v>
      </c>
      <c r="Z121">
        <v>-1</v>
      </c>
      <c r="AA121">
        <f t="shared" si="252"/>
        <v>1</v>
      </c>
      <c r="AB121">
        <f t="shared" si="253"/>
        <v>1</v>
      </c>
      <c r="AC121">
        <v>-5.4934355494999998E-3</v>
      </c>
      <c r="AD121" s="116" t="s">
        <v>1108</v>
      </c>
      <c r="AE121">
        <v>50</v>
      </c>
      <c r="AF121" t="str">
        <f t="shared" si="254"/>
        <v>TRUE</v>
      </c>
      <c r="AG121">
        <f>ROUND(MARGIN!$J38,0)</f>
        <v>5</v>
      </c>
      <c r="AH121">
        <f t="shared" si="291"/>
        <v>6</v>
      </c>
      <c r="AI121">
        <f t="shared" si="292"/>
        <v>5</v>
      </c>
      <c r="AJ121" s="138">
        <f>AI121*10000*MARGIN!$G38/MARGIN!$D38</f>
        <v>50000</v>
      </c>
      <c r="AK121" s="196">
        <f t="shared" si="255"/>
        <v>274.671777475</v>
      </c>
      <c r="AL121" s="196">
        <f t="shared" si="256"/>
        <v>274.671777475</v>
      </c>
      <c r="AN121">
        <f t="shared" si="257"/>
        <v>0</v>
      </c>
      <c r="AO121">
        <v>-1</v>
      </c>
      <c r="AP121">
        <v>1</v>
      </c>
      <c r="AQ121">
        <v>-1</v>
      </c>
      <c r="AR121">
        <f t="shared" si="258"/>
        <v>1</v>
      </c>
      <c r="AS121">
        <f t="shared" si="259"/>
        <v>0</v>
      </c>
      <c r="AT121">
        <v>-5.4310300407100004E-3</v>
      </c>
      <c r="AU121" s="116" t="s">
        <v>1108</v>
      </c>
      <c r="AV121">
        <v>50</v>
      </c>
      <c r="AW121" t="str">
        <f t="shared" si="260"/>
        <v>TRUE</v>
      </c>
      <c r="AX121">
        <f>ROUND(MARGIN!$J38,0)</f>
        <v>5</v>
      </c>
      <c r="AY121">
        <f t="shared" si="293"/>
        <v>4</v>
      </c>
      <c r="AZ121">
        <f t="shared" si="294"/>
        <v>5</v>
      </c>
      <c r="BA121" s="138">
        <f>AZ121*10000*MARGIN!$G38/MARGIN!$D38</f>
        <v>50000</v>
      </c>
      <c r="BB121" s="196">
        <f t="shared" si="261"/>
        <v>271.55150203549999</v>
      </c>
      <c r="BC121" s="196">
        <f t="shared" si="262"/>
        <v>-271.55150203549999</v>
      </c>
      <c r="BE121">
        <v>0</v>
      </c>
      <c r="BF121">
        <v>-1</v>
      </c>
      <c r="BG121">
        <v>-1</v>
      </c>
      <c r="BH121">
        <v>-1</v>
      </c>
      <c r="BI121">
        <v>1</v>
      </c>
      <c r="BJ121">
        <v>1</v>
      </c>
      <c r="BK121">
        <v>-6.1963775023799999E-3</v>
      </c>
      <c r="BL121" s="116" t="s">
        <v>1108</v>
      </c>
      <c r="BM121">
        <v>50</v>
      </c>
      <c r="BN121" t="s">
        <v>1185</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1185</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1185</v>
      </c>
      <c r="DB121">
        <v>8</v>
      </c>
      <c r="DC121">
        <v>10</v>
      </c>
      <c r="DD121">
        <v>8</v>
      </c>
      <c r="DE121" s="138">
        <v>80000</v>
      </c>
      <c r="DF121" s="196">
        <v>0</v>
      </c>
      <c r="DG121" s="196"/>
      <c r="DH121" s="196">
        <v>0</v>
      </c>
      <c r="DJ121">
        <v>0</v>
      </c>
      <c r="DL121">
        <v>-1</v>
      </c>
      <c r="DN121">
        <v>-1</v>
      </c>
      <c r="DQ121">
        <v>1</v>
      </c>
      <c r="DS121">
        <v>0</v>
      </c>
      <c r="DV121" s="116" t="s">
        <v>1108</v>
      </c>
      <c r="DW121">
        <v>50</v>
      </c>
      <c r="DX121" t="s">
        <v>1188</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1188</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1188</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1188</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1188</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1188</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1188</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1188</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1188</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1188</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1188</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1188</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1188</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1188</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1188</v>
      </c>
      <c r="SF121">
        <v>5</v>
      </c>
      <c r="SG121">
        <v>4</v>
      </c>
      <c r="SH121">
        <v>5</v>
      </c>
      <c r="SI121" s="138">
        <v>50000</v>
      </c>
      <c r="SJ121" s="138"/>
      <c r="SK121" s="196">
        <v>0</v>
      </c>
      <c r="SL121" s="196"/>
      <c r="SM121" s="196"/>
      <c r="SN121" s="196">
        <v>0</v>
      </c>
      <c r="SO121" s="196">
        <v>0</v>
      </c>
      <c r="SP121" s="196"/>
      <c r="SQ121" s="196"/>
      <c r="SR121" s="196"/>
      <c r="SS121" s="196"/>
      <c r="ST121" s="196"/>
      <c r="SU121" s="196"/>
      <c r="SW121">
        <v>-50</v>
      </c>
      <c r="TA121">
        <v>-1</v>
      </c>
      <c r="TC121">
        <v>-1</v>
      </c>
      <c r="TF121">
        <v>1</v>
      </c>
      <c r="TH121">
        <v>0</v>
      </c>
      <c r="TK121" s="116" t="s">
        <v>1108</v>
      </c>
      <c r="TL121">
        <v>50</v>
      </c>
      <c r="TM121" t="s">
        <v>1188</v>
      </c>
      <c r="TN121">
        <v>5</v>
      </c>
      <c r="TO121">
        <v>4</v>
      </c>
      <c r="TP121">
        <v>5</v>
      </c>
      <c r="TQ121" s="138">
        <v>50000</v>
      </c>
      <c r="TR121" s="138"/>
      <c r="TS121" s="196">
        <v>0</v>
      </c>
      <c r="TT121" s="196"/>
      <c r="TU121" s="196"/>
      <c r="TV121" s="196">
        <v>0</v>
      </c>
      <c r="TW121" s="196">
        <v>0</v>
      </c>
      <c r="TX121" s="196"/>
      <c r="TY121" s="196"/>
      <c r="TZ121" s="196"/>
      <c r="UA121" s="196"/>
      <c r="UB121" s="196"/>
      <c r="UC121" s="196"/>
      <c r="UE121">
        <f t="shared" si="263"/>
        <v>-50</v>
      </c>
      <c r="UI121">
        <v>-1</v>
      </c>
      <c r="UK121">
        <v>-1</v>
      </c>
      <c r="UN121">
        <f t="shared" si="295"/>
        <v>1</v>
      </c>
      <c r="UP121">
        <f t="shared" si="265"/>
        <v>0</v>
      </c>
      <c r="US121" s="116" t="s">
        <v>1108</v>
      </c>
      <c r="UT121">
        <v>50</v>
      </c>
      <c r="UU121" t="str">
        <f t="shared" si="296"/>
        <v>FALSE</v>
      </c>
      <c r="UV121">
        <f>ROUND(MARGIN!$J38,0)</f>
        <v>5</v>
      </c>
      <c r="UW121">
        <f t="shared" si="267"/>
        <v>4</v>
      </c>
      <c r="UX121">
        <f t="shared" si="268"/>
        <v>5</v>
      </c>
      <c r="UY121" s="138">
        <f>UX121*10000*MARGIN!$G38/MARGIN!$D38</f>
        <v>50000</v>
      </c>
      <c r="UZ121" s="138"/>
      <c r="VA121" s="196">
        <f t="shared" si="297"/>
        <v>0</v>
      </c>
      <c r="VB121" s="196"/>
      <c r="VC121" s="196"/>
      <c r="VD121" s="196">
        <f t="shared" si="270"/>
        <v>0</v>
      </c>
      <c r="VE121" s="196">
        <f t="shared" si="298"/>
        <v>0</v>
      </c>
      <c r="VF121" s="196"/>
      <c r="VG121" s="196"/>
      <c r="VH121" s="196"/>
      <c r="VI121" s="196"/>
      <c r="VJ121" s="196"/>
      <c r="VK121" s="196"/>
      <c r="VM121">
        <f t="shared" si="272"/>
        <v>-50</v>
      </c>
      <c r="VQ121">
        <v>-1</v>
      </c>
      <c r="VS121">
        <v>-1</v>
      </c>
      <c r="VV121">
        <f t="shared" si="299"/>
        <v>1</v>
      </c>
      <c r="VX121">
        <f t="shared" si="274"/>
        <v>0</v>
      </c>
      <c r="WA121" s="116" t="s">
        <v>1108</v>
      </c>
      <c r="WB121">
        <v>50</v>
      </c>
      <c r="WC121" t="str">
        <f t="shared" si="300"/>
        <v>FALSE</v>
      </c>
      <c r="WD121">
        <f>ROUND(MARGIN!$J38,0)</f>
        <v>5</v>
      </c>
      <c r="WE121">
        <f t="shared" si="276"/>
        <v>4</v>
      </c>
      <c r="WF121">
        <f t="shared" si="277"/>
        <v>5</v>
      </c>
      <c r="WG121" s="138">
        <f>WF121*10000*MARGIN!$G38/MARGIN!$D38</f>
        <v>50000</v>
      </c>
      <c r="WH121" s="138"/>
      <c r="WI121" s="196">
        <f t="shared" si="301"/>
        <v>0</v>
      </c>
      <c r="WJ121" s="196"/>
      <c r="WK121" s="196"/>
      <c r="WL121" s="196">
        <f t="shared" si="279"/>
        <v>0</v>
      </c>
      <c r="WM121" s="196">
        <f t="shared" si="302"/>
        <v>0</v>
      </c>
      <c r="WN121" s="196"/>
      <c r="WO121" s="196"/>
      <c r="WP121" s="196"/>
      <c r="WQ121" s="196"/>
      <c r="WR121" s="196"/>
      <c r="WS121" s="196"/>
      <c r="WU121">
        <f t="shared" si="281"/>
        <v>-50</v>
      </c>
      <c r="WY121">
        <v>-1</v>
      </c>
      <c r="XA121">
        <v>-1</v>
      </c>
      <c r="XD121">
        <f t="shared" si="303"/>
        <v>1</v>
      </c>
      <c r="XF121">
        <f t="shared" si="283"/>
        <v>0</v>
      </c>
      <c r="XI121" s="116" t="s">
        <v>1108</v>
      </c>
      <c r="XJ121">
        <v>50</v>
      </c>
      <c r="XK121" t="str">
        <f t="shared" si="304"/>
        <v>FALSE</v>
      </c>
      <c r="XL121">
        <f>ROUND(MARGIN!$J38,0)</f>
        <v>5</v>
      </c>
      <c r="XM121">
        <f t="shared" si="285"/>
        <v>4</v>
      </c>
      <c r="XN121">
        <f t="shared" si="286"/>
        <v>5</v>
      </c>
      <c r="XO121" s="138">
        <f>XN121*10000*MARGIN!$G38/MARGIN!$D38</f>
        <v>50000</v>
      </c>
      <c r="XP121" s="138"/>
      <c r="XQ121" s="196">
        <f t="shared" si="305"/>
        <v>0</v>
      </c>
      <c r="XR121" s="196"/>
      <c r="XS121" s="196"/>
      <c r="XT121" s="196">
        <f t="shared" si="288"/>
        <v>0</v>
      </c>
      <c r="XU121" s="196">
        <f t="shared" si="306"/>
        <v>0</v>
      </c>
      <c r="XV121" s="196"/>
      <c r="XW121" s="196"/>
      <c r="XX121" s="196"/>
      <c r="XY121" s="196"/>
      <c r="XZ121" s="196"/>
      <c r="YA121" s="196"/>
    </row>
    <row r="122" spans="1:651" x14ac:dyDescent="0.25">
      <c r="A122" t="s">
        <v>1105</v>
      </c>
      <c r="B122" s="164" t="s">
        <v>15</v>
      </c>
      <c r="F122" t="e">
        <f>-#REF!+G122</f>
        <v>#REF!</v>
      </c>
      <c r="G122">
        <v>1</v>
      </c>
      <c r="H122">
        <v>-1</v>
      </c>
      <c r="I122">
        <v>-1</v>
      </c>
      <c r="J122">
        <f t="shared" si="246"/>
        <v>0</v>
      </c>
      <c r="K122">
        <f t="shared" si="247"/>
        <v>1</v>
      </c>
      <c r="L122" s="183">
        <v>-1.18205836986E-2</v>
      </c>
      <c r="M122" s="117" t="s">
        <v>917</v>
      </c>
      <c r="N122">
        <v>50</v>
      </c>
      <c r="O122" t="str">
        <f t="shared" si="248"/>
        <v>TRUE</v>
      </c>
      <c r="P122">
        <f>ROUND(MARGIN!$J39,0)</f>
        <v>5</v>
      </c>
      <c r="Q122" t="e">
        <f>IF(ABS(G122+I122)=2,ROUND(P122*(1+#REF!),0),IF(I122="",P122,ROUND(P122*(1+-#REF!),0)))</f>
        <v>#REF!</v>
      </c>
      <c r="R122">
        <f t="shared" si="290"/>
        <v>5</v>
      </c>
      <c r="S122" s="138">
        <f>R122*10000*MARGIN!$G39/MARGIN!$D39</f>
        <v>50000</v>
      </c>
      <c r="T122" s="144">
        <f t="shared" si="249"/>
        <v>-591.02918493000004</v>
      </c>
      <c r="U122" s="144">
        <f t="shared" si="250"/>
        <v>591.02918493000004</v>
      </c>
      <c r="W122">
        <f t="shared" si="251"/>
        <v>-2</v>
      </c>
      <c r="X122">
        <v>-1</v>
      </c>
      <c r="Y122">
        <v>-1</v>
      </c>
      <c r="Z122">
        <v>-1</v>
      </c>
      <c r="AA122">
        <f t="shared" si="252"/>
        <v>1</v>
      </c>
      <c r="AB122">
        <f t="shared" si="253"/>
        <v>1</v>
      </c>
      <c r="AC122">
        <v>-9.6437678695599997E-3</v>
      </c>
      <c r="AD122" s="117" t="s">
        <v>1108</v>
      </c>
      <c r="AE122">
        <v>50</v>
      </c>
      <c r="AF122" t="str">
        <f t="shared" si="254"/>
        <v>TRUE</v>
      </c>
      <c r="AG122">
        <f>ROUND(MARGIN!$J39,0)</f>
        <v>5</v>
      </c>
      <c r="AH122">
        <f t="shared" si="291"/>
        <v>6</v>
      </c>
      <c r="AI122">
        <f t="shared" si="292"/>
        <v>5</v>
      </c>
      <c r="AJ122" s="138">
        <f>AI122*10000*MARGIN!$G39/MARGIN!$D39</f>
        <v>50000</v>
      </c>
      <c r="AK122" s="196">
        <f t="shared" si="255"/>
        <v>482.18839347799997</v>
      </c>
      <c r="AL122" s="196">
        <f t="shared" si="256"/>
        <v>482.18839347799997</v>
      </c>
      <c r="AN122">
        <f t="shared" si="257"/>
        <v>0</v>
      </c>
      <c r="AO122">
        <v>-1</v>
      </c>
      <c r="AP122">
        <v>1</v>
      </c>
      <c r="AQ122">
        <v>-1</v>
      </c>
      <c r="AR122">
        <f t="shared" si="258"/>
        <v>1</v>
      </c>
      <c r="AS122">
        <f t="shared" si="259"/>
        <v>0</v>
      </c>
      <c r="AT122">
        <v>-6.3825470888400002E-3</v>
      </c>
      <c r="AU122" s="117" t="s">
        <v>1108</v>
      </c>
      <c r="AV122">
        <v>50</v>
      </c>
      <c r="AW122" t="str">
        <f t="shared" si="260"/>
        <v>TRUE</v>
      </c>
      <c r="AX122">
        <f>ROUND(MARGIN!$J39,0)</f>
        <v>5</v>
      </c>
      <c r="AY122">
        <f t="shared" si="293"/>
        <v>4</v>
      </c>
      <c r="AZ122">
        <f t="shared" si="294"/>
        <v>5</v>
      </c>
      <c r="BA122" s="138">
        <f>AZ122*10000*MARGIN!$G39/MARGIN!$D39</f>
        <v>50000</v>
      </c>
      <c r="BB122" s="196">
        <f t="shared" si="261"/>
        <v>319.12735444200001</v>
      </c>
      <c r="BC122" s="196">
        <f t="shared" si="262"/>
        <v>-319.12735444200001</v>
      </c>
      <c r="BE122">
        <v>0</v>
      </c>
      <c r="BF122">
        <v>-1</v>
      </c>
      <c r="BG122">
        <v>-1</v>
      </c>
      <c r="BH122">
        <v>-1</v>
      </c>
      <c r="BI122">
        <v>1</v>
      </c>
      <c r="BJ122">
        <v>1</v>
      </c>
      <c r="BK122">
        <v>-3.3060057796199999E-3</v>
      </c>
      <c r="BL122" s="117" t="s">
        <v>1108</v>
      </c>
      <c r="BM122">
        <v>50</v>
      </c>
      <c r="BN122" t="s">
        <v>1185</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1185</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1185</v>
      </c>
      <c r="DB122">
        <v>8</v>
      </c>
      <c r="DC122">
        <v>10</v>
      </c>
      <c r="DD122">
        <v>8</v>
      </c>
      <c r="DE122" s="138">
        <v>80000</v>
      </c>
      <c r="DF122" s="196">
        <v>0</v>
      </c>
      <c r="DG122" s="196"/>
      <c r="DH122" s="196">
        <v>0</v>
      </c>
      <c r="DJ122">
        <v>0</v>
      </c>
      <c r="DL122">
        <v>-1</v>
      </c>
      <c r="DN122">
        <v>-1</v>
      </c>
      <c r="DQ122">
        <v>1</v>
      </c>
      <c r="DS122">
        <v>0</v>
      </c>
      <c r="DV122" s="117" t="s">
        <v>1108</v>
      </c>
      <c r="DW122">
        <v>50</v>
      </c>
      <c r="DX122" t="s">
        <v>1188</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1188</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1188</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1188</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1188</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1188</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1188</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1188</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1188</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1188</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1188</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1188</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1188</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1188</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1188</v>
      </c>
      <c r="SF122">
        <v>5</v>
      </c>
      <c r="SG122">
        <v>4</v>
      </c>
      <c r="SH122">
        <v>5</v>
      </c>
      <c r="SI122" s="138">
        <v>50000</v>
      </c>
      <c r="SJ122" s="138"/>
      <c r="SK122" s="196">
        <v>0</v>
      </c>
      <c r="SL122" s="196"/>
      <c r="SM122" s="196"/>
      <c r="SN122" s="196">
        <v>0</v>
      </c>
      <c r="SO122" s="196">
        <v>0</v>
      </c>
      <c r="SP122" s="196"/>
      <c r="SQ122" s="196"/>
      <c r="SR122" s="196"/>
      <c r="SS122" s="196"/>
      <c r="ST122" s="196"/>
      <c r="SU122" s="196"/>
      <c r="SW122">
        <v>-50</v>
      </c>
      <c r="TA122">
        <v>-1</v>
      </c>
      <c r="TC122">
        <v>-1</v>
      </c>
      <c r="TF122">
        <v>1</v>
      </c>
      <c r="TH122">
        <v>0</v>
      </c>
      <c r="TK122" s="117" t="s">
        <v>1108</v>
      </c>
      <c r="TL122">
        <v>50</v>
      </c>
      <c r="TM122" t="s">
        <v>1188</v>
      </c>
      <c r="TN122">
        <v>5</v>
      </c>
      <c r="TO122">
        <v>4</v>
      </c>
      <c r="TP122">
        <v>5</v>
      </c>
      <c r="TQ122" s="138">
        <v>50000</v>
      </c>
      <c r="TR122" s="138"/>
      <c r="TS122" s="196">
        <v>0</v>
      </c>
      <c r="TT122" s="196"/>
      <c r="TU122" s="196"/>
      <c r="TV122" s="196">
        <v>0</v>
      </c>
      <c r="TW122" s="196">
        <v>0</v>
      </c>
      <c r="TX122" s="196"/>
      <c r="TY122" s="196"/>
      <c r="TZ122" s="196"/>
      <c r="UA122" s="196"/>
      <c r="UB122" s="196"/>
      <c r="UC122" s="196"/>
      <c r="UE122">
        <f t="shared" si="263"/>
        <v>-50</v>
      </c>
      <c r="UI122">
        <v>-1</v>
      </c>
      <c r="UK122">
        <v>-1</v>
      </c>
      <c r="UN122">
        <f t="shared" si="295"/>
        <v>1</v>
      </c>
      <c r="UP122">
        <f t="shared" si="265"/>
        <v>0</v>
      </c>
      <c r="US122" s="117" t="s">
        <v>1108</v>
      </c>
      <c r="UT122">
        <v>50</v>
      </c>
      <c r="UU122" t="str">
        <f t="shared" si="296"/>
        <v>FALSE</v>
      </c>
      <c r="UV122">
        <f>ROUND(MARGIN!$J39,0)</f>
        <v>5</v>
      </c>
      <c r="UW122">
        <f t="shared" si="267"/>
        <v>4</v>
      </c>
      <c r="UX122">
        <f t="shared" si="268"/>
        <v>5</v>
      </c>
      <c r="UY122" s="138">
        <f>UX122*10000*MARGIN!$G39/MARGIN!$D39</f>
        <v>50000</v>
      </c>
      <c r="UZ122" s="138"/>
      <c r="VA122" s="196">
        <f t="shared" si="297"/>
        <v>0</v>
      </c>
      <c r="VB122" s="196"/>
      <c r="VC122" s="196"/>
      <c r="VD122" s="196">
        <f t="shared" si="270"/>
        <v>0</v>
      </c>
      <c r="VE122" s="196">
        <f t="shared" si="298"/>
        <v>0</v>
      </c>
      <c r="VF122" s="196"/>
      <c r="VG122" s="196"/>
      <c r="VH122" s="196"/>
      <c r="VI122" s="196"/>
      <c r="VJ122" s="196"/>
      <c r="VK122" s="196"/>
      <c r="VM122">
        <f t="shared" si="272"/>
        <v>-50</v>
      </c>
      <c r="VQ122">
        <v>-1</v>
      </c>
      <c r="VS122">
        <v>-1</v>
      </c>
      <c r="VV122">
        <f t="shared" si="299"/>
        <v>1</v>
      </c>
      <c r="VX122">
        <f t="shared" si="274"/>
        <v>0</v>
      </c>
      <c r="WA122" s="117" t="s">
        <v>1108</v>
      </c>
      <c r="WB122">
        <v>50</v>
      </c>
      <c r="WC122" t="str">
        <f t="shared" si="300"/>
        <v>FALSE</v>
      </c>
      <c r="WD122">
        <f>ROUND(MARGIN!$J39,0)</f>
        <v>5</v>
      </c>
      <c r="WE122">
        <f t="shared" si="276"/>
        <v>4</v>
      </c>
      <c r="WF122">
        <f t="shared" si="277"/>
        <v>5</v>
      </c>
      <c r="WG122" s="138">
        <f>WF122*10000*MARGIN!$G39/MARGIN!$D39</f>
        <v>50000</v>
      </c>
      <c r="WH122" s="138"/>
      <c r="WI122" s="196">
        <f t="shared" si="301"/>
        <v>0</v>
      </c>
      <c r="WJ122" s="196"/>
      <c r="WK122" s="196"/>
      <c r="WL122" s="196">
        <f t="shared" si="279"/>
        <v>0</v>
      </c>
      <c r="WM122" s="196">
        <f t="shared" si="302"/>
        <v>0</v>
      </c>
      <c r="WN122" s="196"/>
      <c r="WO122" s="196"/>
      <c r="WP122" s="196"/>
      <c r="WQ122" s="196"/>
      <c r="WR122" s="196"/>
      <c r="WS122" s="196"/>
      <c r="WU122">
        <f t="shared" si="281"/>
        <v>-50</v>
      </c>
      <c r="WY122">
        <v>-1</v>
      </c>
      <c r="XA122">
        <v>-1</v>
      </c>
      <c r="XD122">
        <f t="shared" si="303"/>
        <v>1</v>
      </c>
      <c r="XF122">
        <f t="shared" si="283"/>
        <v>0</v>
      </c>
      <c r="XI122" s="117" t="s">
        <v>1108</v>
      </c>
      <c r="XJ122">
        <v>50</v>
      </c>
      <c r="XK122" t="str">
        <f t="shared" si="304"/>
        <v>FALSE</v>
      </c>
      <c r="XL122">
        <f>ROUND(MARGIN!$J39,0)</f>
        <v>5</v>
      </c>
      <c r="XM122">
        <f t="shared" si="285"/>
        <v>4</v>
      </c>
      <c r="XN122">
        <f t="shared" si="286"/>
        <v>5</v>
      </c>
      <c r="XO122" s="138">
        <f>XN122*10000*MARGIN!$G39/MARGIN!$D39</f>
        <v>50000</v>
      </c>
      <c r="XP122" s="138"/>
      <c r="XQ122" s="196">
        <f t="shared" si="305"/>
        <v>0</v>
      </c>
      <c r="XR122" s="196"/>
      <c r="XS122" s="196"/>
      <c r="XT122" s="196">
        <f t="shared" si="288"/>
        <v>0</v>
      </c>
      <c r="XU122" s="196">
        <f t="shared" si="306"/>
        <v>0</v>
      </c>
      <c r="XV122" s="196"/>
      <c r="XW122" s="196"/>
      <c r="XX122" s="196"/>
      <c r="XY122" s="196"/>
      <c r="XZ122" s="196"/>
      <c r="YA122" s="196"/>
    </row>
    <row r="123" spans="1:651" x14ac:dyDescent="0.25">
      <c r="A123" t="s">
        <v>1107</v>
      </c>
      <c r="B123" s="164" t="s">
        <v>8</v>
      </c>
      <c r="F123" t="e">
        <f>-#REF!+G123</f>
        <v>#REF!</v>
      </c>
      <c r="G123">
        <v>-1</v>
      </c>
      <c r="H123">
        <v>-1</v>
      </c>
      <c r="I123">
        <v>-1</v>
      </c>
      <c r="J123">
        <f t="shared" si="246"/>
        <v>1</v>
      </c>
      <c r="K123">
        <f t="shared" si="247"/>
        <v>1</v>
      </c>
      <c r="L123" s="183">
        <v>-2.1595355758499999E-2</v>
      </c>
      <c r="M123" s="116" t="s">
        <v>917</v>
      </c>
      <c r="N123">
        <v>50</v>
      </c>
      <c r="O123" t="str">
        <f t="shared" si="248"/>
        <v>TRUE</v>
      </c>
      <c r="P123">
        <f>ROUND(MARGIN!$J40,0)</f>
        <v>5</v>
      </c>
      <c r="Q123" t="e">
        <f>IF(ABS(G123+I123)=2,ROUND(P123*(1+#REF!),0),IF(I123="",P123,ROUND(P123*(1+-#REF!),0)))</f>
        <v>#REF!</v>
      </c>
      <c r="R123">
        <f t="shared" si="290"/>
        <v>5</v>
      </c>
      <c r="S123" s="138">
        <f>R123*10000*MARGIN!$G40/MARGIN!$D40</f>
        <v>50000</v>
      </c>
      <c r="T123" s="144">
        <f t="shared" si="249"/>
        <v>1079.767787925</v>
      </c>
      <c r="U123" s="144">
        <f t="shared" si="250"/>
        <v>1079.767787925</v>
      </c>
      <c r="W123">
        <f t="shared" si="251"/>
        <v>0</v>
      </c>
      <c r="X123">
        <v>-1</v>
      </c>
      <c r="Y123">
        <v>-1</v>
      </c>
      <c r="Z123">
        <v>1</v>
      </c>
      <c r="AA123">
        <f t="shared" si="252"/>
        <v>0</v>
      </c>
      <c r="AB123">
        <f t="shared" si="253"/>
        <v>0</v>
      </c>
      <c r="AC123">
        <v>9.6418344834099997E-3</v>
      </c>
      <c r="AD123" s="116" t="s">
        <v>1108</v>
      </c>
      <c r="AE123">
        <v>50</v>
      </c>
      <c r="AF123" t="str">
        <f t="shared" si="254"/>
        <v>TRUE</v>
      </c>
      <c r="AG123">
        <f>ROUND(MARGIN!$J40,0)</f>
        <v>5</v>
      </c>
      <c r="AH123">
        <f t="shared" si="291"/>
        <v>6</v>
      </c>
      <c r="AI123">
        <f t="shared" si="292"/>
        <v>5</v>
      </c>
      <c r="AJ123" s="138">
        <f>AI123*10000*MARGIN!$G40/MARGIN!$D40</f>
        <v>50000</v>
      </c>
      <c r="AK123" s="196">
        <f t="shared" si="255"/>
        <v>-482.09172417049996</v>
      </c>
      <c r="AL123" s="196">
        <f t="shared" si="256"/>
        <v>-482.09172417049996</v>
      </c>
      <c r="AN123">
        <f t="shared" si="257"/>
        <v>2</v>
      </c>
      <c r="AO123">
        <v>1</v>
      </c>
      <c r="AP123">
        <v>-1</v>
      </c>
      <c r="AQ123">
        <v>-1</v>
      </c>
      <c r="AR123">
        <f t="shared" si="258"/>
        <v>0</v>
      </c>
      <c r="AS123">
        <f t="shared" si="259"/>
        <v>1</v>
      </c>
      <c r="AT123">
        <v>-1.89693329118E-3</v>
      </c>
      <c r="AU123" s="116" t="s">
        <v>1108</v>
      </c>
      <c r="AV123">
        <v>50</v>
      </c>
      <c r="AW123" t="str">
        <f t="shared" si="260"/>
        <v>TRUE</v>
      </c>
      <c r="AX123">
        <f>ROUND(MARGIN!$J40,0)</f>
        <v>5</v>
      </c>
      <c r="AY123">
        <f t="shared" si="293"/>
        <v>4</v>
      </c>
      <c r="AZ123">
        <f t="shared" si="294"/>
        <v>5</v>
      </c>
      <c r="BA123" s="138">
        <f>AZ123*10000*MARGIN!$G40/MARGIN!$D40</f>
        <v>50000</v>
      </c>
      <c r="BB123" s="196">
        <f t="shared" si="261"/>
        <v>-94.846664559000004</v>
      </c>
      <c r="BC123" s="196">
        <f t="shared" si="262"/>
        <v>94.846664559000004</v>
      </c>
      <c r="BE123">
        <v>0</v>
      </c>
      <c r="BF123">
        <v>1</v>
      </c>
      <c r="BG123">
        <v>-1</v>
      </c>
      <c r="BH123">
        <v>-1</v>
      </c>
      <c r="BI123">
        <v>0</v>
      </c>
      <c r="BJ123">
        <v>1</v>
      </c>
      <c r="BK123">
        <v>-3.30730962008E-3</v>
      </c>
      <c r="BL123" s="116" t="s">
        <v>1108</v>
      </c>
      <c r="BM123">
        <v>50</v>
      </c>
      <c r="BN123" t="s">
        <v>1185</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1185</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1185</v>
      </c>
      <c r="DB123">
        <v>8</v>
      </c>
      <c r="DC123">
        <v>10</v>
      </c>
      <c r="DD123">
        <v>8</v>
      </c>
      <c r="DE123" s="138">
        <v>80000</v>
      </c>
      <c r="DF123" s="196">
        <v>0</v>
      </c>
      <c r="DG123" s="196"/>
      <c r="DH123" s="196">
        <v>0</v>
      </c>
      <c r="DJ123">
        <v>0</v>
      </c>
      <c r="DL123">
        <v>-1</v>
      </c>
      <c r="DN123">
        <v>-1</v>
      </c>
      <c r="DQ123">
        <v>1</v>
      </c>
      <c r="DS123">
        <v>0</v>
      </c>
      <c r="DV123" s="116" t="s">
        <v>1108</v>
      </c>
      <c r="DW123">
        <v>50</v>
      </c>
      <c r="DX123" t="s">
        <v>1188</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1188</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1188</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1188</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1188</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1188</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1188</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1188</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1188</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1188</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1188</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1188</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1188</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1188</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1188</v>
      </c>
      <c r="SF123">
        <v>5</v>
      </c>
      <c r="SG123">
        <v>4</v>
      </c>
      <c r="SH123">
        <v>5</v>
      </c>
      <c r="SI123" s="138">
        <v>50000</v>
      </c>
      <c r="SJ123" s="138"/>
      <c r="SK123" s="196">
        <v>0</v>
      </c>
      <c r="SL123" s="196"/>
      <c r="SM123" s="196"/>
      <c r="SN123" s="196">
        <v>0</v>
      </c>
      <c r="SO123" s="196">
        <v>0</v>
      </c>
      <c r="SP123" s="196"/>
      <c r="SQ123" s="196"/>
      <c r="SR123" s="196"/>
      <c r="SS123" s="196"/>
      <c r="ST123" s="196"/>
      <c r="SU123" s="196"/>
      <c r="SW123">
        <v>-50</v>
      </c>
      <c r="TA123">
        <v>-1</v>
      </c>
      <c r="TC123">
        <v>-1</v>
      </c>
      <c r="TF123">
        <v>1</v>
      </c>
      <c r="TH123">
        <v>0</v>
      </c>
      <c r="TK123" s="116" t="s">
        <v>1108</v>
      </c>
      <c r="TL123">
        <v>50</v>
      </c>
      <c r="TM123" t="s">
        <v>1188</v>
      </c>
      <c r="TN123">
        <v>5</v>
      </c>
      <c r="TO123">
        <v>4</v>
      </c>
      <c r="TP123">
        <v>5</v>
      </c>
      <c r="TQ123" s="138">
        <v>50000</v>
      </c>
      <c r="TR123" s="138"/>
      <c r="TS123" s="196">
        <v>0</v>
      </c>
      <c r="TT123" s="196"/>
      <c r="TU123" s="196"/>
      <c r="TV123" s="196">
        <v>0</v>
      </c>
      <c r="TW123" s="196">
        <v>0</v>
      </c>
      <c r="TX123" s="196"/>
      <c r="TY123" s="196"/>
      <c r="TZ123" s="196"/>
      <c r="UA123" s="196"/>
      <c r="UB123" s="196"/>
      <c r="UC123" s="196"/>
      <c r="UE123">
        <f t="shared" si="263"/>
        <v>-50</v>
      </c>
      <c r="UI123">
        <v>-1</v>
      </c>
      <c r="UK123">
        <v>-1</v>
      </c>
      <c r="UN123">
        <f t="shared" si="295"/>
        <v>1</v>
      </c>
      <c r="UP123">
        <f t="shared" si="265"/>
        <v>0</v>
      </c>
      <c r="US123" s="116" t="s">
        <v>1108</v>
      </c>
      <c r="UT123">
        <v>50</v>
      </c>
      <c r="UU123" t="str">
        <f t="shared" si="296"/>
        <v>FALSE</v>
      </c>
      <c r="UV123">
        <f>ROUND(MARGIN!$J40,0)</f>
        <v>5</v>
      </c>
      <c r="UW123">
        <f t="shared" si="267"/>
        <v>4</v>
      </c>
      <c r="UX123">
        <f t="shared" si="268"/>
        <v>5</v>
      </c>
      <c r="UY123" s="138">
        <f>UX123*10000*MARGIN!$G40/MARGIN!$D40</f>
        <v>50000</v>
      </c>
      <c r="UZ123" s="138"/>
      <c r="VA123" s="196">
        <f t="shared" si="297"/>
        <v>0</v>
      </c>
      <c r="VB123" s="196"/>
      <c r="VC123" s="196"/>
      <c r="VD123" s="196">
        <f t="shared" si="270"/>
        <v>0</v>
      </c>
      <c r="VE123" s="196">
        <f t="shared" si="298"/>
        <v>0</v>
      </c>
      <c r="VF123" s="196"/>
      <c r="VG123" s="196"/>
      <c r="VH123" s="196"/>
      <c r="VI123" s="196"/>
      <c r="VJ123" s="196"/>
      <c r="VK123" s="196"/>
      <c r="VM123">
        <f t="shared" si="272"/>
        <v>-50</v>
      </c>
      <c r="VQ123">
        <v>-1</v>
      </c>
      <c r="VS123">
        <v>-1</v>
      </c>
      <c r="VV123">
        <f t="shared" si="299"/>
        <v>1</v>
      </c>
      <c r="VX123">
        <f t="shared" si="274"/>
        <v>0</v>
      </c>
      <c r="WA123" s="116" t="s">
        <v>1108</v>
      </c>
      <c r="WB123">
        <v>50</v>
      </c>
      <c r="WC123" t="str">
        <f t="shared" si="300"/>
        <v>FALSE</v>
      </c>
      <c r="WD123">
        <f>ROUND(MARGIN!$J40,0)</f>
        <v>5</v>
      </c>
      <c r="WE123">
        <f t="shared" si="276"/>
        <v>4</v>
      </c>
      <c r="WF123">
        <f t="shared" si="277"/>
        <v>5</v>
      </c>
      <c r="WG123" s="138">
        <f>WF123*10000*MARGIN!$G40/MARGIN!$D40</f>
        <v>50000</v>
      </c>
      <c r="WH123" s="138"/>
      <c r="WI123" s="196">
        <f t="shared" si="301"/>
        <v>0</v>
      </c>
      <c r="WJ123" s="196"/>
      <c r="WK123" s="196"/>
      <c r="WL123" s="196">
        <f t="shared" si="279"/>
        <v>0</v>
      </c>
      <c r="WM123" s="196">
        <f t="shared" si="302"/>
        <v>0</v>
      </c>
      <c r="WN123" s="196"/>
      <c r="WO123" s="196"/>
      <c r="WP123" s="196"/>
      <c r="WQ123" s="196"/>
      <c r="WR123" s="196"/>
      <c r="WS123" s="196"/>
      <c r="WU123">
        <f t="shared" si="281"/>
        <v>-50</v>
      </c>
      <c r="WY123">
        <v>-1</v>
      </c>
      <c r="XA123">
        <v>-1</v>
      </c>
      <c r="XD123">
        <f t="shared" si="303"/>
        <v>1</v>
      </c>
      <c r="XF123">
        <f t="shared" si="283"/>
        <v>0</v>
      </c>
      <c r="XI123" s="116" t="s">
        <v>1108</v>
      </c>
      <c r="XJ123">
        <v>50</v>
      </c>
      <c r="XK123" t="str">
        <f t="shared" si="304"/>
        <v>FALSE</v>
      </c>
      <c r="XL123">
        <f>ROUND(MARGIN!$J40,0)</f>
        <v>5</v>
      </c>
      <c r="XM123">
        <f t="shared" si="285"/>
        <v>4</v>
      </c>
      <c r="XN123">
        <f t="shared" si="286"/>
        <v>5</v>
      </c>
      <c r="XO123" s="138">
        <f>XN123*10000*MARGIN!$G40/MARGIN!$D40</f>
        <v>50000</v>
      </c>
      <c r="XP123" s="138"/>
      <c r="XQ123" s="196">
        <f t="shared" si="305"/>
        <v>0</v>
      </c>
      <c r="XR123" s="196"/>
      <c r="XS123" s="196"/>
      <c r="XT123" s="196">
        <f t="shared" si="288"/>
        <v>0</v>
      </c>
      <c r="XU123" s="196">
        <f t="shared" si="306"/>
        <v>0</v>
      </c>
      <c r="XV123" s="196"/>
      <c r="XW123" s="196"/>
      <c r="XX123" s="196"/>
      <c r="XY123" s="196"/>
      <c r="XZ123" s="196"/>
      <c r="YA123" s="196"/>
    </row>
    <row r="127" spans="1:651" x14ac:dyDescent="0.25">
      <c r="IG127">
        <v>1</v>
      </c>
      <c r="IH127">
        <v>1</v>
      </c>
      <c r="II127">
        <v>-11</v>
      </c>
    </row>
    <row r="128" spans="1:651" x14ac:dyDescent="0.25">
      <c r="IG128">
        <v>1</v>
      </c>
      <c r="IH128">
        <v>-1</v>
      </c>
      <c r="II128">
        <v>-11</v>
      </c>
    </row>
  </sheetData>
  <sortState ref="BV2:CH9">
    <sortCondition ref="BV2:BV9"/>
  </sortState>
  <conditionalFormatting sqref="O96:O123">
    <cfRule type="colorScale" priority="1134">
      <colorScale>
        <cfvo type="min"/>
        <cfvo type="percentile" val="50"/>
        <cfvo type="max"/>
        <color rgb="FFF8696B"/>
        <color rgb="FFFFEB84"/>
        <color rgb="FF63BE7B"/>
      </colorScale>
    </cfRule>
  </conditionalFormatting>
  <conditionalFormatting sqref="J14:J92">
    <cfRule type="colorScale" priority="1124">
      <colorScale>
        <cfvo type="min"/>
        <cfvo type="percentile" val="50"/>
        <cfvo type="max"/>
        <color rgb="FFF8696B"/>
        <color rgb="FFFFEB84"/>
        <color rgb="FF63BE7B"/>
      </colorScale>
    </cfRule>
  </conditionalFormatting>
  <conditionalFormatting sqref="I96:I123 G96:G123 L96:L123">
    <cfRule type="colorScale" priority="1137">
      <colorScale>
        <cfvo type="min"/>
        <cfvo type="percentile" val="50"/>
        <cfvo type="max"/>
        <color rgb="FFF8696B"/>
        <color rgb="FFFFEB84"/>
        <color rgb="FF63BE7B"/>
      </colorScale>
    </cfRule>
  </conditionalFormatting>
  <conditionalFormatting sqref="M96:N123">
    <cfRule type="colorScale" priority="1136">
      <colorScale>
        <cfvo type="min"/>
        <cfvo type="percentile" val="50"/>
        <cfvo type="max"/>
        <color rgb="FFF8696B"/>
        <color rgb="FFFFEB84"/>
        <color rgb="FF63BE7B"/>
      </colorScale>
    </cfRule>
  </conditionalFormatting>
  <conditionalFormatting sqref="M94:N95">
    <cfRule type="colorScale" priority="1135">
      <colorScale>
        <cfvo type="min"/>
        <cfvo type="percentile" val="50"/>
        <cfvo type="max"/>
        <color rgb="FFF8696B"/>
        <color rgb="FFFFEB84"/>
        <color rgb="FF63BE7B"/>
      </colorScale>
    </cfRule>
  </conditionalFormatting>
  <conditionalFormatting sqref="L15:L24 G82:G92 G15:G24 L82:L92 I15:I24 I82:I92">
    <cfRule type="colorScale" priority="1133">
      <colorScale>
        <cfvo type="min"/>
        <cfvo type="percentile" val="50"/>
        <cfvo type="max"/>
        <color rgb="FFF8696B"/>
        <color rgb="FFFFEB84"/>
        <color rgb="FF63BE7B"/>
      </colorScale>
    </cfRule>
  </conditionalFormatting>
  <conditionalFormatting sqref="F96:F123">
    <cfRule type="colorScale" priority="1132">
      <colorScale>
        <cfvo type="min"/>
        <cfvo type="percentile" val="50"/>
        <cfvo type="max"/>
        <color rgb="FFF8696B"/>
        <color rgb="FFFFEB84"/>
        <color rgb="FF63BE7B"/>
      </colorScale>
    </cfRule>
  </conditionalFormatting>
  <conditionalFormatting sqref="O14:O92">
    <cfRule type="colorScale" priority="1140">
      <colorScale>
        <cfvo type="min"/>
        <cfvo type="percentile" val="50"/>
        <cfvo type="max"/>
        <color rgb="FFF8696B"/>
        <color rgb="FFFFEB84"/>
        <color rgb="FF63BE7B"/>
      </colorScale>
    </cfRule>
  </conditionalFormatting>
  <conditionalFormatting sqref="L25:L81 G25:G81 I25:I81">
    <cfRule type="colorScale" priority="1141">
      <colorScale>
        <cfvo type="min"/>
        <cfvo type="percentile" val="50"/>
        <cfvo type="max"/>
        <color rgb="FFF8696B"/>
        <color rgb="FFFFEB84"/>
        <color rgb="FF63BE7B"/>
      </colorScale>
    </cfRule>
  </conditionalFormatting>
  <conditionalFormatting sqref="M12:N92">
    <cfRule type="colorScale" priority="1142">
      <colorScale>
        <cfvo type="min"/>
        <cfvo type="percentile" val="50"/>
        <cfvo type="max"/>
        <color rgb="FFF8696B"/>
        <color rgb="FFFFEB84"/>
        <color rgb="FF63BE7B"/>
      </colorScale>
    </cfRule>
  </conditionalFormatting>
  <conditionalFormatting sqref="G14 I14">
    <cfRule type="colorScale" priority="1129">
      <colorScale>
        <cfvo type="min"/>
        <cfvo type="percentile" val="50"/>
        <cfvo type="max"/>
        <color rgb="FFF8696B"/>
        <color rgb="FFFFEB84"/>
        <color rgb="FF63BE7B"/>
      </colorScale>
    </cfRule>
  </conditionalFormatting>
  <conditionalFormatting sqref="L14:L92">
    <cfRule type="colorScale" priority="1128">
      <colorScale>
        <cfvo type="min"/>
        <cfvo type="percentile" val="50"/>
        <cfvo type="max"/>
        <color rgb="FFF8696B"/>
        <color rgb="FFFFEB84"/>
        <color rgb="FF63BE7B"/>
      </colorScale>
    </cfRule>
  </conditionalFormatting>
  <conditionalFormatting sqref="F82:F92 F15:F24">
    <cfRule type="colorScale" priority="1126">
      <colorScale>
        <cfvo type="min"/>
        <cfvo type="percentile" val="50"/>
        <cfvo type="max"/>
        <color rgb="FFF8696B"/>
        <color rgb="FFFFEB84"/>
        <color rgb="FF63BE7B"/>
      </colorScale>
    </cfRule>
  </conditionalFormatting>
  <conditionalFormatting sqref="F25:F81">
    <cfRule type="colorScale" priority="1127">
      <colorScale>
        <cfvo type="min"/>
        <cfvo type="percentile" val="50"/>
        <cfvo type="max"/>
        <color rgb="FFF8696B"/>
        <color rgb="FFFFEB84"/>
        <color rgb="FF63BE7B"/>
      </colorScale>
    </cfRule>
  </conditionalFormatting>
  <conditionalFormatting sqref="F14">
    <cfRule type="colorScale" priority="1125">
      <colorScale>
        <cfvo type="min"/>
        <cfvo type="percentile" val="50"/>
        <cfvo type="max"/>
        <color rgb="FFF8696B"/>
        <color rgb="FFFFEB84"/>
        <color rgb="FF63BE7B"/>
      </colorScale>
    </cfRule>
  </conditionalFormatting>
  <conditionalFormatting sqref="T14:U92">
    <cfRule type="colorScale" priority="1122">
      <colorScale>
        <cfvo type="min"/>
        <cfvo type="percentile" val="50"/>
        <cfvo type="max"/>
        <color rgb="FFF8696B"/>
        <color rgb="FFFFEB84"/>
        <color rgb="FF63BE7B"/>
      </colorScale>
    </cfRule>
  </conditionalFormatting>
  <conditionalFormatting sqref="P96:P123">
    <cfRule type="colorScale" priority="1120">
      <colorScale>
        <cfvo type="min"/>
        <cfvo type="percentile" val="50"/>
        <cfvo type="max"/>
        <color rgb="FFF8696B"/>
        <color rgb="FFFFEB84"/>
        <color rgb="FF63BE7B"/>
      </colorScale>
    </cfRule>
  </conditionalFormatting>
  <conditionalFormatting sqref="Q96:Q123">
    <cfRule type="colorScale" priority="1119">
      <colorScale>
        <cfvo type="min"/>
        <cfvo type="percentile" val="50"/>
        <cfvo type="max"/>
        <color rgb="FFF8696B"/>
        <color rgb="FFFFEB84"/>
        <color rgb="FF63BE7B"/>
      </colorScale>
    </cfRule>
  </conditionalFormatting>
  <conditionalFormatting sqref="Q14:Q92">
    <cfRule type="colorScale" priority="1121">
      <colorScale>
        <cfvo type="min"/>
        <cfvo type="percentile" val="50"/>
        <cfvo type="max"/>
        <color rgb="FFF8696B"/>
        <color rgb="FFFFEB84"/>
        <color rgb="FF63BE7B"/>
      </colorScale>
    </cfRule>
  </conditionalFormatting>
  <conditionalFormatting sqref="P14:Q92">
    <cfRule type="colorScale" priority="1118">
      <colorScale>
        <cfvo type="min"/>
        <cfvo type="percentile" val="50"/>
        <cfvo type="max"/>
        <color rgb="FF63BE7B"/>
        <color rgb="FFFFEB84"/>
        <color rgb="FFF8696B"/>
      </colorScale>
    </cfRule>
  </conditionalFormatting>
  <conditionalFormatting sqref="AF96:AF123">
    <cfRule type="colorScale" priority="1110">
      <colorScale>
        <cfvo type="min"/>
        <cfvo type="percentile" val="50"/>
        <cfvo type="max"/>
        <color rgb="FFF8696B"/>
        <color rgb="FFFFEB84"/>
        <color rgb="FF63BE7B"/>
      </colorScale>
    </cfRule>
  </conditionalFormatting>
  <conditionalFormatting sqref="AA14:AA92 Y14:Y92">
    <cfRule type="colorScale" priority="1101">
      <colorScale>
        <cfvo type="min"/>
        <cfvo type="percentile" val="50"/>
        <cfvo type="max"/>
        <color rgb="FFF8696B"/>
        <color rgb="FFFFEB84"/>
        <color rgb="FF63BE7B"/>
      </colorScale>
    </cfRule>
  </conditionalFormatting>
  <conditionalFormatting sqref="X96:Z123 AC96:AC123">
    <cfRule type="colorScale" priority="1113">
      <colorScale>
        <cfvo type="min"/>
        <cfvo type="percentile" val="50"/>
        <cfvo type="max"/>
        <color rgb="FFF8696B"/>
        <color rgb="FFFFEB84"/>
        <color rgb="FF63BE7B"/>
      </colorScale>
    </cfRule>
  </conditionalFormatting>
  <conditionalFormatting sqref="AD96:AE123">
    <cfRule type="colorScale" priority="1112">
      <colorScale>
        <cfvo type="min"/>
        <cfvo type="percentile" val="50"/>
        <cfvo type="max"/>
        <color rgb="FFF8696B"/>
        <color rgb="FFFFEB84"/>
        <color rgb="FF63BE7B"/>
      </colorScale>
    </cfRule>
  </conditionalFormatting>
  <conditionalFormatting sqref="AC15:AC24 X82:X92 X15:X24 AC82:AC92 Z15:Z24 Z82:Z92">
    <cfRule type="colorScale" priority="1109">
      <colorScale>
        <cfvo type="min"/>
        <cfvo type="percentile" val="50"/>
        <cfvo type="max"/>
        <color rgb="FFF8696B"/>
        <color rgb="FFFFEB84"/>
        <color rgb="FF63BE7B"/>
      </colorScale>
    </cfRule>
  </conditionalFormatting>
  <conditionalFormatting sqref="W96:W123">
    <cfRule type="colorScale" priority="1108">
      <colorScale>
        <cfvo type="min"/>
        <cfvo type="percentile" val="50"/>
        <cfvo type="max"/>
        <color rgb="FFF8696B"/>
        <color rgb="FFFFEB84"/>
        <color rgb="FF63BE7B"/>
      </colorScale>
    </cfRule>
  </conditionalFormatting>
  <conditionalFormatting sqref="AF14:AF92">
    <cfRule type="colorScale" priority="1114">
      <colorScale>
        <cfvo type="min"/>
        <cfvo type="percentile" val="50"/>
        <cfvo type="max"/>
        <color rgb="FFF8696B"/>
        <color rgb="FFFFEB84"/>
        <color rgb="FF63BE7B"/>
      </colorScale>
    </cfRule>
  </conditionalFormatting>
  <conditionalFormatting sqref="AC25:AC81 X25:X81 Z25:Z81">
    <cfRule type="colorScale" priority="1115">
      <colorScale>
        <cfvo type="min"/>
        <cfvo type="percentile" val="50"/>
        <cfvo type="max"/>
        <color rgb="FFF8696B"/>
        <color rgb="FFFFEB84"/>
        <color rgb="FF63BE7B"/>
      </colorScale>
    </cfRule>
  </conditionalFormatting>
  <conditionalFormatting sqref="AD12:AE92">
    <cfRule type="colorScale" priority="1116">
      <colorScale>
        <cfvo type="min"/>
        <cfvo type="percentile" val="50"/>
        <cfvo type="max"/>
        <color rgb="FFF8696B"/>
        <color rgb="FFFFEB84"/>
        <color rgb="FF63BE7B"/>
      </colorScale>
    </cfRule>
  </conditionalFormatting>
  <conditionalFormatting sqref="X14 Z14">
    <cfRule type="colorScale" priority="1106">
      <colorScale>
        <cfvo type="min"/>
        <cfvo type="percentile" val="50"/>
        <cfvo type="max"/>
        <color rgb="FFF8696B"/>
        <color rgb="FFFFEB84"/>
        <color rgb="FF63BE7B"/>
      </colorScale>
    </cfRule>
  </conditionalFormatting>
  <conditionalFormatting sqref="AC14:AC92">
    <cfRule type="colorScale" priority="1105">
      <colorScale>
        <cfvo type="min"/>
        <cfvo type="percentile" val="50"/>
        <cfvo type="max"/>
        <color rgb="FFF8696B"/>
        <color rgb="FFFFEB84"/>
        <color rgb="FF63BE7B"/>
      </colorScale>
    </cfRule>
  </conditionalFormatting>
  <conditionalFormatting sqref="W82:W92 W15:W24">
    <cfRule type="colorScale" priority="1103">
      <colorScale>
        <cfvo type="min"/>
        <cfvo type="percentile" val="50"/>
        <cfvo type="max"/>
        <color rgb="FFF8696B"/>
        <color rgb="FFFFEB84"/>
        <color rgb="FF63BE7B"/>
      </colorScale>
    </cfRule>
  </conditionalFormatting>
  <conditionalFormatting sqref="W25:W81">
    <cfRule type="colorScale" priority="1104">
      <colorScale>
        <cfvo type="min"/>
        <cfvo type="percentile" val="50"/>
        <cfvo type="max"/>
        <color rgb="FFF8696B"/>
        <color rgb="FFFFEB84"/>
        <color rgb="FF63BE7B"/>
      </colorScale>
    </cfRule>
  </conditionalFormatting>
  <conditionalFormatting sqref="W14">
    <cfRule type="colorScale" priority="1102">
      <colorScale>
        <cfvo type="min"/>
        <cfvo type="percentile" val="50"/>
        <cfvo type="max"/>
        <color rgb="FFF8696B"/>
        <color rgb="FFFFEB84"/>
        <color rgb="FF63BE7B"/>
      </colorScale>
    </cfRule>
  </conditionalFormatting>
  <conditionalFormatting sqref="AK14:AK92">
    <cfRule type="colorScale" priority="1100">
      <colorScale>
        <cfvo type="min"/>
        <cfvo type="percentile" val="50"/>
        <cfvo type="max"/>
        <color rgb="FFF8696B"/>
        <color rgb="FFFFEB84"/>
        <color rgb="FF63BE7B"/>
      </colorScale>
    </cfRule>
  </conditionalFormatting>
  <conditionalFormatting sqref="AG96:AH123">
    <cfRule type="colorScale" priority="1098">
      <colorScale>
        <cfvo type="min"/>
        <cfvo type="percentile" val="50"/>
        <cfvo type="max"/>
        <color rgb="FFF8696B"/>
        <color rgb="FFFFEB84"/>
        <color rgb="FF63BE7B"/>
      </colorScale>
    </cfRule>
  </conditionalFormatting>
  <conditionalFormatting sqref="AI96:AI123">
    <cfRule type="colorScale" priority="1097">
      <colorScale>
        <cfvo type="min"/>
        <cfvo type="percentile" val="50"/>
        <cfvo type="max"/>
        <color rgb="FFF8696B"/>
        <color rgb="FFFFEB84"/>
        <color rgb="FF63BE7B"/>
      </colorScale>
    </cfRule>
  </conditionalFormatting>
  <conditionalFormatting sqref="AI14:AI92">
    <cfRule type="colorScale" priority="1099">
      <colorScale>
        <cfvo type="min"/>
        <cfvo type="percentile" val="50"/>
        <cfvo type="max"/>
        <color rgb="FFF8696B"/>
        <color rgb="FFFFEB84"/>
        <color rgb="FF63BE7B"/>
      </colorScale>
    </cfRule>
  </conditionalFormatting>
  <conditionalFormatting sqref="AG14:AG92 AI14:AI92">
    <cfRule type="colorScale" priority="1096">
      <colorScale>
        <cfvo type="min"/>
        <cfvo type="percentile" val="50"/>
        <cfvo type="max"/>
        <color rgb="FF63BE7B"/>
        <color rgb="FFFFEB84"/>
        <color rgb="FFF8696B"/>
      </colorScale>
    </cfRule>
  </conditionalFormatting>
  <conditionalFormatting sqref="L96:L123">
    <cfRule type="colorScale" priority="1094">
      <colorScale>
        <cfvo type="min"/>
        <cfvo type="percentile" val="50"/>
        <cfvo type="max"/>
        <color rgb="FFF8696B"/>
        <color rgb="FFFFEB84"/>
        <color rgb="FF63BE7B"/>
      </colorScale>
    </cfRule>
  </conditionalFormatting>
  <conditionalFormatting sqref="J96:J123">
    <cfRule type="colorScale" priority="1093">
      <colorScale>
        <cfvo type="min"/>
        <cfvo type="percentile" val="50"/>
        <cfvo type="max"/>
        <color rgb="FFF8696B"/>
        <color rgb="FFFFEB84"/>
        <color rgb="FF63BE7B"/>
      </colorScale>
    </cfRule>
  </conditionalFormatting>
  <conditionalFormatting sqref="T96:T123">
    <cfRule type="colorScale" priority="1092">
      <colorScale>
        <cfvo type="min"/>
        <cfvo type="percentile" val="50"/>
        <cfvo type="max"/>
        <color rgb="FFF8696B"/>
        <color rgb="FFFFEB84"/>
        <color rgb="FF63BE7B"/>
      </colorScale>
    </cfRule>
  </conditionalFormatting>
  <conditionalFormatting sqref="AA96:AA123">
    <cfRule type="colorScale" priority="1091">
      <colorScale>
        <cfvo type="min"/>
        <cfvo type="percentile" val="50"/>
        <cfvo type="max"/>
        <color rgb="FFF8696B"/>
        <color rgb="FFFFEB84"/>
        <color rgb="FF63BE7B"/>
      </colorScale>
    </cfRule>
  </conditionalFormatting>
  <conditionalFormatting sqref="AB96:AB123">
    <cfRule type="colorScale" priority="1090">
      <colorScale>
        <cfvo type="min"/>
        <cfvo type="percentile" val="50"/>
        <cfvo type="max"/>
        <color rgb="FFF8696B"/>
        <color rgb="FFFFEB84"/>
        <color rgb="FF63BE7B"/>
      </colorScale>
    </cfRule>
  </conditionalFormatting>
  <conditionalFormatting sqref="AK96:AK123">
    <cfRule type="colorScale" priority="1087">
      <colorScale>
        <cfvo type="min"/>
        <cfvo type="percentile" val="50"/>
        <cfvo type="max"/>
        <color rgb="FFF8696B"/>
        <color rgb="FFFFEB84"/>
        <color rgb="FF63BE7B"/>
      </colorScale>
    </cfRule>
  </conditionalFormatting>
  <conditionalFormatting sqref="AH14:AH92">
    <cfRule type="colorScale" priority="1085">
      <colorScale>
        <cfvo type="min"/>
        <cfvo type="percentile" val="50"/>
        <cfvo type="max"/>
        <color rgb="FFF8696B"/>
        <color rgb="FFFFEB84"/>
        <color rgb="FF63BE7B"/>
      </colorScale>
    </cfRule>
  </conditionalFormatting>
  <conditionalFormatting sqref="AH14:AH92">
    <cfRule type="colorScale" priority="1084">
      <colorScale>
        <cfvo type="min"/>
        <cfvo type="percentile" val="50"/>
        <cfvo type="max"/>
        <color rgb="FF63BE7B"/>
        <color rgb="FFFFEB84"/>
        <color rgb="FFF8696B"/>
      </colorScale>
    </cfRule>
  </conditionalFormatting>
  <conditionalFormatting sqref="AG96:AI123">
    <cfRule type="colorScale" priority="1083">
      <colorScale>
        <cfvo type="min"/>
        <cfvo type="percentile" val="50"/>
        <cfvo type="max"/>
        <color rgb="FF63BE7B"/>
        <color rgb="FFFFEB84"/>
        <color rgb="FFF8696B"/>
      </colorScale>
    </cfRule>
  </conditionalFormatting>
  <conditionalFormatting sqref="H14:H92">
    <cfRule type="colorScale" priority="1081">
      <colorScale>
        <cfvo type="min"/>
        <cfvo type="percentile" val="50"/>
        <cfvo type="max"/>
        <color rgb="FFF8696B"/>
        <color rgb="FFFFEB84"/>
        <color rgb="FF63BE7B"/>
      </colorScale>
    </cfRule>
  </conditionalFormatting>
  <conditionalFormatting sqref="H96:H123">
    <cfRule type="colorScale" priority="1082">
      <colorScale>
        <cfvo type="min"/>
        <cfvo type="percentile" val="50"/>
        <cfvo type="max"/>
        <color rgb="FFF8696B"/>
        <color rgb="FFFFEB84"/>
        <color rgb="FF63BE7B"/>
      </colorScale>
    </cfRule>
  </conditionalFormatting>
  <conditionalFormatting sqref="K14:K92">
    <cfRule type="colorScale" priority="1080">
      <colorScale>
        <cfvo type="min"/>
        <cfvo type="percentile" val="50"/>
        <cfvo type="max"/>
        <color rgb="FFF8696B"/>
        <color rgb="FFFFEB84"/>
        <color rgb="FF63BE7B"/>
      </colorScale>
    </cfRule>
  </conditionalFormatting>
  <conditionalFormatting sqref="K96:K123">
    <cfRule type="colorScale" priority="1079">
      <colorScale>
        <cfvo type="min"/>
        <cfvo type="percentile" val="50"/>
        <cfvo type="max"/>
        <color rgb="FFF8696B"/>
        <color rgb="FFFFEB84"/>
        <color rgb="FF63BE7B"/>
      </colorScale>
    </cfRule>
  </conditionalFormatting>
  <conditionalFormatting sqref="AB14:AB92">
    <cfRule type="colorScale" priority="1078">
      <colorScale>
        <cfvo type="min"/>
        <cfvo type="percentile" val="50"/>
        <cfvo type="max"/>
        <color rgb="FFF8696B"/>
        <color rgb="FFFFEB84"/>
        <color rgb="FF63BE7B"/>
      </colorScale>
    </cfRule>
  </conditionalFormatting>
  <conditionalFormatting sqref="U96:U123">
    <cfRule type="colorScale" priority="1077">
      <colorScale>
        <cfvo type="min"/>
        <cfvo type="percentile" val="50"/>
        <cfvo type="max"/>
        <color rgb="FFF8696B"/>
        <color rgb="FFFFEB84"/>
        <color rgb="FF63BE7B"/>
      </colorScale>
    </cfRule>
  </conditionalFormatting>
  <conditionalFormatting sqref="R96:R123">
    <cfRule type="colorScale" priority="1075">
      <colorScale>
        <cfvo type="min"/>
        <cfvo type="percentile" val="50"/>
        <cfvo type="max"/>
        <color rgb="FFF8696B"/>
        <color rgb="FFFFEB84"/>
        <color rgb="FF63BE7B"/>
      </colorScale>
    </cfRule>
  </conditionalFormatting>
  <conditionalFormatting sqref="R14:R92">
    <cfRule type="colorScale" priority="1076">
      <colorScale>
        <cfvo type="min"/>
        <cfvo type="percentile" val="50"/>
        <cfvo type="max"/>
        <color rgb="FFF8696B"/>
        <color rgb="FFFFEB84"/>
        <color rgb="FF63BE7B"/>
      </colorScale>
    </cfRule>
  </conditionalFormatting>
  <conditionalFormatting sqref="R14:R92">
    <cfRule type="colorScale" priority="1074">
      <colorScale>
        <cfvo type="min"/>
        <cfvo type="percentile" val="50"/>
        <cfvo type="max"/>
        <color rgb="FF63BE7B"/>
        <color rgb="FFFFEB84"/>
        <color rgb="FFF8696B"/>
      </colorScale>
    </cfRule>
  </conditionalFormatting>
  <conditionalFormatting sqref="R96:R123">
    <cfRule type="colorScale" priority="1073">
      <colorScale>
        <cfvo type="min"/>
        <cfvo type="percentile" val="50"/>
        <cfvo type="max"/>
        <color rgb="FF63BE7B"/>
        <color rgb="FFFFEB84"/>
        <color rgb="FFF8696B"/>
      </colorScale>
    </cfRule>
  </conditionalFormatting>
  <conditionalFormatting sqref="AL14:AL92">
    <cfRule type="colorScale" priority="1072">
      <colorScale>
        <cfvo type="min"/>
        <cfvo type="percentile" val="50"/>
        <cfvo type="max"/>
        <color rgb="FFF8696B"/>
        <color rgb="FFFFEB84"/>
        <color rgb="FF63BE7B"/>
      </colorScale>
    </cfRule>
  </conditionalFormatting>
  <conditionalFormatting sqref="AL96:AL123">
    <cfRule type="colorScale" priority="1071">
      <colorScale>
        <cfvo type="min"/>
        <cfvo type="percentile" val="50"/>
        <cfvo type="max"/>
        <color rgb="FFF8696B"/>
        <color rgb="FFFFEB84"/>
        <color rgb="FF63BE7B"/>
      </colorScale>
    </cfRule>
  </conditionalFormatting>
  <conditionalFormatting sqref="AC96:AC123">
    <cfRule type="colorScale" priority="1070">
      <colorScale>
        <cfvo type="min"/>
        <cfvo type="percentile" val="50"/>
        <cfvo type="max"/>
        <color rgb="FFF8696B"/>
        <color rgb="FFFFEB84"/>
        <color rgb="FF63BE7B"/>
      </colorScale>
    </cfRule>
  </conditionalFormatting>
  <conditionalFormatting sqref="AW96:AW123">
    <cfRule type="colorScale" priority="1064">
      <colorScale>
        <cfvo type="min"/>
        <cfvo type="percentile" val="50"/>
        <cfvo type="max"/>
        <color rgb="FFF8696B"/>
        <color rgb="FFFFEB84"/>
        <color rgb="FF63BE7B"/>
      </colorScale>
    </cfRule>
  </conditionalFormatting>
  <conditionalFormatting sqref="AR14:AR92 AP14:AP92">
    <cfRule type="colorScale" priority="1055">
      <colorScale>
        <cfvo type="min"/>
        <cfvo type="percentile" val="50"/>
        <cfvo type="max"/>
        <color rgb="FFF8696B"/>
        <color rgb="FFFFEB84"/>
        <color rgb="FF63BE7B"/>
      </colorScale>
    </cfRule>
  </conditionalFormatting>
  <conditionalFormatting sqref="AO96:AQ123 AT96:AT123">
    <cfRule type="colorScale" priority="1066">
      <colorScale>
        <cfvo type="min"/>
        <cfvo type="percentile" val="50"/>
        <cfvo type="max"/>
        <color rgb="FFF8696B"/>
        <color rgb="FFFFEB84"/>
        <color rgb="FF63BE7B"/>
      </colorScale>
    </cfRule>
  </conditionalFormatting>
  <conditionalFormatting sqref="AU96:AV123">
    <cfRule type="colorScale" priority="1065">
      <colorScale>
        <cfvo type="min"/>
        <cfvo type="percentile" val="50"/>
        <cfvo type="max"/>
        <color rgb="FFF8696B"/>
        <color rgb="FFFFEB84"/>
        <color rgb="FF63BE7B"/>
      </colorScale>
    </cfRule>
  </conditionalFormatting>
  <conditionalFormatting sqref="AT15:AT24 AO82:AO92 AO15:AO24 AT82:AT92 AQ15:AQ24 AQ82:AQ92">
    <cfRule type="colorScale" priority="1063">
      <colorScale>
        <cfvo type="min"/>
        <cfvo type="percentile" val="50"/>
        <cfvo type="max"/>
        <color rgb="FFF8696B"/>
        <color rgb="FFFFEB84"/>
        <color rgb="FF63BE7B"/>
      </colorScale>
    </cfRule>
  </conditionalFormatting>
  <conditionalFormatting sqref="AN96:AN123">
    <cfRule type="colorScale" priority="1062">
      <colorScale>
        <cfvo type="min"/>
        <cfvo type="percentile" val="50"/>
        <cfvo type="max"/>
        <color rgb="FFF8696B"/>
        <color rgb="FFFFEB84"/>
        <color rgb="FF63BE7B"/>
      </colorScale>
    </cfRule>
  </conditionalFormatting>
  <conditionalFormatting sqref="AW14:AW92">
    <cfRule type="colorScale" priority="1067">
      <colorScale>
        <cfvo type="min"/>
        <cfvo type="percentile" val="50"/>
        <cfvo type="max"/>
        <color rgb="FFF8696B"/>
        <color rgb="FFFFEB84"/>
        <color rgb="FF63BE7B"/>
      </colorScale>
    </cfRule>
  </conditionalFormatting>
  <conditionalFormatting sqref="AT25:AT81 AO25:AO81 AQ25:AQ81">
    <cfRule type="colorScale" priority="1068">
      <colorScale>
        <cfvo type="min"/>
        <cfvo type="percentile" val="50"/>
        <cfvo type="max"/>
        <color rgb="FFF8696B"/>
        <color rgb="FFFFEB84"/>
        <color rgb="FF63BE7B"/>
      </colorScale>
    </cfRule>
  </conditionalFormatting>
  <conditionalFormatting sqref="AU12:AV92">
    <cfRule type="colorScale" priority="1069">
      <colorScale>
        <cfvo type="min"/>
        <cfvo type="percentile" val="50"/>
        <cfvo type="max"/>
        <color rgb="FFF8696B"/>
        <color rgb="FFFFEB84"/>
        <color rgb="FF63BE7B"/>
      </colorScale>
    </cfRule>
  </conditionalFormatting>
  <conditionalFormatting sqref="AO14 AQ14">
    <cfRule type="colorScale" priority="1060">
      <colorScale>
        <cfvo type="min"/>
        <cfvo type="percentile" val="50"/>
        <cfvo type="max"/>
        <color rgb="FFF8696B"/>
        <color rgb="FFFFEB84"/>
        <color rgb="FF63BE7B"/>
      </colorScale>
    </cfRule>
  </conditionalFormatting>
  <conditionalFormatting sqref="AT14:AT92">
    <cfRule type="colorScale" priority="1059">
      <colorScale>
        <cfvo type="min"/>
        <cfvo type="percentile" val="50"/>
        <cfvo type="max"/>
        <color rgb="FFF8696B"/>
        <color rgb="FFFFEB84"/>
        <color rgb="FF63BE7B"/>
      </colorScale>
    </cfRule>
  </conditionalFormatting>
  <conditionalFormatting sqref="AN82:AN92 AN15:AN24">
    <cfRule type="colorScale" priority="1057">
      <colorScale>
        <cfvo type="min"/>
        <cfvo type="percentile" val="50"/>
        <cfvo type="max"/>
        <color rgb="FFF8696B"/>
        <color rgb="FFFFEB84"/>
        <color rgb="FF63BE7B"/>
      </colorScale>
    </cfRule>
  </conditionalFormatting>
  <conditionalFormatting sqref="AN25:AN81">
    <cfRule type="colorScale" priority="1058">
      <colorScale>
        <cfvo type="min"/>
        <cfvo type="percentile" val="50"/>
        <cfvo type="max"/>
        <color rgb="FFF8696B"/>
        <color rgb="FFFFEB84"/>
        <color rgb="FF63BE7B"/>
      </colorScale>
    </cfRule>
  </conditionalFormatting>
  <conditionalFormatting sqref="AN14">
    <cfRule type="colorScale" priority="1056">
      <colorScale>
        <cfvo type="min"/>
        <cfvo type="percentile" val="50"/>
        <cfvo type="max"/>
        <color rgb="FFF8696B"/>
        <color rgb="FFFFEB84"/>
        <color rgb="FF63BE7B"/>
      </colorScale>
    </cfRule>
  </conditionalFormatting>
  <conditionalFormatting sqref="AX96:AY123">
    <cfRule type="colorScale" priority="1052">
      <colorScale>
        <cfvo type="min"/>
        <cfvo type="percentile" val="50"/>
        <cfvo type="max"/>
        <color rgb="FFF8696B"/>
        <color rgb="FFFFEB84"/>
        <color rgb="FF63BE7B"/>
      </colorScale>
    </cfRule>
  </conditionalFormatting>
  <conditionalFormatting sqref="AX14:AX92">
    <cfRule type="colorScale" priority="1050">
      <colorScale>
        <cfvo type="min"/>
        <cfvo type="percentile" val="50"/>
        <cfvo type="max"/>
        <color rgb="FF63BE7B"/>
        <color rgb="FFFFEB84"/>
        <color rgb="FFF8696B"/>
      </colorScale>
    </cfRule>
  </conditionalFormatting>
  <conditionalFormatting sqref="AR96:AR123">
    <cfRule type="colorScale" priority="1049">
      <colorScale>
        <cfvo type="min"/>
        <cfvo type="percentile" val="50"/>
        <cfvo type="max"/>
        <color rgb="FFF8696B"/>
        <color rgb="FFFFEB84"/>
        <color rgb="FF63BE7B"/>
      </colorScale>
    </cfRule>
  </conditionalFormatting>
  <conditionalFormatting sqref="AS96:AS123">
    <cfRule type="colorScale" priority="1048">
      <colorScale>
        <cfvo type="min"/>
        <cfvo type="percentile" val="50"/>
        <cfvo type="max"/>
        <color rgb="FFF8696B"/>
        <color rgb="FFFFEB84"/>
        <color rgb="FF63BE7B"/>
      </colorScale>
    </cfRule>
  </conditionalFormatting>
  <conditionalFormatting sqref="AY14:AY92">
    <cfRule type="colorScale" priority="1046">
      <colorScale>
        <cfvo type="min"/>
        <cfvo type="percentile" val="50"/>
        <cfvo type="max"/>
        <color rgb="FFF8696B"/>
        <color rgb="FFFFEB84"/>
        <color rgb="FF63BE7B"/>
      </colorScale>
    </cfRule>
  </conditionalFormatting>
  <conditionalFormatting sqref="AY14:AY92">
    <cfRule type="colorScale" priority="1045">
      <colorScale>
        <cfvo type="min"/>
        <cfvo type="percentile" val="50"/>
        <cfvo type="max"/>
        <color rgb="FF63BE7B"/>
        <color rgb="FFFFEB84"/>
        <color rgb="FFF8696B"/>
      </colorScale>
    </cfRule>
  </conditionalFormatting>
  <conditionalFormatting sqref="AX96:AY123">
    <cfRule type="colorScale" priority="1044">
      <colorScale>
        <cfvo type="min"/>
        <cfvo type="percentile" val="50"/>
        <cfvo type="max"/>
        <color rgb="FF63BE7B"/>
        <color rgb="FFFFEB84"/>
        <color rgb="FFF8696B"/>
      </colorScale>
    </cfRule>
  </conditionalFormatting>
  <conditionalFormatting sqref="AS14:AS92">
    <cfRule type="colorScale" priority="1043">
      <colorScale>
        <cfvo type="min"/>
        <cfvo type="percentile" val="50"/>
        <cfvo type="max"/>
        <color rgb="FFF8696B"/>
        <color rgb="FFFFEB84"/>
        <color rgb="FF63BE7B"/>
      </colorScale>
    </cfRule>
  </conditionalFormatting>
  <conditionalFormatting sqref="AT96:AT123">
    <cfRule type="colorScale" priority="1040">
      <colorScale>
        <cfvo type="min"/>
        <cfvo type="percentile" val="50"/>
        <cfvo type="max"/>
        <color rgb="FFF8696B"/>
        <color rgb="FFFFEB84"/>
        <color rgb="FF63BE7B"/>
      </colorScale>
    </cfRule>
  </conditionalFormatting>
  <conditionalFormatting sqref="BB14:BB92">
    <cfRule type="colorScale" priority="1039">
      <colorScale>
        <cfvo type="min"/>
        <cfvo type="percentile" val="50"/>
        <cfvo type="max"/>
        <color rgb="FFF8696B"/>
        <color rgb="FFFFEB84"/>
        <color rgb="FF63BE7B"/>
      </colorScale>
    </cfRule>
  </conditionalFormatting>
  <conditionalFormatting sqref="BB96:BB123">
    <cfRule type="colorScale" priority="1038">
      <colorScale>
        <cfvo type="min"/>
        <cfvo type="percentile" val="50"/>
        <cfvo type="max"/>
        <color rgb="FFF8696B"/>
        <color rgb="FFFFEB84"/>
        <color rgb="FF63BE7B"/>
      </colorScale>
    </cfRule>
  </conditionalFormatting>
  <conditionalFormatting sqref="BC14:BC92">
    <cfRule type="colorScale" priority="1037">
      <colorScale>
        <cfvo type="min"/>
        <cfvo type="percentile" val="50"/>
        <cfvo type="max"/>
        <color rgb="FFF8696B"/>
        <color rgb="FFFFEB84"/>
        <color rgb="FF63BE7B"/>
      </colorScale>
    </cfRule>
  </conditionalFormatting>
  <conditionalFormatting sqref="BC96:BC123">
    <cfRule type="colorScale" priority="1036">
      <colorScale>
        <cfvo type="min"/>
        <cfvo type="percentile" val="50"/>
        <cfvo type="max"/>
        <color rgb="FFF8696B"/>
        <color rgb="FFFFEB84"/>
        <color rgb="FF63BE7B"/>
      </colorScale>
    </cfRule>
  </conditionalFormatting>
  <conditionalFormatting sqref="BN96:BN123">
    <cfRule type="colorScale" priority="1030">
      <colorScale>
        <cfvo type="min"/>
        <cfvo type="percentile" val="50"/>
        <cfvo type="max"/>
        <color rgb="FFF8696B"/>
        <color rgb="FFFFEB84"/>
        <color rgb="FF63BE7B"/>
      </colorScale>
    </cfRule>
  </conditionalFormatting>
  <conditionalFormatting sqref="BI14:BI92">
    <cfRule type="colorScale" priority="1021">
      <colorScale>
        <cfvo type="min"/>
        <cfvo type="percentile" val="50"/>
        <cfvo type="max"/>
        <color rgb="FFF8696B"/>
        <color rgb="FFFFEB84"/>
        <color rgb="FF63BE7B"/>
      </colorScale>
    </cfRule>
  </conditionalFormatting>
  <conditionalFormatting sqref="BF96:BH123 BK96:BK123">
    <cfRule type="colorScale" priority="1032">
      <colorScale>
        <cfvo type="min"/>
        <cfvo type="percentile" val="50"/>
        <cfvo type="max"/>
        <color rgb="FFF8696B"/>
        <color rgb="FFFFEB84"/>
        <color rgb="FF63BE7B"/>
      </colorScale>
    </cfRule>
  </conditionalFormatting>
  <conditionalFormatting sqref="BL96:BM123">
    <cfRule type="colorScale" priority="1031">
      <colorScale>
        <cfvo type="min"/>
        <cfvo type="percentile" val="50"/>
        <cfvo type="max"/>
        <color rgb="FFF8696B"/>
        <color rgb="FFFFEB84"/>
        <color rgb="FF63BE7B"/>
      </colorScale>
    </cfRule>
  </conditionalFormatting>
  <conditionalFormatting sqref="BK15:BK24 BF82:BF92 BF15:BF24 BK82:BK92 BH15:BH24 BH82:BH92">
    <cfRule type="colorScale" priority="1029">
      <colorScale>
        <cfvo type="min"/>
        <cfvo type="percentile" val="50"/>
        <cfvo type="max"/>
        <color rgb="FFF8696B"/>
        <color rgb="FFFFEB84"/>
        <color rgb="FF63BE7B"/>
      </colorScale>
    </cfRule>
  </conditionalFormatting>
  <conditionalFormatting sqref="BE96:BE123">
    <cfRule type="colorScale" priority="1028">
      <colorScale>
        <cfvo type="min"/>
        <cfvo type="percentile" val="50"/>
        <cfvo type="max"/>
        <color rgb="FFF8696B"/>
        <color rgb="FFFFEB84"/>
        <color rgb="FF63BE7B"/>
      </colorScale>
    </cfRule>
  </conditionalFormatting>
  <conditionalFormatting sqref="BN14:BN92">
    <cfRule type="colorScale" priority="1033">
      <colorScale>
        <cfvo type="min"/>
        <cfvo type="percentile" val="50"/>
        <cfvo type="max"/>
        <color rgb="FFF8696B"/>
        <color rgb="FFFFEB84"/>
        <color rgb="FF63BE7B"/>
      </colorScale>
    </cfRule>
  </conditionalFormatting>
  <conditionalFormatting sqref="BK25:BK81 BF25:BF81 BH25:BH81">
    <cfRule type="colorScale" priority="1034">
      <colorScale>
        <cfvo type="min"/>
        <cfvo type="percentile" val="50"/>
        <cfvo type="max"/>
        <color rgb="FFF8696B"/>
        <color rgb="FFFFEB84"/>
        <color rgb="FF63BE7B"/>
      </colorScale>
    </cfRule>
  </conditionalFormatting>
  <conditionalFormatting sqref="BL12:BM92">
    <cfRule type="colorScale" priority="1035">
      <colorScale>
        <cfvo type="min"/>
        <cfvo type="percentile" val="50"/>
        <cfvo type="max"/>
        <color rgb="FFF8696B"/>
        <color rgb="FFFFEB84"/>
        <color rgb="FF63BE7B"/>
      </colorScale>
    </cfRule>
  </conditionalFormatting>
  <conditionalFormatting sqref="BF14 BH14">
    <cfRule type="colorScale" priority="1026">
      <colorScale>
        <cfvo type="min"/>
        <cfvo type="percentile" val="50"/>
        <cfvo type="max"/>
        <color rgb="FFF8696B"/>
        <color rgb="FFFFEB84"/>
        <color rgb="FF63BE7B"/>
      </colorScale>
    </cfRule>
  </conditionalFormatting>
  <conditionalFormatting sqref="BK14:BK92">
    <cfRule type="colorScale" priority="1025">
      <colorScale>
        <cfvo type="min"/>
        <cfvo type="percentile" val="50"/>
        <cfvo type="max"/>
        <color rgb="FFF8696B"/>
        <color rgb="FFFFEB84"/>
        <color rgb="FF63BE7B"/>
      </colorScale>
    </cfRule>
  </conditionalFormatting>
  <conditionalFormatting sqref="BE82:BE92 BE15:BE24">
    <cfRule type="colorScale" priority="1023">
      <colorScale>
        <cfvo type="min"/>
        <cfvo type="percentile" val="50"/>
        <cfvo type="max"/>
        <color rgb="FFF8696B"/>
        <color rgb="FFFFEB84"/>
        <color rgb="FF63BE7B"/>
      </colorScale>
    </cfRule>
  </conditionalFormatting>
  <conditionalFormatting sqref="BE25:BE81">
    <cfRule type="colorScale" priority="1024">
      <colorScale>
        <cfvo type="min"/>
        <cfvo type="percentile" val="50"/>
        <cfvo type="max"/>
        <color rgb="FFF8696B"/>
        <color rgb="FFFFEB84"/>
        <color rgb="FF63BE7B"/>
      </colorScale>
    </cfRule>
  </conditionalFormatting>
  <conditionalFormatting sqref="BE14">
    <cfRule type="colorScale" priority="1022">
      <colorScale>
        <cfvo type="min"/>
        <cfvo type="percentile" val="50"/>
        <cfvo type="max"/>
        <color rgb="FFF8696B"/>
        <color rgb="FFFFEB84"/>
        <color rgb="FF63BE7B"/>
      </colorScale>
    </cfRule>
  </conditionalFormatting>
  <conditionalFormatting sqref="BO96:BP123">
    <cfRule type="colorScale" priority="1020">
      <colorScale>
        <cfvo type="min"/>
        <cfvo type="percentile" val="50"/>
        <cfvo type="max"/>
        <color rgb="FFF8696B"/>
        <color rgb="FFFFEB84"/>
        <color rgb="FF63BE7B"/>
      </colorScale>
    </cfRule>
  </conditionalFormatting>
  <conditionalFormatting sqref="BO14:BO92">
    <cfRule type="colorScale" priority="1019">
      <colorScale>
        <cfvo type="min"/>
        <cfvo type="percentile" val="50"/>
        <cfvo type="max"/>
        <color rgb="FF63BE7B"/>
        <color rgb="FFFFEB84"/>
        <color rgb="FFF8696B"/>
      </colorScale>
    </cfRule>
  </conditionalFormatting>
  <conditionalFormatting sqref="BI96:BI123">
    <cfRule type="colorScale" priority="1018">
      <colorScale>
        <cfvo type="min"/>
        <cfvo type="percentile" val="50"/>
        <cfvo type="max"/>
        <color rgb="FFF8696B"/>
        <color rgb="FFFFEB84"/>
        <color rgb="FF63BE7B"/>
      </colorScale>
    </cfRule>
  </conditionalFormatting>
  <conditionalFormatting sqref="BJ96:BJ123">
    <cfRule type="colorScale" priority="1017">
      <colorScale>
        <cfvo type="min"/>
        <cfvo type="percentile" val="50"/>
        <cfvo type="max"/>
        <color rgb="FFF8696B"/>
        <color rgb="FFFFEB84"/>
        <color rgb="FF63BE7B"/>
      </colorScale>
    </cfRule>
  </conditionalFormatting>
  <conditionalFormatting sqref="BO96:BP123">
    <cfRule type="colorScale" priority="1014">
      <colorScale>
        <cfvo type="min"/>
        <cfvo type="percentile" val="50"/>
        <cfvo type="max"/>
        <color rgb="FF63BE7B"/>
        <color rgb="FFFFEB84"/>
        <color rgb="FFF8696B"/>
      </colorScale>
    </cfRule>
  </conditionalFormatting>
  <conditionalFormatting sqref="BJ14:BJ92">
    <cfRule type="colorScale" priority="1013">
      <colorScale>
        <cfvo type="min"/>
        <cfvo type="percentile" val="50"/>
        <cfvo type="max"/>
        <color rgb="FFF8696B"/>
        <color rgb="FFFFEB84"/>
        <color rgb="FF63BE7B"/>
      </colorScale>
    </cfRule>
  </conditionalFormatting>
  <conditionalFormatting sqref="BK96:BK123">
    <cfRule type="colorScale" priority="1012">
      <colorScale>
        <cfvo type="min"/>
        <cfvo type="percentile" val="50"/>
        <cfvo type="max"/>
        <color rgb="FFF8696B"/>
        <color rgb="FFFFEB84"/>
        <color rgb="FF63BE7B"/>
      </colorScale>
    </cfRule>
  </conditionalFormatting>
  <conditionalFormatting sqref="BS14:BS92">
    <cfRule type="colorScale" priority="1011">
      <colorScale>
        <cfvo type="min"/>
        <cfvo type="percentile" val="50"/>
        <cfvo type="max"/>
        <color rgb="FFF8696B"/>
        <color rgb="FFFFEB84"/>
        <color rgb="FF63BE7B"/>
      </colorScale>
    </cfRule>
  </conditionalFormatting>
  <conditionalFormatting sqref="BS96:BS123">
    <cfRule type="colorScale" priority="1010">
      <colorScale>
        <cfvo type="min"/>
        <cfvo type="percentile" val="50"/>
        <cfvo type="max"/>
        <color rgb="FFF8696B"/>
        <color rgb="FFFFEB84"/>
        <color rgb="FF63BE7B"/>
      </colorScale>
    </cfRule>
  </conditionalFormatting>
  <conditionalFormatting sqref="BT14:BT92">
    <cfRule type="colorScale" priority="1009">
      <colorScale>
        <cfvo type="min"/>
        <cfvo type="percentile" val="50"/>
        <cfvo type="max"/>
        <color rgb="FFF8696B"/>
        <color rgb="FFFFEB84"/>
        <color rgb="FF63BE7B"/>
      </colorScale>
    </cfRule>
  </conditionalFormatting>
  <conditionalFormatting sqref="BT96:BT123">
    <cfRule type="colorScale" priority="1008">
      <colorScale>
        <cfvo type="min"/>
        <cfvo type="percentile" val="50"/>
        <cfvo type="max"/>
        <color rgb="FFF8696B"/>
        <color rgb="FFFFEB84"/>
        <color rgb="FF63BE7B"/>
      </colorScale>
    </cfRule>
  </conditionalFormatting>
  <conditionalFormatting sqref="AT2:AT10 AP2:AP10">
    <cfRule type="colorScale" priority="1006">
      <colorScale>
        <cfvo type="min"/>
        <cfvo type="percentile" val="50"/>
        <cfvo type="max"/>
        <color rgb="FFF8696B"/>
        <color rgb="FFFFEB84"/>
        <color rgb="FF63BE7B"/>
      </colorScale>
    </cfRule>
  </conditionalFormatting>
  <conditionalFormatting sqref="AQ2:AQ10">
    <cfRule type="colorScale" priority="1004">
      <colorScale>
        <cfvo type="min"/>
        <cfvo type="percentile" val="50"/>
        <cfvo type="max"/>
        <color rgb="FFF8696B"/>
        <color rgb="FFFFEB84"/>
        <color rgb="FF63BE7B"/>
      </colorScale>
    </cfRule>
  </conditionalFormatting>
  <conditionalFormatting sqref="AU2:AU10">
    <cfRule type="colorScale" priority="1003">
      <colorScale>
        <cfvo type="min"/>
        <cfvo type="percentile" val="50"/>
        <cfvo type="max"/>
        <color rgb="FFF8696B"/>
        <color rgb="FFFFEB84"/>
        <color rgb="FF63BE7B"/>
      </colorScale>
    </cfRule>
  </conditionalFormatting>
  <conditionalFormatting sqref="BK2:BK10 BG2:BG10">
    <cfRule type="colorScale" priority="1002">
      <colorScale>
        <cfvo type="min"/>
        <cfvo type="percentile" val="50"/>
        <cfvo type="max"/>
        <color rgb="FFF8696B"/>
        <color rgb="FFFFEB84"/>
        <color rgb="FF63BE7B"/>
      </colorScale>
    </cfRule>
  </conditionalFormatting>
  <conditionalFormatting sqref="BH2:BH10">
    <cfRule type="colorScale" priority="1001">
      <colorScale>
        <cfvo type="min"/>
        <cfvo type="percentile" val="50"/>
        <cfvo type="max"/>
        <color rgb="FFF8696B"/>
        <color rgb="FFFFEB84"/>
        <color rgb="FF63BE7B"/>
      </colorScale>
    </cfRule>
  </conditionalFormatting>
  <conditionalFormatting sqref="BL2:BL10">
    <cfRule type="colorScale" priority="1000">
      <colorScale>
        <cfvo type="min"/>
        <cfvo type="percentile" val="50"/>
        <cfvo type="max"/>
        <color rgb="FFF8696B"/>
        <color rgb="FFFFEB84"/>
        <color rgb="FF63BE7B"/>
      </colorScale>
    </cfRule>
  </conditionalFormatting>
  <conditionalFormatting sqref="CG96:CG123">
    <cfRule type="colorScale" priority="994">
      <colorScale>
        <cfvo type="min"/>
        <cfvo type="percentile" val="50"/>
        <cfvo type="max"/>
        <color rgb="FFF8696B"/>
        <color rgb="FFFFEB84"/>
        <color rgb="FF63BE7B"/>
      </colorScale>
    </cfRule>
  </conditionalFormatting>
  <conditionalFormatting sqref="CA14:CA92">
    <cfRule type="colorScale" priority="986">
      <colorScale>
        <cfvo type="min"/>
        <cfvo type="percentile" val="50"/>
        <cfvo type="max"/>
        <color rgb="FFF8696B"/>
        <color rgb="FFFFEB84"/>
        <color rgb="FF63BE7B"/>
      </colorScale>
    </cfRule>
  </conditionalFormatting>
  <conditionalFormatting sqref="CD96:CD123 BW96:BZ123">
    <cfRule type="colorScale" priority="996">
      <colorScale>
        <cfvo type="min"/>
        <cfvo type="percentile" val="50"/>
        <cfvo type="max"/>
        <color rgb="FFF8696B"/>
        <color rgb="FFFFEB84"/>
        <color rgb="FF63BE7B"/>
      </colorScale>
    </cfRule>
  </conditionalFormatting>
  <conditionalFormatting sqref="CE96:CF123">
    <cfRule type="colorScale" priority="995">
      <colorScale>
        <cfvo type="min"/>
        <cfvo type="percentile" val="50"/>
        <cfvo type="max"/>
        <color rgb="FFF8696B"/>
        <color rgb="FFFFEB84"/>
        <color rgb="FF63BE7B"/>
      </colorScale>
    </cfRule>
  </conditionalFormatting>
  <conditionalFormatting sqref="CD15:CD24 BW82:BW92 BW15:BW24 CD82:CD92 BZ15:BZ24 BZ82:BZ92">
    <cfRule type="colorScale" priority="993">
      <colorScale>
        <cfvo type="min"/>
        <cfvo type="percentile" val="50"/>
        <cfvo type="max"/>
        <color rgb="FFF8696B"/>
        <color rgb="FFFFEB84"/>
        <color rgb="FF63BE7B"/>
      </colorScale>
    </cfRule>
  </conditionalFormatting>
  <conditionalFormatting sqref="BV96:BV123">
    <cfRule type="colorScale" priority="992">
      <colorScale>
        <cfvo type="min"/>
        <cfvo type="percentile" val="50"/>
        <cfvo type="max"/>
        <color rgb="FFF8696B"/>
        <color rgb="FFFFEB84"/>
        <color rgb="FF63BE7B"/>
      </colorScale>
    </cfRule>
  </conditionalFormatting>
  <conditionalFormatting sqref="CG14:CG92">
    <cfRule type="colorScale" priority="997">
      <colorScale>
        <cfvo type="min"/>
        <cfvo type="percentile" val="50"/>
        <cfvo type="max"/>
        <color rgb="FFF8696B"/>
        <color rgb="FFFFEB84"/>
        <color rgb="FF63BE7B"/>
      </colorScale>
    </cfRule>
  </conditionalFormatting>
  <conditionalFormatting sqref="CD25:CD81 BW25:BW81 BZ25:BZ81">
    <cfRule type="colorScale" priority="998">
      <colorScale>
        <cfvo type="min"/>
        <cfvo type="percentile" val="50"/>
        <cfvo type="max"/>
        <color rgb="FFF8696B"/>
        <color rgb="FFFFEB84"/>
        <color rgb="FF63BE7B"/>
      </colorScale>
    </cfRule>
  </conditionalFormatting>
  <conditionalFormatting sqref="CE12:CF92">
    <cfRule type="colorScale" priority="999">
      <colorScale>
        <cfvo type="min"/>
        <cfvo type="percentile" val="50"/>
        <cfvo type="max"/>
        <color rgb="FFF8696B"/>
        <color rgb="FFFFEB84"/>
        <color rgb="FF63BE7B"/>
      </colorScale>
    </cfRule>
  </conditionalFormatting>
  <conditionalFormatting sqref="BW14 BZ14">
    <cfRule type="colorScale" priority="991">
      <colorScale>
        <cfvo type="min"/>
        <cfvo type="percentile" val="50"/>
        <cfvo type="max"/>
        <color rgb="FFF8696B"/>
        <color rgb="FFFFEB84"/>
        <color rgb="FF63BE7B"/>
      </colorScale>
    </cfRule>
  </conditionalFormatting>
  <conditionalFormatting sqref="CD14:CD92">
    <cfRule type="colorScale" priority="990">
      <colorScale>
        <cfvo type="min"/>
        <cfvo type="percentile" val="50"/>
        <cfvo type="max"/>
        <color rgb="FFF8696B"/>
        <color rgb="FFFFEB84"/>
        <color rgb="FF63BE7B"/>
      </colorScale>
    </cfRule>
  </conditionalFormatting>
  <conditionalFormatting sqref="BV14:BV92">
    <cfRule type="colorScale" priority="987">
      <colorScale>
        <cfvo type="min"/>
        <cfvo type="percentile" val="50"/>
        <cfvo type="max"/>
        <color rgb="FFF8696B"/>
        <color rgb="FFFFEB84"/>
        <color rgb="FF63BE7B"/>
      </colorScale>
    </cfRule>
  </conditionalFormatting>
  <conditionalFormatting sqref="CH96:CI123">
    <cfRule type="colorScale" priority="985">
      <colorScale>
        <cfvo type="min"/>
        <cfvo type="percentile" val="50"/>
        <cfvo type="max"/>
        <color rgb="FFF8696B"/>
        <color rgb="FFFFEB84"/>
        <color rgb="FF63BE7B"/>
      </colorScale>
    </cfRule>
  </conditionalFormatting>
  <conditionalFormatting sqref="CH14:CH92">
    <cfRule type="colorScale" priority="984">
      <colorScale>
        <cfvo type="min"/>
        <cfvo type="percentile" val="50"/>
        <cfvo type="max"/>
        <color rgb="FF63BE7B"/>
        <color rgb="FFFFEB84"/>
        <color rgb="FFF8696B"/>
      </colorScale>
    </cfRule>
  </conditionalFormatting>
  <conditionalFormatting sqref="CA96:CB123">
    <cfRule type="colorScale" priority="983">
      <colorScale>
        <cfvo type="min"/>
        <cfvo type="percentile" val="50"/>
        <cfvo type="max"/>
        <color rgb="FFF8696B"/>
        <color rgb="FFFFEB84"/>
        <color rgb="FF63BE7B"/>
      </colorScale>
    </cfRule>
  </conditionalFormatting>
  <conditionalFormatting sqref="CC96:CC123">
    <cfRule type="colorScale" priority="982">
      <colorScale>
        <cfvo type="min"/>
        <cfvo type="percentile" val="50"/>
        <cfvo type="max"/>
        <color rgb="FFF8696B"/>
        <color rgb="FFFFEB84"/>
        <color rgb="FF63BE7B"/>
      </colorScale>
    </cfRule>
  </conditionalFormatting>
  <conditionalFormatting sqref="CH96:CI123">
    <cfRule type="colorScale" priority="981">
      <colorScale>
        <cfvo type="min"/>
        <cfvo type="percentile" val="50"/>
        <cfvo type="max"/>
        <color rgb="FF63BE7B"/>
        <color rgb="FFFFEB84"/>
        <color rgb="FFF8696B"/>
      </colorScale>
    </cfRule>
  </conditionalFormatting>
  <conditionalFormatting sqref="CC14:CC92">
    <cfRule type="colorScale" priority="980">
      <colorScale>
        <cfvo type="min"/>
        <cfvo type="percentile" val="50"/>
        <cfvo type="max"/>
        <color rgb="FFF8696B"/>
        <color rgb="FFFFEB84"/>
        <color rgb="FF63BE7B"/>
      </colorScale>
    </cfRule>
  </conditionalFormatting>
  <conditionalFormatting sqref="CD96:CD123">
    <cfRule type="colorScale" priority="979">
      <colorScale>
        <cfvo type="min"/>
        <cfvo type="percentile" val="50"/>
        <cfvo type="max"/>
        <color rgb="FFF8696B"/>
        <color rgb="FFFFEB84"/>
        <color rgb="FF63BE7B"/>
      </colorScale>
    </cfRule>
  </conditionalFormatting>
  <conditionalFormatting sqref="CL14:CL92">
    <cfRule type="colorScale" priority="978">
      <colorScale>
        <cfvo type="min"/>
        <cfvo type="percentile" val="50"/>
        <cfvo type="max"/>
        <color rgb="FFF8696B"/>
        <color rgb="FFFFEB84"/>
        <color rgb="FF63BE7B"/>
      </colorScale>
    </cfRule>
  </conditionalFormatting>
  <conditionalFormatting sqref="CL96:CM123">
    <cfRule type="colorScale" priority="977">
      <colorScale>
        <cfvo type="min"/>
        <cfvo type="percentile" val="50"/>
        <cfvo type="max"/>
        <color rgb="FFF8696B"/>
        <color rgb="FFFFEB84"/>
        <color rgb="FF63BE7B"/>
      </colorScale>
    </cfRule>
  </conditionalFormatting>
  <conditionalFormatting sqref="CN14:CN92">
    <cfRule type="colorScale" priority="976">
      <colorScale>
        <cfvo type="min"/>
        <cfvo type="percentile" val="50"/>
        <cfvo type="max"/>
        <color rgb="FFF8696B"/>
        <color rgb="FFFFEB84"/>
        <color rgb="FF63BE7B"/>
      </colorScale>
    </cfRule>
  </conditionalFormatting>
  <conditionalFormatting sqref="CN96:CN123">
    <cfRule type="colorScale" priority="975">
      <colorScale>
        <cfvo type="min"/>
        <cfvo type="percentile" val="50"/>
        <cfvo type="max"/>
        <color rgb="FFF8696B"/>
        <color rgb="FFFFEB84"/>
        <color rgb="FF63BE7B"/>
      </colorScale>
    </cfRule>
  </conditionalFormatting>
  <conditionalFormatting sqref="CD2:CD10 BZ2:BZ10">
    <cfRule type="colorScale" priority="974">
      <colorScale>
        <cfvo type="min"/>
        <cfvo type="percentile" val="50"/>
        <cfvo type="max"/>
        <color rgb="FFF8696B"/>
        <color rgb="FFFFEB84"/>
        <color rgb="FF63BE7B"/>
      </colorScale>
    </cfRule>
  </conditionalFormatting>
  <conditionalFormatting sqref="CA2:CB10">
    <cfRule type="colorScale" priority="973">
      <colorScale>
        <cfvo type="min"/>
        <cfvo type="percentile" val="50"/>
        <cfvo type="max"/>
        <color rgb="FFF8696B"/>
        <color rgb="FFFFEB84"/>
        <color rgb="FF63BE7B"/>
      </colorScale>
    </cfRule>
  </conditionalFormatting>
  <conditionalFormatting sqref="CE2:CE10">
    <cfRule type="colorScale" priority="972">
      <colorScale>
        <cfvo type="min"/>
        <cfvo type="percentile" val="50"/>
        <cfvo type="max"/>
        <color rgb="FFF8696B"/>
        <color rgb="FFFFEB84"/>
        <color rgb="FF63BE7B"/>
      </colorScale>
    </cfRule>
  </conditionalFormatting>
  <conditionalFormatting sqref="BG14:BG92">
    <cfRule type="colorScale" priority="971">
      <colorScale>
        <cfvo type="min"/>
        <cfvo type="percentile" val="50"/>
        <cfvo type="max"/>
        <color rgb="FFF8696B"/>
        <color rgb="FFFFEB84"/>
        <color rgb="FF63BE7B"/>
      </colorScale>
    </cfRule>
  </conditionalFormatting>
  <conditionalFormatting sqref="BY14:BY92">
    <cfRule type="colorScale" priority="970">
      <colorScale>
        <cfvo type="min"/>
        <cfvo type="percentile" val="50"/>
        <cfvo type="max"/>
        <color rgb="FFF8696B"/>
        <color rgb="FFFFEB84"/>
        <color rgb="FF63BE7B"/>
      </colorScale>
    </cfRule>
  </conditionalFormatting>
  <conditionalFormatting sqref="BX14:BX92">
    <cfRule type="colorScale" priority="969">
      <colorScale>
        <cfvo type="min"/>
        <cfvo type="percentile" val="50"/>
        <cfvo type="max"/>
        <color rgb="FFF8696B"/>
        <color rgb="FFFFEB84"/>
        <color rgb="FF63BE7B"/>
      </colorScale>
    </cfRule>
  </conditionalFormatting>
  <conditionalFormatting sqref="CB14:CB92">
    <cfRule type="colorScale" priority="940">
      <colorScale>
        <cfvo type="min"/>
        <cfvo type="percentile" val="50"/>
        <cfvo type="max"/>
        <color rgb="FFF8696B"/>
        <color rgb="FFFFEB84"/>
        <color rgb="FF63BE7B"/>
      </colorScale>
    </cfRule>
  </conditionalFormatting>
  <conditionalFormatting sqref="CM14:CM92">
    <cfRule type="colorScale" priority="938">
      <colorScale>
        <cfvo type="min"/>
        <cfvo type="percentile" val="50"/>
        <cfvo type="max"/>
        <color rgb="FFF8696B"/>
        <color rgb="FFFFEB84"/>
        <color rgb="FF63BE7B"/>
      </colorScale>
    </cfRule>
  </conditionalFormatting>
  <conditionalFormatting sqref="DA96:DA123">
    <cfRule type="colorScale" priority="925">
      <colorScale>
        <cfvo type="min"/>
        <cfvo type="percentile" val="50"/>
        <cfvo type="max"/>
        <color rgb="FFF8696B"/>
        <color rgb="FFFFEB84"/>
        <color rgb="FF63BE7B"/>
      </colorScale>
    </cfRule>
  </conditionalFormatting>
  <conditionalFormatting sqref="CU14:CU92">
    <cfRule type="colorScale" priority="919">
      <colorScale>
        <cfvo type="min"/>
        <cfvo type="percentile" val="50"/>
        <cfvo type="max"/>
        <color rgb="FFF8696B"/>
        <color rgb="FFFFEB84"/>
        <color rgb="FF63BE7B"/>
      </colorScale>
    </cfRule>
  </conditionalFormatting>
  <conditionalFormatting sqref="CX96:CX123 CQ96:CT123">
    <cfRule type="colorScale" priority="927">
      <colorScale>
        <cfvo type="min"/>
        <cfvo type="percentile" val="50"/>
        <cfvo type="max"/>
        <color rgb="FFF8696B"/>
        <color rgb="FFFFEB84"/>
        <color rgb="FF63BE7B"/>
      </colorScale>
    </cfRule>
  </conditionalFormatting>
  <conditionalFormatting sqref="CY96:CZ123">
    <cfRule type="colorScale" priority="926">
      <colorScale>
        <cfvo type="min"/>
        <cfvo type="percentile" val="50"/>
        <cfvo type="max"/>
        <color rgb="FFF8696B"/>
        <color rgb="FFFFEB84"/>
        <color rgb="FF63BE7B"/>
      </colorScale>
    </cfRule>
  </conditionalFormatting>
  <conditionalFormatting sqref="CX15:CX24 CQ82:CQ92 CQ15:CQ24 CX82:CX92 CT15:CT24 CT82:CT92">
    <cfRule type="colorScale" priority="924">
      <colorScale>
        <cfvo type="min"/>
        <cfvo type="percentile" val="50"/>
        <cfvo type="max"/>
        <color rgb="FFF8696B"/>
        <color rgb="FFFFEB84"/>
        <color rgb="FF63BE7B"/>
      </colorScale>
    </cfRule>
  </conditionalFormatting>
  <conditionalFormatting sqref="CP96:CP123">
    <cfRule type="colorScale" priority="923">
      <colorScale>
        <cfvo type="min"/>
        <cfvo type="percentile" val="50"/>
        <cfvo type="max"/>
        <color rgb="FFF8696B"/>
        <color rgb="FFFFEB84"/>
        <color rgb="FF63BE7B"/>
      </colorScale>
    </cfRule>
  </conditionalFormatting>
  <conditionalFormatting sqref="DA14:DA92">
    <cfRule type="colorScale" priority="928">
      <colorScale>
        <cfvo type="min"/>
        <cfvo type="percentile" val="50"/>
        <cfvo type="max"/>
        <color rgb="FFF8696B"/>
        <color rgb="FFFFEB84"/>
        <color rgb="FF63BE7B"/>
      </colorScale>
    </cfRule>
  </conditionalFormatting>
  <conditionalFormatting sqref="CX25:CX81 CQ25:CQ81 CT25:CT81">
    <cfRule type="colorScale" priority="929">
      <colorScale>
        <cfvo type="min"/>
        <cfvo type="percentile" val="50"/>
        <cfvo type="max"/>
        <color rgb="FFF8696B"/>
        <color rgb="FFFFEB84"/>
        <color rgb="FF63BE7B"/>
      </colorScale>
    </cfRule>
  </conditionalFormatting>
  <conditionalFormatting sqref="CY12:CZ92">
    <cfRule type="colorScale" priority="930">
      <colorScale>
        <cfvo type="min"/>
        <cfvo type="percentile" val="50"/>
        <cfvo type="max"/>
        <color rgb="FFF8696B"/>
        <color rgb="FFFFEB84"/>
        <color rgb="FF63BE7B"/>
      </colorScale>
    </cfRule>
  </conditionalFormatting>
  <conditionalFormatting sqref="CQ14 CT14">
    <cfRule type="colorScale" priority="922">
      <colorScale>
        <cfvo type="min"/>
        <cfvo type="percentile" val="50"/>
        <cfvo type="max"/>
        <color rgb="FFF8696B"/>
        <color rgb="FFFFEB84"/>
        <color rgb="FF63BE7B"/>
      </colorScale>
    </cfRule>
  </conditionalFormatting>
  <conditionalFormatting sqref="CX14:CX92">
    <cfRule type="colorScale" priority="921">
      <colorScale>
        <cfvo type="min"/>
        <cfvo type="percentile" val="50"/>
        <cfvo type="max"/>
        <color rgb="FFF8696B"/>
        <color rgb="FFFFEB84"/>
        <color rgb="FF63BE7B"/>
      </colorScale>
    </cfRule>
  </conditionalFormatting>
  <conditionalFormatting sqref="CP14:CP92">
    <cfRule type="colorScale" priority="920">
      <colorScale>
        <cfvo type="min"/>
        <cfvo type="percentile" val="50"/>
        <cfvo type="max"/>
        <color rgb="FFF8696B"/>
        <color rgb="FFFFEB84"/>
        <color rgb="FF63BE7B"/>
      </colorScale>
    </cfRule>
  </conditionalFormatting>
  <conditionalFormatting sqref="DB96:DC123">
    <cfRule type="colorScale" priority="918">
      <colorScale>
        <cfvo type="min"/>
        <cfvo type="percentile" val="50"/>
        <cfvo type="max"/>
        <color rgb="FFF8696B"/>
        <color rgb="FFFFEB84"/>
        <color rgb="FF63BE7B"/>
      </colorScale>
    </cfRule>
  </conditionalFormatting>
  <conditionalFormatting sqref="DB14:DB92">
    <cfRule type="colorScale" priority="917">
      <colorScale>
        <cfvo type="min"/>
        <cfvo type="percentile" val="50"/>
        <cfvo type="max"/>
        <color rgb="FF63BE7B"/>
        <color rgb="FFFFEB84"/>
        <color rgb="FFF8696B"/>
      </colorScale>
    </cfRule>
  </conditionalFormatting>
  <conditionalFormatting sqref="CU96:CV123">
    <cfRule type="colorScale" priority="916">
      <colorScale>
        <cfvo type="min"/>
        <cfvo type="percentile" val="50"/>
        <cfvo type="max"/>
        <color rgb="FFF8696B"/>
        <color rgb="FFFFEB84"/>
        <color rgb="FF63BE7B"/>
      </colorScale>
    </cfRule>
  </conditionalFormatting>
  <conditionalFormatting sqref="CW96:CW123">
    <cfRule type="colorScale" priority="915">
      <colorScale>
        <cfvo type="min"/>
        <cfvo type="percentile" val="50"/>
        <cfvo type="max"/>
        <color rgb="FFF8696B"/>
        <color rgb="FFFFEB84"/>
        <color rgb="FF63BE7B"/>
      </colorScale>
    </cfRule>
  </conditionalFormatting>
  <conditionalFormatting sqref="DB96:DC123">
    <cfRule type="colorScale" priority="914">
      <colorScale>
        <cfvo type="min"/>
        <cfvo type="percentile" val="50"/>
        <cfvo type="max"/>
        <color rgb="FF63BE7B"/>
        <color rgb="FFFFEB84"/>
        <color rgb="FFF8696B"/>
      </colorScale>
    </cfRule>
  </conditionalFormatting>
  <conditionalFormatting sqref="CW14:CW92">
    <cfRule type="colorScale" priority="913">
      <colorScale>
        <cfvo type="min"/>
        <cfvo type="percentile" val="50"/>
        <cfvo type="max"/>
        <color rgb="FFF8696B"/>
        <color rgb="FFFFEB84"/>
        <color rgb="FF63BE7B"/>
      </colorScale>
    </cfRule>
  </conditionalFormatting>
  <conditionalFormatting sqref="CX96:CX123">
    <cfRule type="colorScale" priority="912">
      <colorScale>
        <cfvo type="min"/>
        <cfvo type="percentile" val="50"/>
        <cfvo type="max"/>
        <color rgb="FFF8696B"/>
        <color rgb="FFFFEB84"/>
        <color rgb="FF63BE7B"/>
      </colorScale>
    </cfRule>
  </conditionalFormatting>
  <conditionalFormatting sqref="DF14:DF92">
    <cfRule type="colorScale" priority="911">
      <colorScale>
        <cfvo type="min"/>
        <cfvo type="percentile" val="50"/>
        <cfvo type="max"/>
        <color rgb="FFF8696B"/>
        <color rgb="FFFFEB84"/>
        <color rgb="FF63BE7B"/>
      </colorScale>
    </cfRule>
  </conditionalFormatting>
  <conditionalFormatting sqref="DF96:DG123">
    <cfRule type="colorScale" priority="910">
      <colorScale>
        <cfvo type="min"/>
        <cfvo type="percentile" val="50"/>
        <cfvo type="max"/>
        <color rgb="FFF8696B"/>
        <color rgb="FFFFEB84"/>
        <color rgb="FF63BE7B"/>
      </colorScale>
    </cfRule>
  </conditionalFormatting>
  <conditionalFormatting sqref="DH14:DH92">
    <cfRule type="colorScale" priority="909">
      <colorScale>
        <cfvo type="min"/>
        <cfvo type="percentile" val="50"/>
        <cfvo type="max"/>
        <color rgb="FFF8696B"/>
        <color rgb="FFFFEB84"/>
        <color rgb="FF63BE7B"/>
      </colorScale>
    </cfRule>
  </conditionalFormatting>
  <conditionalFormatting sqref="DH96:DH123">
    <cfRule type="colorScale" priority="908">
      <colorScale>
        <cfvo type="min"/>
        <cfvo type="percentile" val="50"/>
        <cfvo type="max"/>
        <color rgb="FFF8696B"/>
        <color rgb="FFFFEB84"/>
        <color rgb="FF63BE7B"/>
      </colorScale>
    </cfRule>
  </conditionalFormatting>
  <conditionalFormatting sqref="CX2:CX10 CT2:CT10">
    <cfRule type="colorScale" priority="907">
      <colorScale>
        <cfvo type="min"/>
        <cfvo type="percentile" val="50"/>
        <cfvo type="max"/>
        <color rgb="FFF8696B"/>
        <color rgb="FFFFEB84"/>
        <color rgb="FF63BE7B"/>
      </colorScale>
    </cfRule>
  </conditionalFormatting>
  <conditionalFormatting sqref="CU2:CV10">
    <cfRule type="colorScale" priority="906">
      <colorScale>
        <cfvo type="min"/>
        <cfvo type="percentile" val="50"/>
        <cfvo type="max"/>
        <color rgb="FFF8696B"/>
        <color rgb="FFFFEB84"/>
        <color rgb="FF63BE7B"/>
      </colorScale>
    </cfRule>
  </conditionalFormatting>
  <conditionalFormatting sqref="CY2:CY10">
    <cfRule type="colorScale" priority="905">
      <colorScale>
        <cfvo type="min"/>
        <cfvo type="percentile" val="50"/>
        <cfvo type="max"/>
        <color rgb="FFF8696B"/>
        <color rgb="FFFFEB84"/>
        <color rgb="FF63BE7B"/>
      </colorScale>
    </cfRule>
  </conditionalFormatting>
  <conditionalFormatting sqref="CS14:CS92">
    <cfRule type="colorScale" priority="904">
      <colorScale>
        <cfvo type="min"/>
        <cfvo type="percentile" val="50"/>
        <cfvo type="max"/>
        <color rgb="FFF8696B"/>
        <color rgb="FFFFEB84"/>
        <color rgb="FF63BE7B"/>
      </colorScale>
    </cfRule>
  </conditionalFormatting>
  <conditionalFormatting sqref="CR14:CR92">
    <cfRule type="colorScale" priority="903">
      <colorScale>
        <cfvo type="min"/>
        <cfvo type="percentile" val="50"/>
        <cfvo type="max"/>
        <color rgb="FFF8696B"/>
        <color rgb="FFFFEB84"/>
        <color rgb="FF63BE7B"/>
      </colorScale>
    </cfRule>
  </conditionalFormatting>
  <conditionalFormatting sqref="CV14:CV92">
    <cfRule type="colorScale" priority="902">
      <colorScale>
        <cfvo type="min"/>
        <cfvo type="percentile" val="50"/>
        <cfvo type="max"/>
        <color rgb="FFF8696B"/>
        <color rgb="FFFFEB84"/>
        <color rgb="FF63BE7B"/>
      </colorScale>
    </cfRule>
  </conditionalFormatting>
  <conditionalFormatting sqref="DG14:DG92">
    <cfRule type="colorScale" priority="901">
      <colorScale>
        <cfvo type="min"/>
        <cfvo type="percentile" val="50"/>
        <cfvo type="max"/>
        <color rgb="FFF8696B"/>
        <color rgb="FFFFEB84"/>
        <color rgb="FF63BE7B"/>
      </colorScale>
    </cfRule>
  </conditionalFormatting>
  <conditionalFormatting sqref="DX96:DX123">
    <cfRule type="colorScale" priority="895">
      <colorScale>
        <cfvo type="min"/>
        <cfvo type="percentile" val="50"/>
        <cfvo type="max"/>
        <color rgb="FFF8696B"/>
        <color rgb="FFFFEB84"/>
        <color rgb="FF63BE7B"/>
      </colorScale>
    </cfRule>
  </conditionalFormatting>
  <conditionalFormatting sqref="DQ14:DQ92">
    <cfRule type="colorScale" priority="889">
      <colorScale>
        <cfvo type="min"/>
        <cfvo type="percentile" val="50"/>
        <cfvo type="max"/>
        <color rgb="FFF8696B"/>
        <color rgb="FFFFEB84"/>
        <color rgb="FF63BE7B"/>
      </colorScale>
    </cfRule>
  </conditionalFormatting>
  <conditionalFormatting sqref="DU96:DU123 DK96:DP123">
    <cfRule type="colorScale" priority="897">
      <colorScale>
        <cfvo type="min"/>
        <cfvo type="percentile" val="50"/>
        <cfvo type="max"/>
        <color rgb="FFF8696B"/>
        <color rgb="FFFFEB84"/>
        <color rgb="FF63BE7B"/>
      </colorScale>
    </cfRule>
  </conditionalFormatting>
  <conditionalFormatting sqref="DV96:DW123">
    <cfRule type="colorScale" priority="896">
      <colorScale>
        <cfvo type="min"/>
        <cfvo type="percentile" val="50"/>
        <cfvo type="max"/>
        <color rgb="FFF8696B"/>
        <color rgb="FFFFEB84"/>
        <color rgb="FF63BE7B"/>
      </colorScale>
    </cfRule>
  </conditionalFormatting>
  <conditionalFormatting sqref="DU15:DU24 DK82:DK92 DK15:DK24 DU82:DU92 DP15:DP24 DP82:DP92">
    <cfRule type="colorScale" priority="894">
      <colorScale>
        <cfvo type="min"/>
        <cfvo type="percentile" val="50"/>
        <cfvo type="max"/>
        <color rgb="FFF8696B"/>
        <color rgb="FFFFEB84"/>
        <color rgb="FF63BE7B"/>
      </colorScale>
    </cfRule>
  </conditionalFormatting>
  <conditionalFormatting sqref="DJ96:DJ123">
    <cfRule type="colorScale" priority="893">
      <colorScale>
        <cfvo type="min"/>
        <cfvo type="percentile" val="50"/>
        <cfvo type="max"/>
        <color rgb="FFF8696B"/>
        <color rgb="FFFFEB84"/>
        <color rgb="FF63BE7B"/>
      </colorScale>
    </cfRule>
  </conditionalFormatting>
  <conditionalFormatting sqref="DX14:DX92">
    <cfRule type="colorScale" priority="898">
      <colorScale>
        <cfvo type="min"/>
        <cfvo type="percentile" val="50"/>
        <cfvo type="max"/>
        <color rgb="FFF8696B"/>
        <color rgb="FFFFEB84"/>
        <color rgb="FF63BE7B"/>
      </colorScale>
    </cfRule>
  </conditionalFormatting>
  <conditionalFormatting sqref="DU25:DU81 DK25:DK81 DP25:DP81">
    <cfRule type="colorScale" priority="899">
      <colorScale>
        <cfvo type="min"/>
        <cfvo type="percentile" val="50"/>
        <cfvo type="max"/>
        <color rgb="FFF8696B"/>
        <color rgb="FFFFEB84"/>
        <color rgb="FF63BE7B"/>
      </colorScale>
    </cfRule>
  </conditionalFormatting>
  <conditionalFormatting sqref="DV12:DW92">
    <cfRule type="colorScale" priority="900">
      <colorScale>
        <cfvo type="min"/>
        <cfvo type="percentile" val="50"/>
        <cfvo type="max"/>
        <color rgb="FFF8696B"/>
        <color rgb="FFFFEB84"/>
        <color rgb="FF63BE7B"/>
      </colorScale>
    </cfRule>
  </conditionalFormatting>
  <conditionalFormatting sqref="DK14 DP14">
    <cfRule type="colorScale" priority="892">
      <colorScale>
        <cfvo type="min"/>
        <cfvo type="percentile" val="50"/>
        <cfvo type="max"/>
        <color rgb="FFF8696B"/>
        <color rgb="FFFFEB84"/>
        <color rgb="FF63BE7B"/>
      </colorScale>
    </cfRule>
  </conditionalFormatting>
  <conditionalFormatting sqref="DU14:DU92">
    <cfRule type="colorScale" priority="891">
      <colorScale>
        <cfvo type="min"/>
        <cfvo type="percentile" val="50"/>
        <cfvo type="max"/>
        <color rgb="FFF8696B"/>
        <color rgb="FFFFEB84"/>
        <color rgb="FF63BE7B"/>
      </colorScale>
    </cfRule>
  </conditionalFormatting>
  <conditionalFormatting sqref="DJ14:DJ92">
    <cfRule type="colorScale" priority="890">
      <colorScale>
        <cfvo type="min"/>
        <cfvo type="percentile" val="50"/>
        <cfvo type="max"/>
        <color rgb="FFF8696B"/>
        <color rgb="FFFFEB84"/>
        <color rgb="FF63BE7B"/>
      </colorScale>
    </cfRule>
  </conditionalFormatting>
  <conditionalFormatting sqref="DY96:DZ123">
    <cfRule type="colorScale" priority="888">
      <colorScale>
        <cfvo type="min"/>
        <cfvo type="percentile" val="50"/>
        <cfvo type="max"/>
        <color rgb="FFF8696B"/>
        <color rgb="FFFFEB84"/>
        <color rgb="FF63BE7B"/>
      </colorScale>
    </cfRule>
  </conditionalFormatting>
  <conditionalFormatting sqref="DY14:DY92">
    <cfRule type="colorScale" priority="887">
      <colorScale>
        <cfvo type="min"/>
        <cfvo type="percentile" val="50"/>
        <cfvo type="max"/>
        <color rgb="FF63BE7B"/>
        <color rgb="FFFFEB84"/>
        <color rgb="FFF8696B"/>
      </colorScale>
    </cfRule>
  </conditionalFormatting>
  <conditionalFormatting sqref="DQ96:DR123">
    <cfRule type="colorScale" priority="886">
      <colorScale>
        <cfvo type="min"/>
        <cfvo type="percentile" val="50"/>
        <cfvo type="max"/>
        <color rgb="FFF8696B"/>
        <color rgb="FFFFEB84"/>
        <color rgb="FF63BE7B"/>
      </colorScale>
    </cfRule>
  </conditionalFormatting>
  <conditionalFormatting sqref="DS96:DT123">
    <cfRule type="colorScale" priority="885">
      <colorScale>
        <cfvo type="min"/>
        <cfvo type="percentile" val="50"/>
        <cfvo type="max"/>
        <color rgb="FFF8696B"/>
        <color rgb="FFFFEB84"/>
        <color rgb="FF63BE7B"/>
      </colorScale>
    </cfRule>
  </conditionalFormatting>
  <conditionalFormatting sqref="DY96:DZ123">
    <cfRule type="colorScale" priority="884">
      <colorScale>
        <cfvo type="min"/>
        <cfvo type="percentile" val="50"/>
        <cfvo type="max"/>
        <color rgb="FF63BE7B"/>
        <color rgb="FFFFEB84"/>
        <color rgb="FFF8696B"/>
      </colorScale>
    </cfRule>
  </conditionalFormatting>
  <conditionalFormatting sqref="DS14:DT92">
    <cfRule type="colorScale" priority="883">
      <colorScale>
        <cfvo type="min"/>
        <cfvo type="percentile" val="50"/>
        <cfvo type="max"/>
        <color rgb="FFF8696B"/>
        <color rgb="FFFFEB84"/>
        <color rgb="FF63BE7B"/>
      </colorScale>
    </cfRule>
  </conditionalFormatting>
  <conditionalFormatting sqref="DU96:DU123">
    <cfRule type="colorScale" priority="882">
      <colorScale>
        <cfvo type="min"/>
        <cfvo type="percentile" val="50"/>
        <cfvo type="max"/>
        <color rgb="FFF8696B"/>
        <color rgb="FFFFEB84"/>
        <color rgb="FF63BE7B"/>
      </colorScale>
    </cfRule>
  </conditionalFormatting>
  <conditionalFormatting sqref="EC14:EC92">
    <cfRule type="colorScale" priority="881">
      <colorScale>
        <cfvo type="min"/>
        <cfvo type="percentile" val="50"/>
        <cfvo type="max"/>
        <color rgb="FFF8696B"/>
        <color rgb="FFFFEB84"/>
        <color rgb="FF63BE7B"/>
      </colorScale>
    </cfRule>
  </conditionalFormatting>
  <conditionalFormatting sqref="EC96:ED123">
    <cfRule type="colorScale" priority="880">
      <colorScale>
        <cfvo type="min"/>
        <cfvo type="percentile" val="50"/>
        <cfvo type="max"/>
        <color rgb="FFF8696B"/>
        <color rgb="FFFFEB84"/>
        <color rgb="FF63BE7B"/>
      </colorScale>
    </cfRule>
  </conditionalFormatting>
  <conditionalFormatting sqref="EE14:EE92">
    <cfRule type="colorScale" priority="879">
      <colorScale>
        <cfvo type="min"/>
        <cfvo type="percentile" val="50"/>
        <cfvo type="max"/>
        <color rgb="FFF8696B"/>
        <color rgb="FFFFEB84"/>
        <color rgb="FF63BE7B"/>
      </colorScale>
    </cfRule>
  </conditionalFormatting>
  <conditionalFormatting sqref="EE96:EE123">
    <cfRule type="colorScale" priority="878">
      <colorScale>
        <cfvo type="min"/>
        <cfvo type="percentile" val="50"/>
        <cfvo type="max"/>
        <color rgb="FFF8696B"/>
        <color rgb="FFFFEB84"/>
        <color rgb="FF63BE7B"/>
      </colorScale>
    </cfRule>
  </conditionalFormatting>
  <conditionalFormatting sqref="DT2:DT10 DP2:DP10">
    <cfRule type="colorScale" priority="877">
      <colorScale>
        <cfvo type="min"/>
        <cfvo type="percentile" val="50"/>
        <cfvo type="max"/>
        <color rgb="FFF8696B"/>
        <color rgb="FFFFEB84"/>
        <color rgb="FF63BE7B"/>
      </colorScale>
    </cfRule>
  </conditionalFormatting>
  <conditionalFormatting sqref="DQ2:DR10">
    <cfRule type="colorScale" priority="876">
      <colorScale>
        <cfvo type="min"/>
        <cfvo type="percentile" val="50"/>
        <cfvo type="max"/>
        <color rgb="FFF8696B"/>
        <color rgb="FFFFEB84"/>
        <color rgb="FF63BE7B"/>
      </colorScale>
    </cfRule>
  </conditionalFormatting>
  <conditionalFormatting sqref="DU2:DU10">
    <cfRule type="colorScale" priority="875">
      <colorScale>
        <cfvo type="min"/>
        <cfvo type="percentile" val="50"/>
        <cfvo type="max"/>
        <color rgb="FFF8696B"/>
        <color rgb="FFFFEB84"/>
        <color rgb="FF63BE7B"/>
      </colorScale>
    </cfRule>
  </conditionalFormatting>
  <conditionalFormatting sqref="DN14:DO92">
    <cfRule type="colorScale" priority="874">
      <colorScale>
        <cfvo type="min"/>
        <cfvo type="percentile" val="50"/>
        <cfvo type="max"/>
        <color rgb="FFF8696B"/>
        <color rgb="FFFFEB84"/>
        <color rgb="FF63BE7B"/>
      </colorScale>
    </cfRule>
  </conditionalFormatting>
  <conditionalFormatting sqref="DL14:DM92">
    <cfRule type="colorScale" priority="873">
      <colorScale>
        <cfvo type="min"/>
        <cfvo type="percentile" val="50"/>
        <cfvo type="max"/>
        <color rgb="FFF8696B"/>
        <color rgb="FFFFEB84"/>
        <color rgb="FF63BE7B"/>
      </colorScale>
    </cfRule>
  </conditionalFormatting>
  <conditionalFormatting sqref="DR14:DR92">
    <cfRule type="colorScale" priority="872">
      <colorScale>
        <cfvo type="min"/>
        <cfvo type="percentile" val="50"/>
        <cfvo type="max"/>
        <color rgb="FFF8696B"/>
        <color rgb="FFFFEB84"/>
        <color rgb="FF63BE7B"/>
      </colorScale>
    </cfRule>
  </conditionalFormatting>
  <conditionalFormatting sqref="ED14:ED92">
    <cfRule type="colorScale" priority="871">
      <colorScale>
        <cfvo type="min"/>
        <cfvo type="percentile" val="50"/>
        <cfvo type="max"/>
        <color rgb="FFF8696B"/>
        <color rgb="FFFFEB84"/>
        <color rgb="FF63BE7B"/>
      </colorScale>
    </cfRule>
  </conditionalFormatting>
  <conditionalFormatting sqref="DL14:DL92">
    <cfRule type="colorScale" priority="870">
      <colorScale>
        <cfvo type="min"/>
        <cfvo type="percentile" val="50"/>
        <cfvo type="max"/>
        <color rgb="FFF8696B"/>
        <color rgb="FFFFEB84"/>
        <color rgb="FF63BE7B"/>
      </colorScale>
    </cfRule>
  </conditionalFormatting>
  <conditionalFormatting sqref="DK14:DK92">
    <cfRule type="colorScale" priority="869">
      <colorScale>
        <cfvo type="min"/>
        <cfvo type="percentile" val="50"/>
        <cfvo type="max"/>
        <color rgb="FFF8696B"/>
        <color rgb="FFFFEB84"/>
        <color rgb="FF63BE7B"/>
      </colorScale>
    </cfRule>
  </conditionalFormatting>
  <conditionalFormatting sqref="EF14:EF92">
    <cfRule type="colorScale" priority="868">
      <colorScale>
        <cfvo type="min"/>
        <cfvo type="percentile" val="50"/>
        <cfvo type="max"/>
        <color rgb="FFF8696B"/>
        <color rgb="FFFFEB84"/>
        <color rgb="FF63BE7B"/>
      </colorScale>
    </cfRule>
  </conditionalFormatting>
  <conditionalFormatting sqref="EF96:EF123">
    <cfRule type="colorScale" priority="867">
      <colorScale>
        <cfvo type="min"/>
        <cfvo type="percentile" val="50"/>
        <cfvo type="max"/>
        <color rgb="FFF8696B"/>
        <color rgb="FFFFEB84"/>
        <color rgb="FF63BE7B"/>
      </colorScale>
    </cfRule>
  </conditionalFormatting>
  <conditionalFormatting sqref="EV96:EV123">
    <cfRule type="colorScale" priority="861">
      <colorScale>
        <cfvo type="min"/>
        <cfvo type="percentile" val="50"/>
        <cfvo type="max"/>
        <color rgb="FFF8696B"/>
        <color rgb="FFFFEB84"/>
        <color rgb="FF63BE7B"/>
      </colorScale>
    </cfRule>
  </conditionalFormatting>
  <conditionalFormatting sqref="EO14:EO92">
    <cfRule type="colorScale" priority="855">
      <colorScale>
        <cfvo type="min"/>
        <cfvo type="percentile" val="50"/>
        <cfvo type="max"/>
        <color rgb="FFF8696B"/>
        <color rgb="FFFFEB84"/>
        <color rgb="FF63BE7B"/>
      </colorScale>
    </cfRule>
  </conditionalFormatting>
  <conditionalFormatting sqref="ES96:ES123 EI96:EN123">
    <cfRule type="colorScale" priority="863">
      <colorScale>
        <cfvo type="min"/>
        <cfvo type="percentile" val="50"/>
        <cfvo type="max"/>
        <color rgb="FFF8696B"/>
        <color rgb="FFFFEB84"/>
        <color rgb="FF63BE7B"/>
      </colorScale>
    </cfRule>
  </conditionalFormatting>
  <conditionalFormatting sqref="ET96:EU123">
    <cfRule type="colorScale" priority="862">
      <colorScale>
        <cfvo type="min"/>
        <cfvo type="percentile" val="50"/>
        <cfvo type="max"/>
        <color rgb="FFF8696B"/>
        <color rgb="FFFFEB84"/>
        <color rgb="FF63BE7B"/>
      </colorScale>
    </cfRule>
  </conditionalFormatting>
  <conditionalFormatting sqref="ES15:ES24 EI82:EI92 EI15:EI24 ES82:ES92 EN15:EN24 EN82:EN92">
    <cfRule type="colorScale" priority="860">
      <colorScale>
        <cfvo type="min"/>
        <cfvo type="percentile" val="50"/>
        <cfvo type="max"/>
        <color rgb="FFF8696B"/>
        <color rgb="FFFFEB84"/>
        <color rgb="FF63BE7B"/>
      </colorScale>
    </cfRule>
  </conditionalFormatting>
  <conditionalFormatting sqref="EH96:EH123">
    <cfRule type="colorScale" priority="859">
      <colorScale>
        <cfvo type="min"/>
        <cfvo type="percentile" val="50"/>
        <cfvo type="max"/>
        <color rgb="FFF8696B"/>
        <color rgb="FFFFEB84"/>
        <color rgb="FF63BE7B"/>
      </colorScale>
    </cfRule>
  </conditionalFormatting>
  <conditionalFormatting sqref="EV14:EV92">
    <cfRule type="colorScale" priority="864">
      <colorScale>
        <cfvo type="min"/>
        <cfvo type="percentile" val="50"/>
        <cfvo type="max"/>
        <color rgb="FFF8696B"/>
        <color rgb="FFFFEB84"/>
        <color rgb="FF63BE7B"/>
      </colorScale>
    </cfRule>
  </conditionalFormatting>
  <conditionalFormatting sqref="ES25:ES81 EI25:EI81 EN25:EN81">
    <cfRule type="colorScale" priority="865">
      <colorScale>
        <cfvo type="min"/>
        <cfvo type="percentile" val="50"/>
        <cfvo type="max"/>
        <color rgb="FFF8696B"/>
        <color rgb="FFFFEB84"/>
        <color rgb="FF63BE7B"/>
      </colorScale>
    </cfRule>
  </conditionalFormatting>
  <conditionalFormatting sqref="ET12:EU92">
    <cfRule type="colorScale" priority="866">
      <colorScale>
        <cfvo type="min"/>
        <cfvo type="percentile" val="50"/>
        <cfvo type="max"/>
        <color rgb="FFF8696B"/>
        <color rgb="FFFFEB84"/>
        <color rgb="FF63BE7B"/>
      </colorScale>
    </cfRule>
  </conditionalFormatting>
  <conditionalFormatting sqref="EI14 EN14">
    <cfRule type="colorScale" priority="858">
      <colorScale>
        <cfvo type="min"/>
        <cfvo type="percentile" val="50"/>
        <cfvo type="max"/>
        <color rgb="FFF8696B"/>
        <color rgb="FFFFEB84"/>
        <color rgb="FF63BE7B"/>
      </colorScale>
    </cfRule>
  </conditionalFormatting>
  <conditionalFormatting sqref="ES14:ES92">
    <cfRule type="colorScale" priority="857">
      <colorScale>
        <cfvo type="min"/>
        <cfvo type="percentile" val="50"/>
        <cfvo type="max"/>
        <color rgb="FFF8696B"/>
        <color rgb="FFFFEB84"/>
        <color rgb="FF63BE7B"/>
      </colorScale>
    </cfRule>
  </conditionalFormatting>
  <conditionalFormatting sqref="EH14:EH92">
    <cfRule type="colorScale" priority="856">
      <colorScale>
        <cfvo type="min"/>
        <cfvo type="percentile" val="50"/>
        <cfvo type="max"/>
        <color rgb="FFF8696B"/>
        <color rgb="FFFFEB84"/>
        <color rgb="FF63BE7B"/>
      </colorScale>
    </cfRule>
  </conditionalFormatting>
  <conditionalFormatting sqref="EW96:EX123">
    <cfRule type="colorScale" priority="854">
      <colorScale>
        <cfvo type="min"/>
        <cfvo type="percentile" val="50"/>
        <cfvo type="max"/>
        <color rgb="FFF8696B"/>
        <color rgb="FFFFEB84"/>
        <color rgb="FF63BE7B"/>
      </colorScale>
    </cfRule>
  </conditionalFormatting>
  <conditionalFormatting sqref="EW14:EW92">
    <cfRule type="colorScale" priority="853">
      <colorScale>
        <cfvo type="min"/>
        <cfvo type="percentile" val="50"/>
        <cfvo type="max"/>
        <color rgb="FF63BE7B"/>
        <color rgb="FFFFEB84"/>
        <color rgb="FFF8696B"/>
      </colorScale>
    </cfRule>
  </conditionalFormatting>
  <conditionalFormatting sqref="EO96:EP123">
    <cfRule type="colorScale" priority="852">
      <colorScale>
        <cfvo type="min"/>
        <cfvo type="percentile" val="50"/>
        <cfvo type="max"/>
        <color rgb="FFF8696B"/>
        <color rgb="FFFFEB84"/>
        <color rgb="FF63BE7B"/>
      </colorScale>
    </cfRule>
  </conditionalFormatting>
  <conditionalFormatting sqref="EQ96:ER123">
    <cfRule type="colorScale" priority="851">
      <colorScale>
        <cfvo type="min"/>
        <cfvo type="percentile" val="50"/>
        <cfvo type="max"/>
        <color rgb="FFF8696B"/>
        <color rgb="FFFFEB84"/>
        <color rgb="FF63BE7B"/>
      </colorScale>
    </cfRule>
  </conditionalFormatting>
  <conditionalFormatting sqref="EW96:EX123">
    <cfRule type="colorScale" priority="850">
      <colorScale>
        <cfvo type="min"/>
        <cfvo type="percentile" val="50"/>
        <cfvo type="max"/>
        <color rgb="FF63BE7B"/>
        <color rgb="FFFFEB84"/>
        <color rgb="FFF8696B"/>
      </colorScale>
    </cfRule>
  </conditionalFormatting>
  <conditionalFormatting sqref="EQ14:ER92">
    <cfRule type="colorScale" priority="849">
      <colorScale>
        <cfvo type="min"/>
        <cfvo type="percentile" val="50"/>
        <cfvo type="max"/>
        <color rgb="FFF8696B"/>
        <color rgb="FFFFEB84"/>
        <color rgb="FF63BE7B"/>
      </colorScale>
    </cfRule>
  </conditionalFormatting>
  <conditionalFormatting sqref="ES96:ES123">
    <cfRule type="colorScale" priority="848">
      <colorScale>
        <cfvo type="min"/>
        <cfvo type="percentile" val="50"/>
        <cfvo type="max"/>
        <color rgb="FFF8696B"/>
        <color rgb="FFFFEB84"/>
        <color rgb="FF63BE7B"/>
      </colorScale>
    </cfRule>
  </conditionalFormatting>
  <conditionalFormatting sqref="FA14:FA92">
    <cfRule type="colorScale" priority="847">
      <colorScale>
        <cfvo type="min"/>
        <cfvo type="percentile" val="50"/>
        <cfvo type="max"/>
        <color rgb="FFF8696B"/>
        <color rgb="FFFFEB84"/>
        <color rgb="FF63BE7B"/>
      </colorScale>
    </cfRule>
  </conditionalFormatting>
  <conditionalFormatting sqref="FA96:FB123">
    <cfRule type="colorScale" priority="846">
      <colorScale>
        <cfvo type="min"/>
        <cfvo type="percentile" val="50"/>
        <cfvo type="max"/>
        <color rgb="FFF8696B"/>
        <color rgb="FFFFEB84"/>
        <color rgb="FF63BE7B"/>
      </colorScale>
    </cfRule>
  </conditionalFormatting>
  <conditionalFormatting sqref="FC14:FC92">
    <cfRule type="colorScale" priority="845">
      <colorScale>
        <cfvo type="min"/>
        <cfvo type="percentile" val="50"/>
        <cfvo type="max"/>
        <color rgb="FFF8696B"/>
        <color rgb="FFFFEB84"/>
        <color rgb="FF63BE7B"/>
      </colorScale>
    </cfRule>
  </conditionalFormatting>
  <conditionalFormatting sqref="FC96:FC123">
    <cfRule type="colorScale" priority="844">
      <colorScale>
        <cfvo type="min"/>
        <cfvo type="percentile" val="50"/>
        <cfvo type="max"/>
        <color rgb="FFF8696B"/>
        <color rgb="FFFFEB84"/>
        <color rgb="FF63BE7B"/>
      </colorScale>
    </cfRule>
  </conditionalFormatting>
  <conditionalFormatting sqref="ER2:ER10 EN2:EN10">
    <cfRule type="colorScale" priority="843">
      <colorScale>
        <cfvo type="min"/>
        <cfvo type="percentile" val="50"/>
        <cfvo type="max"/>
        <color rgb="FFF8696B"/>
        <color rgb="FFFFEB84"/>
        <color rgb="FF63BE7B"/>
      </colorScale>
    </cfRule>
  </conditionalFormatting>
  <conditionalFormatting sqref="EO2:EP10">
    <cfRule type="colorScale" priority="842">
      <colorScale>
        <cfvo type="min"/>
        <cfvo type="percentile" val="50"/>
        <cfvo type="max"/>
        <color rgb="FFF8696B"/>
        <color rgb="FFFFEB84"/>
        <color rgb="FF63BE7B"/>
      </colorScale>
    </cfRule>
  </conditionalFormatting>
  <conditionalFormatting sqref="ES2:ES10">
    <cfRule type="colorScale" priority="841">
      <colorScale>
        <cfvo type="min"/>
        <cfvo type="percentile" val="50"/>
        <cfvo type="max"/>
        <color rgb="FFF8696B"/>
        <color rgb="FFFFEB84"/>
        <color rgb="FF63BE7B"/>
      </colorScale>
    </cfRule>
  </conditionalFormatting>
  <conditionalFormatting sqref="EL14:EM92">
    <cfRule type="colorScale" priority="840">
      <colorScale>
        <cfvo type="min"/>
        <cfvo type="percentile" val="50"/>
        <cfvo type="max"/>
        <color rgb="FFF8696B"/>
        <color rgb="FFFFEB84"/>
        <color rgb="FF63BE7B"/>
      </colorScale>
    </cfRule>
  </conditionalFormatting>
  <conditionalFormatting sqref="EJ14:EK92">
    <cfRule type="colorScale" priority="839">
      <colorScale>
        <cfvo type="min"/>
        <cfvo type="percentile" val="50"/>
        <cfvo type="max"/>
        <color rgb="FFF8696B"/>
        <color rgb="FFFFEB84"/>
        <color rgb="FF63BE7B"/>
      </colorScale>
    </cfRule>
  </conditionalFormatting>
  <conditionalFormatting sqref="EP14:EP92">
    <cfRule type="colorScale" priority="838">
      <colorScale>
        <cfvo type="min"/>
        <cfvo type="percentile" val="50"/>
        <cfvo type="max"/>
        <color rgb="FFF8696B"/>
        <color rgb="FFFFEB84"/>
        <color rgb="FF63BE7B"/>
      </colorScale>
    </cfRule>
  </conditionalFormatting>
  <conditionalFormatting sqref="FB14:FB92">
    <cfRule type="colorScale" priority="837">
      <colorScale>
        <cfvo type="min"/>
        <cfvo type="percentile" val="50"/>
        <cfvo type="max"/>
        <color rgb="FFF8696B"/>
        <color rgb="FFFFEB84"/>
        <color rgb="FF63BE7B"/>
      </colorScale>
    </cfRule>
  </conditionalFormatting>
  <conditionalFormatting sqref="EJ14:EJ92">
    <cfRule type="colorScale" priority="836">
      <colorScale>
        <cfvo type="min"/>
        <cfvo type="percentile" val="50"/>
        <cfvo type="max"/>
        <color rgb="FFF8696B"/>
        <color rgb="FFFFEB84"/>
        <color rgb="FF63BE7B"/>
      </colorScale>
    </cfRule>
  </conditionalFormatting>
  <conditionalFormatting sqref="EI14:EI92">
    <cfRule type="colorScale" priority="835">
      <colorScale>
        <cfvo type="min"/>
        <cfvo type="percentile" val="50"/>
        <cfvo type="max"/>
        <color rgb="FFF8696B"/>
        <color rgb="FFFFEB84"/>
        <color rgb="FF63BE7B"/>
      </colorScale>
    </cfRule>
  </conditionalFormatting>
  <conditionalFormatting sqref="FD14:FD92">
    <cfRule type="colorScale" priority="834">
      <colorScale>
        <cfvo type="min"/>
        <cfvo type="percentile" val="50"/>
        <cfvo type="max"/>
        <color rgb="FFF8696B"/>
        <color rgb="FFFFEB84"/>
        <color rgb="FF63BE7B"/>
      </colorScale>
    </cfRule>
  </conditionalFormatting>
  <conditionalFormatting sqref="FD96:FD123">
    <cfRule type="colorScale" priority="833">
      <colorScale>
        <cfvo type="min"/>
        <cfvo type="percentile" val="50"/>
        <cfvo type="max"/>
        <color rgb="FFF8696B"/>
        <color rgb="FFFFEB84"/>
        <color rgb="FF63BE7B"/>
      </colorScale>
    </cfRule>
  </conditionalFormatting>
  <conditionalFormatting sqref="DZ2:DZ9">
    <cfRule type="colorScale" priority="832">
      <colorScale>
        <cfvo type="min"/>
        <cfvo type="percentile" val="50"/>
        <cfvo type="max"/>
        <color rgb="FFF8696B"/>
        <color rgb="FFFFEB84"/>
        <color rgb="FF63BE7B"/>
      </colorScale>
    </cfRule>
  </conditionalFormatting>
  <conditionalFormatting sqref="EB2:EB9">
    <cfRule type="colorScale" priority="831">
      <colorScale>
        <cfvo type="min"/>
        <cfvo type="percentile" val="50"/>
        <cfvo type="max"/>
        <color rgb="FFF8696B"/>
        <color rgb="FFFFEB84"/>
        <color rgb="FF63BE7B"/>
      </colorScale>
    </cfRule>
  </conditionalFormatting>
  <conditionalFormatting sqref="EX2:EX9">
    <cfRule type="colorScale" priority="830">
      <colorScale>
        <cfvo type="min"/>
        <cfvo type="percentile" val="50"/>
        <cfvo type="max"/>
        <color rgb="FFF8696B"/>
        <color rgb="FFFFEB84"/>
        <color rgb="FF63BE7B"/>
      </colorScale>
    </cfRule>
  </conditionalFormatting>
  <conditionalFormatting sqref="EZ2:EZ9">
    <cfRule type="colorScale" priority="829">
      <colorScale>
        <cfvo type="min"/>
        <cfvo type="percentile" val="50"/>
        <cfvo type="max"/>
        <color rgb="FFF8696B"/>
        <color rgb="FFFFEB84"/>
        <color rgb="FF63BE7B"/>
      </colorScale>
    </cfRule>
  </conditionalFormatting>
  <conditionalFormatting sqref="FT96:FT123">
    <cfRule type="colorScale" priority="823">
      <colorScale>
        <cfvo type="min"/>
        <cfvo type="percentile" val="50"/>
        <cfvo type="max"/>
        <color rgb="FFF8696B"/>
        <color rgb="FFFFEB84"/>
        <color rgb="FF63BE7B"/>
      </colorScale>
    </cfRule>
  </conditionalFormatting>
  <conditionalFormatting sqref="FM14:FM92">
    <cfRule type="colorScale" priority="817">
      <colorScale>
        <cfvo type="min"/>
        <cfvo type="percentile" val="50"/>
        <cfvo type="max"/>
        <color rgb="FFF8696B"/>
        <color rgb="FFFFEB84"/>
        <color rgb="FF63BE7B"/>
      </colorScale>
    </cfRule>
  </conditionalFormatting>
  <conditionalFormatting sqref="FQ96:FQ123 FG96:FL123">
    <cfRule type="colorScale" priority="825">
      <colorScale>
        <cfvo type="min"/>
        <cfvo type="percentile" val="50"/>
        <cfvo type="max"/>
        <color rgb="FFF8696B"/>
        <color rgb="FFFFEB84"/>
        <color rgb="FF63BE7B"/>
      </colorScale>
    </cfRule>
  </conditionalFormatting>
  <conditionalFormatting sqref="FR96:FS123">
    <cfRule type="colorScale" priority="824">
      <colorScale>
        <cfvo type="min"/>
        <cfvo type="percentile" val="50"/>
        <cfvo type="max"/>
        <color rgb="FFF8696B"/>
        <color rgb="FFFFEB84"/>
        <color rgb="FF63BE7B"/>
      </colorScale>
    </cfRule>
  </conditionalFormatting>
  <conditionalFormatting sqref="FQ15:FQ24 FG82:FG92 FG15:FG24 FQ82:FQ92 FL15:FL24 FL82:FL92">
    <cfRule type="colorScale" priority="822">
      <colorScale>
        <cfvo type="min"/>
        <cfvo type="percentile" val="50"/>
        <cfvo type="max"/>
        <color rgb="FFF8696B"/>
        <color rgb="FFFFEB84"/>
        <color rgb="FF63BE7B"/>
      </colorScale>
    </cfRule>
  </conditionalFormatting>
  <conditionalFormatting sqref="FF96:FF123">
    <cfRule type="colorScale" priority="821">
      <colorScale>
        <cfvo type="min"/>
        <cfvo type="percentile" val="50"/>
        <cfvo type="max"/>
        <color rgb="FFF8696B"/>
        <color rgb="FFFFEB84"/>
        <color rgb="FF63BE7B"/>
      </colorScale>
    </cfRule>
  </conditionalFormatting>
  <conditionalFormatting sqref="FT14:FT92">
    <cfRule type="colorScale" priority="826">
      <colorScale>
        <cfvo type="min"/>
        <cfvo type="percentile" val="50"/>
        <cfvo type="max"/>
        <color rgb="FFF8696B"/>
        <color rgb="FFFFEB84"/>
        <color rgb="FF63BE7B"/>
      </colorScale>
    </cfRule>
  </conditionalFormatting>
  <conditionalFormatting sqref="FQ25:FQ81 FG25:FG81 FL25:FL81">
    <cfRule type="colorScale" priority="827">
      <colorScale>
        <cfvo type="min"/>
        <cfvo type="percentile" val="50"/>
        <cfvo type="max"/>
        <color rgb="FFF8696B"/>
        <color rgb="FFFFEB84"/>
        <color rgb="FF63BE7B"/>
      </colorScale>
    </cfRule>
  </conditionalFormatting>
  <conditionalFormatting sqref="FR12:FS13 FS14:FS92">
    <cfRule type="colorScale" priority="828">
      <colorScale>
        <cfvo type="min"/>
        <cfvo type="percentile" val="50"/>
        <cfvo type="max"/>
        <color rgb="FFF8696B"/>
        <color rgb="FFFFEB84"/>
        <color rgb="FF63BE7B"/>
      </colorScale>
    </cfRule>
  </conditionalFormatting>
  <conditionalFormatting sqref="FG14 FL14">
    <cfRule type="colorScale" priority="820">
      <colorScale>
        <cfvo type="min"/>
        <cfvo type="percentile" val="50"/>
        <cfvo type="max"/>
        <color rgb="FFF8696B"/>
        <color rgb="FFFFEB84"/>
        <color rgb="FF63BE7B"/>
      </colorScale>
    </cfRule>
  </conditionalFormatting>
  <conditionalFormatting sqref="FQ14:FQ92">
    <cfRule type="colorScale" priority="819">
      <colorScale>
        <cfvo type="min"/>
        <cfvo type="percentile" val="50"/>
        <cfvo type="max"/>
        <color rgb="FFF8696B"/>
        <color rgb="FFFFEB84"/>
        <color rgb="FF63BE7B"/>
      </colorScale>
    </cfRule>
  </conditionalFormatting>
  <conditionalFormatting sqref="FF14:FF92">
    <cfRule type="colorScale" priority="818">
      <colorScale>
        <cfvo type="min"/>
        <cfvo type="percentile" val="50"/>
        <cfvo type="max"/>
        <color rgb="FFF8696B"/>
        <color rgb="FFFFEB84"/>
        <color rgb="FF63BE7B"/>
      </colorScale>
    </cfRule>
  </conditionalFormatting>
  <conditionalFormatting sqref="FU96:FV123">
    <cfRule type="colorScale" priority="816">
      <colorScale>
        <cfvo type="min"/>
        <cfvo type="percentile" val="50"/>
        <cfvo type="max"/>
        <color rgb="FFF8696B"/>
        <color rgb="FFFFEB84"/>
        <color rgb="FF63BE7B"/>
      </colorScale>
    </cfRule>
  </conditionalFormatting>
  <conditionalFormatting sqref="FU14:FU92">
    <cfRule type="colorScale" priority="815">
      <colorScale>
        <cfvo type="min"/>
        <cfvo type="percentile" val="50"/>
        <cfvo type="max"/>
        <color rgb="FF63BE7B"/>
        <color rgb="FFFFEB84"/>
        <color rgb="FFF8696B"/>
      </colorScale>
    </cfRule>
  </conditionalFormatting>
  <conditionalFormatting sqref="FM96:FN123">
    <cfRule type="colorScale" priority="814">
      <colorScale>
        <cfvo type="min"/>
        <cfvo type="percentile" val="50"/>
        <cfvo type="max"/>
        <color rgb="FFF8696B"/>
        <color rgb="FFFFEB84"/>
        <color rgb="FF63BE7B"/>
      </colorScale>
    </cfRule>
  </conditionalFormatting>
  <conditionalFormatting sqref="FO96:FP123">
    <cfRule type="colorScale" priority="813">
      <colorScale>
        <cfvo type="min"/>
        <cfvo type="percentile" val="50"/>
        <cfvo type="max"/>
        <color rgb="FFF8696B"/>
        <color rgb="FFFFEB84"/>
        <color rgb="FF63BE7B"/>
      </colorScale>
    </cfRule>
  </conditionalFormatting>
  <conditionalFormatting sqref="FU96:FV123">
    <cfRule type="colorScale" priority="812">
      <colorScale>
        <cfvo type="min"/>
        <cfvo type="percentile" val="50"/>
        <cfvo type="max"/>
        <color rgb="FF63BE7B"/>
        <color rgb="FFFFEB84"/>
        <color rgb="FFF8696B"/>
      </colorScale>
    </cfRule>
  </conditionalFormatting>
  <conditionalFormatting sqref="FO14:FP92">
    <cfRule type="colorScale" priority="811">
      <colorScale>
        <cfvo type="min"/>
        <cfvo type="percentile" val="50"/>
        <cfvo type="max"/>
        <color rgb="FFF8696B"/>
        <color rgb="FFFFEB84"/>
        <color rgb="FF63BE7B"/>
      </colorScale>
    </cfRule>
  </conditionalFormatting>
  <conditionalFormatting sqref="FQ96:FQ123">
    <cfRule type="colorScale" priority="810">
      <colorScale>
        <cfvo type="min"/>
        <cfvo type="percentile" val="50"/>
        <cfvo type="max"/>
        <color rgb="FFF8696B"/>
        <color rgb="FFFFEB84"/>
        <color rgb="FF63BE7B"/>
      </colorScale>
    </cfRule>
  </conditionalFormatting>
  <conditionalFormatting sqref="FZ14:GA92">
    <cfRule type="colorScale" priority="809">
      <colorScale>
        <cfvo type="min"/>
        <cfvo type="percentile" val="50"/>
        <cfvo type="max"/>
        <color rgb="FFF8696B"/>
        <color rgb="FFFFEB84"/>
        <color rgb="FF63BE7B"/>
      </colorScale>
    </cfRule>
  </conditionalFormatting>
  <conditionalFormatting sqref="FZ96:GB123">
    <cfRule type="colorScale" priority="808">
      <colorScale>
        <cfvo type="min"/>
        <cfvo type="percentile" val="50"/>
        <cfvo type="max"/>
        <color rgb="FFF8696B"/>
        <color rgb="FFFFEB84"/>
        <color rgb="FF63BE7B"/>
      </colorScale>
    </cfRule>
  </conditionalFormatting>
  <conditionalFormatting sqref="GC14:GC92">
    <cfRule type="colorScale" priority="807">
      <colorScale>
        <cfvo type="min"/>
        <cfvo type="percentile" val="50"/>
        <cfvo type="max"/>
        <color rgb="FFF8696B"/>
        <color rgb="FFFFEB84"/>
        <color rgb="FF63BE7B"/>
      </colorScale>
    </cfRule>
  </conditionalFormatting>
  <conditionalFormatting sqref="GC96:GC123">
    <cfRule type="colorScale" priority="806">
      <colorScale>
        <cfvo type="min"/>
        <cfvo type="percentile" val="50"/>
        <cfvo type="max"/>
        <color rgb="FFF8696B"/>
        <color rgb="FFFFEB84"/>
        <color rgb="FF63BE7B"/>
      </colorScale>
    </cfRule>
  </conditionalFormatting>
  <conditionalFormatting sqref="FP2:FP10 FL2:FL10">
    <cfRule type="colorScale" priority="805">
      <colorScale>
        <cfvo type="min"/>
        <cfvo type="percentile" val="50"/>
        <cfvo type="max"/>
        <color rgb="FFF8696B"/>
        <color rgb="FFFFEB84"/>
        <color rgb="FF63BE7B"/>
      </colorScale>
    </cfRule>
  </conditionalFormatting>
  <conditionalFormatting sqref="FM2:FN10">
    <cfRule type="colorScale" priority="804">
      <colorScale>
        <cfvo type="min"/>
        <cfvo type="percentile" val="50"/>
        <cfvo type="max"/>
        <color rgb="FFF8696B"/>
        <color rgb="FFFFEB84"/>
        <color rgb="FF63BE7B"/>
      </colorScale>
    </cfRule>
  </conditionalFormatting>
  <conditionalFormatting sqref="FQ2:FQ10">
    <cfRule type="colorScale" priority="803">
      <colorScale>
        <cfvo type="min"/>
        <cfvo type="percentile" val="50"/>
        <cfvo type="max"/>
        <color rgb="FFF8696B"/>
        <color rgb="FFFFEB84"/>
        <color rgb="FF63BE7B"/>
      </colorScale>
    </cfRule>
  </conditionalFormatting>
  <conditionalFormatting sqref="FJ14:FK92">
    <cfRule type="colorScale" priority="802">
      <colorScale>
        <cfvo type="min"/>
        <cfvo type="percentile" val="50"/>
        <cfvo type="max"/>
        <color rgb="FFF8696B"/>
        <color rgb="FFFFEB84"/>
        <color rgb="FF63BE7B"/>
      </colorScale>
    </cfRule>
  </conditionalFormatting>
  <conditionalFormatting sqref="FH14:FI92">
    <cfRule type="colorScale" priority="801">
      <colorScale>
        <cfvo type="min"/>
        <cfvo type="percentile" val="50"/>
        <cfvo type="max"/>
        <color rgb="FFF8696B"/>
        <color rgb="FFFFEB84"/>
        <color rgb="FF63BE7B"/>
      </colorScale>
    </cfRule>
  </conditionalFormatting>
  <conditionalFormatting sqref="FN14:FN92">
    <cfRule type="colorScale" priority="800">
      <colorScale>
        <cfvo type="min"/>
        <cfvo type="percentile" val="50"/>
        <cfvo type="max"/>
        <color rgb="FFF8696B"/>
        <color rgb="FFFFEB84"/>
        <color rgb="FF63BE7B"/>
      </colorScale>
    </cfRule>
  </conditionalFormatting>
  <conditionalFormatting sqref="GB14:GB92">
    <cfRule type="colorScale" priority="799">
      <colorScale>
        <cfvo type="min"/>
        <cfvo type="percentile" val="50"/>
        <cfvo type="max"/>
        <color rgb="FFF8696B"/>
        <color rgb="FFFFEB84"/>
        <color rgb="FF63BE7B"/>
      </colorScale>
    </cfRule>
  </conditionalFormatting>
  <conditionalFormatting sqref="FH14:FH92">
    <cfRule type="colorScale" priority="798">
      <colorScale>
        <cfvo type="min"/>
        <cfvo type="percentile" val="50"/>
        <cfvo type="max"/>
        <color rgb="FFF8696B"/>
        <color rgb="FFFFEB84"/>
        <color rgb="FF63BE7B"/>
      </colorScale>
    </cfRule>
  </conditionalFormatting>
  <conditionalFormatting sqref="FG14:FG92">
    <cfRule type="colorScale" priority="797">
      <colorScale>
        <cfvo type="min"/>
        <cfvo type="percentile" val="50"/>
        <cfvo type="max"/>
        <color rgb="FFF8696B"/>
        <color rgb="FFFFEB84"/>
        <color rgb="FF63BE7B"/>
      </colorScale>
    </cfRule>
  </conditionalFormatting>
  <conditionalFormatting sqref="GD14:GD92">
    <cfRule type="colorScale" priority="796">
      <colorScale>
        <cfvo type="min"/>
        <cfvo type="percentile" val="50"/>
        <cfvo type="max"/>
        <color rgb="FFF8696B"/>
        <color rgb="FFFFEB84"/>
        <color rgb="FF63BE7B"/>
      </colorScale>
    </cfRule>
  </conditionalFormatting>
  <conditionalFormatting sqref="GD96:GD123">
    <cfRule type="colorScale" priority="795">
      <colorScale>
        <cfvo type="min"/>
        <cfvo type="percentile" val="50"/>
        <cfvo type="max"/>
        <color rgb="FFF8696B"/>
        <color rgb="FFFFEB84"/>
        <color rgb="FF63BE7B"/>
      </colorScale>
    </cfRule>
  </conditionalFormatting>
  <conditionalFormatting sqref="FU2:FU9">
    <cfRule type="colorScale" priority="794">
      <colorScale>
        <cfvo type="min"/>
        <cfvo type="percentile" val="50"/>
        <cfvo type="max"/>
        <color rgb="FFF8696B"/>
        <color rgb="FFFFEB84"/>
        <color rgb="FF63BE7B"/>
      </colorScale>
    </cfRule>
  </conditionalFormatting>
  <conditionalFormatting sqref="FY2:FY9">
    <cfRule type="colorScale" priority="793">
      <colorScale>
        <cfvo type="min"/>
        <cfvo type="percentile" val="50"/>
        <cfvo type="max"/>
        <color rgb="FFF8696B"/>
        <color rgb="FFFFEB84"/>
        <color rgb="FF63BE7B"/>
      </colorScale>
    </cfRule>
  </conditionalFormatting>
  <conditionalFormatting sqref="ET14:ET92">
    <cfRule type="colorScale" priority="792">
      <colorScale>
        <cfvo type="min"/>
        <cfvo type="percentile" val="50"/>
        <cfvo type="max"/>
        <color rgb="FFF8696B"/>
        <color rgb="FFFFEB84"/>
        <color rgb="FF63BE7B"/>
      </colorScale>
    </cfRule>
  </conditionalFormatting>
  <conditionalFormatting sqref="FR14:FR92">
    <cfRule type="colorScale" priority="791">
      <colorScale>
        <cfvo type="min"/>
        <cfvo type="percentile" val="50"/>
        <cfvo type="max"/>
        <color rgb="FFF8696B"/>
        <color rgb="FFFFEB84"/>
        <color rgb="FF63BE7B"/>
      </colorScale>
    </cfRule>
  </conditionalFormatting>
  <conditionalFormatting sqref="FR14:FR92">
    <cfRule type="colorScale" priority="790">
      <colorScale>
        <cfvo type="min"/>
        <cfvo type="percentile" val="50"/>
        <cfvo type="max"/>
        <color rgb="FFF8696B"/>
        <color rgb="FFFFEB84"/>
        <color rgb="FF63BE7B"/>
      </colorScale>
    </cfRule>
  </conditionalFormatting>
  <conditionalFormatting sqref="GT96:GT123">
    <cfRule type="colorScale" priority="746">
      <colorScale>
        <cfvo type="min"/>
        <cfvo type="percentile" val="50"/>
        <cfvo type="max"/>
        <color rgb="FFF8696B"/>
        <color rgb="FFFFEB84"/>
        <color rgb="FF63BE7B"/>
      </colorScale>
    </cfRule>
  </conditionalFormatting>
  <conditionalFormatting sqref="GM14:GM92">
    <cfRule type="colorScale" priority="740">
      <colorScale>
        <cfvo type="min"/>
        <cfvo type="percentile" val="50"/>
        <cfvo type="max"/>
        <color rgb="FFF8696B"/>
        <color rgb="FFFFEB84"/>
        <color rgb="FF63BE7B"/>
      </colorScale>
    </cfRule>
  </conditionalFormatting>
  <conditionalFormatting sqref="GQ96:GQ123 GG96:GL123">
    <cfRule type="colorScale" priority="748">
      <colorScale>
        <cfvo type="min"/>
        <cfvo type="percentile" val="50"/>
        <cfvo type="max"/>
        <color rgb="FFF8696B"/>
        <color rgb="FFFFEB84"/>
        <color rgb="FF63BE7B"/>
      </colorScale>
    </cfRule>
  </conditionalFormatting>
  <conditionalFormatting sqref="GR96:GS123">
    <cfRule type="colorScale" priority="747">
      <colorScale>
        <cfvo type="min"/>
        <cfvo type="percentile" val="50"/>
        <cfvo type="max"/>
        <color rgb="FFF8696B"/>
        <color rgb="FFFFEB84"/>
        <color rgb="FF63BE7B"/>
      </colorScale>
    </cfRule>
  </conditionalFormatting>
  <conditionalFormatting sqref="GQ15:GQ24 GG82:GG92 GG15:GG24 GQ82:GQ92 GL15:GL24 GL82:GL92">
    <cfRule type="colorScale" priority="745">
      <colorScale>
        <cfvo type="min"/>
        <cfvo type="percentile" val="50"/>
        <cfvo type="max"/>
        <color rgb="FFF8696B"/>
        <color rgb="FFFFEB84"/>
        <color rgb="FF63BE7B"/>
      </colorScale>
    </cfRule>
  </conditionalFormatting>
  <conditionalFormatting sqref="GF96:GF123">
    <cfRule type="colorScale" priority="744">
      <colorScale>
        <cfvo type="min"/>
        <cfvo type="percentile" val="50"/>
        <cfvo type="max"/>
        <color rgb="FFF8696B"/>
        <color rgb="FFFFEB84"/>
        <color rgb="FF63BE7B"/>
      </colorScale>
    </cfRule>
  </conditionalFormatting>
  <conditionalFormatting sqref="GT14:GT92">
    <cfRule type="colorScale" priority="749">
      <colorScale>
        <cfvo type="min"/>
        <cfvo type="percentile" val="50"/>
        <cfvo type="max"/>
        <color rgb="FFF8696B"/>
        <color rgb="FFFFEB84"/>
        <color rgb="FF63BE7B"/>
      </colorScale>
    </cfRule>
  </conditionalFormatting>
  <conditionalFormatting sqref="GQ25:GQ81 GG25:GG81 GL25:GL81">
    <cfRule type="colorScale" priority="750">
      <colorScale>
        <cfvo type="min"/>
        <cfvo type="percentile" val="50"/>
        <cfvo type="max"/>
        <color rgb="FFF8696B"/>
        <color rgb="FFFFEB84"/>
        <color rgb="FF63BE7B"/>
      </colorScale>
    </cfRule>
  </conditionalFormatting>
  <conditionalFormatting sqref="GR12:GS13 GS14:GS92">
    <cfRule type="colorScale" priority="751">
      <colorScale>
        <cfvo type="min"/>
        <cfvo type="percentile" val="50"/>
        <cfvo type="max"/>
        <color rgb="FFF8696B"/>
        <color rgb="FFFFEB84"/>
        <color rgb="FF63BE7B"/>
      </colorScale>
    </cfRule>
  </conditionalFormatting>
  <conditionalFormatting sqref="GL14 GG14">
    <cfRule type="colorScale" priority="743">
      <colorScale>
        <cfvo type="min"/>
        <cfvo type="percentile" val="50"/>
        <cfvo type="max"/>
        <color rgb="FFF8696B"/>
        <color rgb="FFFFEB84"/>
        <color rgb="FF63BE7B"/>
      </colorScale>
    </cfRule>
  </conditionalFormatting>
  <conditionalFormatting sqref="GQ14:GQ92">
    <cfRule type="colorScale" priority="742">
      <colorScale>
        <cfvo type="min"/>
        <cfvo type="percentile" val="50"/>
        <cfvo type="max"/>
        <color rgb="FFF8696B"/>
        <color rgb="FFFFEB84"/>
        <color rgb="FF63BE7B"/>
      </colorScale>
    </cfRule>
  </conditionalFormatting>
  <conditionalFormatting sqref="GF14:GF92">
    <cfRule type="colorScale" priority="741">
      <colorScale>
        <cfvo type="min"/>
        <cfvo type="percentile" val="50"/>
        <cfvo type="max"/>
        <color rgb="FFF8696B"/>
        <color rgb="FFFFEB84"/>
        <color rgb="FF63BE7B"/>
      </colorScale>
    </cfRule>
  </conditionalFormatting>
  <conditionalFormatting sqref="GU96:GV123">
    <cfRule type="colorScale" priority="739">
      <colorScale>
        <cfvo type="min"/>
        <cfvo type="percentile" val="50"/>
        <cfvo type="max"/>
        <color rgb="FFF8696B"/>
        <color rgb="FFFFEB84"/>
        <color rgb="FF63BE7B"/>
      </colorScale>
    </cfRule>
  </conditionalFormatting>
  <conditionalFormatting sqref="GU14:GU92">
    <cfRule type="colorScale" priority="738">
      <colorScale>
        <cfvo type="min"/>
        <cfvo type="percentile" val="50"/>
        <cfvo type="max"/>
        <color rgb="FF63BE7B"/>
        <color rgb="FFFFEB84"/>
        <color rgb="FFF8696B"/>
      </colorScale>
    </cfRule>
  </conditionalFormatting>
  <conditionalFormatting sqref="GM96:GN123">
    <cfRule type="colorScale" priority="737">
      <colorScale>
        <cfvo type="min"/>
        <cfvo type="percentile" val="50"/>
        <cfvo type="max"/>
        <color rgb="FFF8696B"/>
        <color rgb="FFFFEB84"/>
        <color rgb="FF63BE7B"/>
      </colorScale>
    </cfRule>
  </conditionalFormatting>
  <conditionalFormatting sqref="GO96:GP123">
    <cfRule type="colorScale" priority="736">
      <colorScale>
        <cfvo type="min"/>
        <cfvo type="percentile" val="50"/>
        <cfvo type="max"/>
        <color rgb="FFF8696B"/>
        <color rgb="FFFFEB84"/>
        <color rgb="FF63BE7B"/>
      </colorScale>
    </cfRule>
  </conditionalFormatting>
  <conditionalFormatting sqref="GU96:GV123">
    <cfRule type="colorScale" priority="735">
      <colorScale>
        <cfvo type="min"/>
        <cfvo type="percentile" val="50"/>
        <cfvo type="max"/>
        <color rgb="FF63BE7B"/>
        <color rgb="FFFFEB84"/>
        <color rgb="FFF8696B"/>
      </colorScale>
    </cfRule>
  </conditionalFormatting>
  <conditionalFormatting sqref="GO14:GP92">
    <cfRule type="colorScale" priority="734">
      <colorScale>
        <cfvo type="min"/>
        <cfvo type="percentile" val="50"/>
        <cfvo type="max"/>
        <color rgb="FFF8696B"/>
        <color rgb="FFFFEB84"/>
        <color rgb="FF63BE7B"/>
      </colorScale>
    </cfRule>
  </conditionalFormatting>
  <conditionalFormatting sqref="GQ96:GQ123">
    <cfRule type="colorScale" priority="733">
      <colorScale>
        <cfvo type="min"/>
        <cfvo type="percentile" val="50"/>
        <cfvo type="max"/>
        <color rgb="FFF8696B"/>
        <color rgb="FFFFEB84"/>
        <color rgb="FF63BE7B"/>
      </colorScale>
    </cfRule>
  </conditionalFormatting>
  <conditionalFormatting sqref="GZ14:HA92">
    <cfRule type="colorScale" priority="732">
      <colorScale>
        <cfvo type="min"/>
        <cfvo type="percentile" val="50"/>
        <cfvo type="max"/>
        <color rgb="FFF8696B"/>
        <color rgb="FFFFEB84"/>
        <color rgb="FF63BE7B"/>
      </colorScale>
    </cfRule>
  </conditionalFormatting>
  <conditionalFormatting sqref="GZ96:HB123">
    <cfRule type="colorScale" priority="731">
      <colorScale>
        <cfvo type="min"/>
        <cfvo type="percentile" val="50"/>
        <cfvo type="max"/>
        <color rgb="FFF8696B"/>
        <color rgb="FFFFEB84"/>
        <color rgb="FF63BE7B"/>
      </colorScale>
    </cfRule>
  </conditionalFormatting>
  <conditionalFormatting sqref="HC14:HC92">
    <cfRule type="colorScale" priority="730">
      <colorScale>
        <cfvo type="min"/>
        <cfvo type="percentile" val="50"/>
        <cfvo type="max"/>
        <color rgb="FFF8696B"/>
        <color rgb="FFFFEB84"/>
        <color rgb="FF63BE7B"/>
      </colorScale>
    </cfRule>
  </conditionalFormatting>
  <conditionalFormatting sqref="HC96:HC123">
    <cfRule type="colorScale" priority="729">
      <colorScale>
        <cfvo type="min"/>
        <cfvo type="percentile" val="50"/>
        <cfvo type="max"/>
        <color rgb="FFF8696B"/>
        <color rgb="FFFFEB84"/>
        <color rgb="FF63BE7B"/>
      </colorScale>
    </cfRule>
  </conditionalFormatting>
  <conditionalFormatting sqref="GP2:GP10 GL2:GL10">
    <cfRule type="colorScale" priority="728">
      <colorScale>
        <cfvo type="min"/>
        <cfvo type="percentile" val="50"/>
        <cfvo type="max"/>
        <color rgb="FFF8696B"/>
        <color rgb="FFFFEB84"/>
        <color rgb="FF63BE7B"/>
      </colorScale>
    </cfRule>
  </conditionalFormatting>
  <conditionalFormatting sqref="GM2:GN10">
    <cfRule type="colorScale" priority="727">
      <colorScale>
        <cfvo type="min"/>
        <cfvo type="percentile" val="50"/>
        <cfvo type="max"/>
        <color rgb="FFF8696B"/>
        <color rgb="FFFFEB84"/>
        <color rgb="FF63BE7B"/>
      </colorScale>
    </cfRule>
  </conditionalFormatting>
  <conditionalFormatting sqref="GQ2:GQ10">
    <cfRule type="colorScale" priority="726">
      <colorScale>
        <cfvo type="min"/>
        <cfvo type="percentile" val="50"/>
        <cfvo type="max"/>
        <color rgb="FFF8696B"/>
        <color rgb="FFFFEB84"/>
        <color rgb="FF63BE7B"/>
      </colorScale>
    </cfRule>
  </conditionalFormatting>
  <conditionalFormatting sqref="GJ14:GK92">
    <cfRule type="colorScale" priority="725">
      <colorScale>
        <cfvo type="min"/>
        <cfvo type="percentile" val="50"/>
        <cfvo type="max"/>
        <color rgb="FFF8696B"/>
        <color rgb="FFFFEB84"/>
        <color rgb="FF63BE7B"/>
      </colorScale>
    </cfRule>
  </conditionalFormatting>
  <conditionalFormatting sqref="GH14:GI92">
    <cfRule type="colorScale" priority="724">
      <colorScale>
        <cfvo type="min"/>
        <cfvo type="percentile" val="50"/>
        <cfvo type="max"/>
        <color rgb="FFF8696B"/>
        <color rgb="FFFFEB84"/>
        <color rgb="FF63BE7B"/>
      </colorScale>
    </cfRule>
  </conditionalFormatting>
  <conditionalFormatting sqref="GN14:GN92">
    <cfRule type="colorScale" priority="723">
      <colorScale>
        <cfvo type="min"/>
        <cfvo type="percentile" val="50"/>
        <cfvo type="max"/>
        <color rgb="FFF8696B"/>
        <color rgb="FFFFEB84"/>
        <color rgb="FF63BE7B"/>
      </colorScale>
    </cfRule>
  </conditionalFormatting>
  <conditionalFormatting sqref="HB14:HB92">
    <cfRule type="colorScale" priority="722">
      <colorScale>
        <cfvo type="min"/>
        <cfvo type="percentile" val="50"/>
        <cfvo type="max"/>
        <color rgb="FFF8696B"/>
        <color rgb="FFFFEB84"/>
        <color rgb="FF63BE7B"/>
      </colorScale>
    </cfRule>
  </conditionalFormatting>
  <conditionalFormatting sqref="GH14:GH92">
    <cfRule type="colorScale" priority="721">
      <colorScale>
        <cfvo type="min"/>
        <cfvo type="percentile" val="50"/>
        <cfvo type="max"/>
        <color rgb="FFF8696B"/>
        <color rgb="FFFFEB84"/>
        <color rgb="FF63BE7B"/>
      </colorScale>
    </cfRule>
  </conditionalFormatting>
  <conditionalFormatting sqref="GG14:GG92">
    <cfRule type="colorScale" priority="720">
      <colorScale>
        <cfvo type="min"/>
        <cfvo type="percentile" val="50"/>
        <cfvo type="max"/>
        <color rgb="FFF8696B"/>
        <color rgb="FFFFEB84"/>
        <color rgb="FF63BE7B"/>
      </colorScale>
    </cfRule>
  </conditionalFormatting>
  <conditionalFormatting sqref="HD14:HD92">
    <cfRule type="colorScale" priority="719">
      <colorScale>
        <cfvo type="min"/>
        <cfvo type="percentile" val="50"/>
        <cfvo type="max"/>
        <color rgb="FFF8696B"/>
        <color rgb="FFFFEB84"/>
        <color rgb="FF63BE7B"/>
      </colorScale>
    </cfRule>
  </conditionalFormatting>
  <conditionalFormatting sqref="HD96:HD123">
    <cfRule type="colorScale" priority="718">
      <colorScale>
        <cfvo type="min"/>
        <cfvo type="percentile" val="50"/>
        <cfvo type="max"/>
        <color rgb="FFF8696B"/>
        <color rgb="FFFFEB84"/>
        <color rgb="FF63BE7B"/>
      </colorScale>
    </cfRule>
  </conditionalFormatting>
  <conditionalFormatting sqref="GR14:GR92">
    <cfRule type="colorScale" priority="715">
      <colorScale>
        <cfvo type="min"/>
        <cfvo type="percentile" val="50"/>
        <cfvo type="max"/>
        <color rgb="FFF8696B"/>
        <color rgb="FFFFEB84"/>
        <color rgb="FF63BE7B"/>
      </colorScale>
    </cfRule>
  </conditionalFormatting>
  <conditionalFormatting sqref="GR14:GR92">
    <cfRule type="colorScale" priority="714">
      <colorScale>
        <cfvo type="min"/>
        <cfvo type="percentile" val="50"/>
        <cfvo type="max"/>
        <color rgb="FFF8696B"/>
        <color rgb="FFFFEB84"/>
        <color rgb="FF63BE7B"/>
      </colorScale>
    </cfRule>
  </conditionalFormatting>
  <conditionalFormatting sqref="HT96:HT123">
    <cfRule type="colorScale" priority="708">
      <colorScale>
        <cfvo type="min"/>
        <cfvo type="percentile" val="50"/>
        <cfvo type="max"/>
        <color rgb="FFF8696B"/>
        <color rgb="FFFFEB84"/>
        <color rgb="FF63BE7B"/>
      </colorScale>
    </cfRule>
  </conditionalFormatting>
  <conditionalFormatting sqref="HM14:HM92">
    <cfRule type="colorScale" priority="702">
      <colorScale>
        <cfvo type="min"/>
        <cfvo type="percentile" val="50"/>
        <cfvo type="max"/>
        <color rgb="FFF8696B"/>
        <color rgb="FFFFEB84"/>
        <color rgb="FF63BE7B"/>
      </colorScale>
    </cfRule>
  </conditionalFormatting>
  <conditionalFormatting sqref="HQ96:HQ123 HG96:HL123">
    <cfRule type="colorScale" priority="710">
      <colorScale>
        <cfvo type="min"/>
        <cfvo type="percentile" val="50"/>
        <cfvo type="max"/>
        <color rgb="FFF8696B"/>
        <color rgb="FFFFEB84"/>
        <color rgb="FF63BE7B"/>
      </colorScale>
    </cfRule>
  </conditionalFormatting>
  <conditionalFormatting sqref="HR96:HS123">
    <cfRule type="colorScale" priority="709">
      <colorScale>
        <cfvo type="min"/>
        <cfvo type="percentile" val="50"/>
        <cfvo type="max"/>
        <color rgb="FFF8696B"/>
        <color rgb="FFFFEB84"/>
        <color rgb="FF63BE7B"/>
      </colorScale>
    </cfRule>
  </conditionalFormatting>
  <conditionalFormatting sqref="HQ15:HQ24 HG82:HG92 HG15:HG24 HQ82:HQ92 HL15:HL24 HL82:HL92">
    <cfRule type="colorScale" priority="707">
      <colorScale>
        <cfvo type="min"/>
        <cfvo type="percentile" val="50"/>
        <cfvo type="max"/>
        <color rgb="FFF8696B"/>
        <color rgb="FFFFEB84"/>
        <color rgb="FF63BE7B"/>
      </colorScale>
    </cfRule>
  </conditionalFormatting>
  <conditionalFormatting sqref="HF96:HF123">
    <cfRule type="colorScale" priority="706">
      <colorScale>
        <cfvo type="min"/>
        <cfvo type="percentile" val="50"/>
        <cfvo type="max"/>
        <color rgb="FFF8696B"/>
        <color rgb="FFFFEB84"/>
        <color rgb="FF63BE7B"/>
      </colorScale>
    </cfRule>
  </conditionalFormatting>
  <conditionalFormatting sqref="HT14:HT92">
    <cfRule type="colorScale" priority="711">
      <colorScale>
        <cfvo type="min"/>
        <cfvo type="percentile" val="50"/>
        <cfvo type="max"/>
        <color rgb="FFF8696B"/>
        <color rgb="FFFFEB84"/>
        <color rgb="FF63BE7B"/>
      </colorScale>
    </cfRule>
  </conditionalFormatting>
  <conditionalFormatting sqref="HQ25:HQ81 HG25:HG81 HL25:HL81">
    <cfRule type="colorScale" priority="712">
      <colorScale>
        <cfvo type="min"/>
        <cfvo type="percentile" val="50"/>
        <cfvo type="max"/>
        <color rgb="FFF8696B"/>
        <color rgb="FFFFEB84"/>
        <color rgb="FF63BE7B"/>
      </colorScale>
    </cfRule>
  </conditionalFormatting>
  <conditionalFormatting sqref="HR12:HS13 HS14:HS92">
    <cfRule type="colorScale" priority="713">
      <colorScale>
        <cfvo type="min"/>
        <cfvo type="percentile" val="50"/>
        <cfvo type="max"/>
        <color rgb="FFF8696B"/>
        <color rgb="FFFFEB84"/>
        <color rgb="FF63BE7B"/>
      </colorScale>
    </cfRule>
  </conditionalFormatting>
  <conditionalFormatting sqref="HG14 HL14">
    <cfRule type="colorScale" priority="705">
      <colorScale>
        <cfvo type="min"/>
        <cfvo type="percentile" val="50"/>
        <cfvo type="max"/>
        <color rgb="FFF8696B"/>
        <color rgb="FFFFEB84"/>
        <color rgb="FF63BE7B"/>
      </colorScale>
    </cfRule>
  </conditionalFormatting>
  <conditionalFormatting sqref="HQ14:HQ92">
    <cfRule type="colorScale" priority="704">
      <colorScale>
        <cfvo type="min"/>
        <cfvo type="percentile" val="50"/>
        <cfvo type="max"/>
        <color rgb="FFF8696B"/>
        <color rgb="FFFFEB84"/>
        <color rgb="FF63BE7B"/>
      </colorScale>
    </cfRule>
  </conditionalFormatting>
  <conditionalFormatting sqref="HF14:HF92">
    <cfRule type="colorScale" priority="703">
      <colorScale>
        <cfvo type="min"/>
        <cfvo type="percentile" val="50"/>
        <cfvo type="max"/>
        <color rgb="FFF8696B"/>
        <color rgb="FFFFEB84"/>
        <color rgb="FF63BE7B"/>
      </colorScale>
    </cfRule>
  </conditionalFormatting>
  <conditionalFormatting sqref="HU96:HV123">
    <cfRule type="colorScale" priority="701">
      <colorScale>
        <cfvo type="min"/>
        <cfvo type="percentile" val="50"/>
        <cfvo type="max"/>
        <color rgb="FFF8696B"/>
        <color rgb="FFFFEB84"/>
        <color rgb="FF63BE7B"/>
      </colorScale>
    </cfRule>
  </conditionalFormatting>
  <conditionalFormatting sqref="HU14:HU92">
    <cfRule type="colorScale" priority="700">
      <colorScale>
        <cfvo type="min"/>
        <cfvo type="percentile" val="50"/>
        <cfvo type="max"/>
        <color rgb="FF63BE7B"/>
        <color rgb="FFFFEB84"/>
        <color rgb="FFF8696B"/>
      </colorScale>
    </cfRule>
  </conditionalFormatting>
  <conditionalFormatting sqref="HM96:HN123">
    <cfRule type="colorScale" priority="699">
      <colorScale>
        <cfvo type="min"/>
        <cfvo type="percentile" val="50"/>
        <cfvo type="max"/>
        <color rgb="FFF8696B"/>
        <color rgb="FFFFEB84"/>
        <color rgb="FF63BE7B"/>
      </colorScale>
    </cfRule>
  </conditionalFormatting>
  <conditionalFormatting sqref="HO96:HP123">
    <cfRule type="colorScale" priority="698">
      <colorScale>
        <cfvo type="min"/>
        <cfvo type="percentile" val="50"/>
        <cfvo type="max"/>
        <color rgb="FFF8696B"/>
        <color rgb="FFFFEB84"/>
        <color rgb="FF63BE7B"/>
      </colorScale>
    </cfRule>
  </conditionalFormatting>
  <conditionalFormatting sqref="HU96:HV123">
    <cfRule type="colorScale" priority="697">
      <colorScale>
        <cfvo type="min"/>
        <cfvo type="percentile" val="50"/>
        <cfvo type="max"/>
        <color rgb="FF63BE7B"/>
        <color rgb="FFFFEB84"/>
        <color rgb="FFF8696B"/>
      </colorScale>
    </cfRule>
  </conditionalFormatting>
  <conditionalFormatting sqref="HO14:HP92">
    <cfRule type="colorScale" priority="696">
      <colorScale>
        <cfvo type="min"/>
        <cfvo type="percentile" val="50"/>
        <cfvo type="max"/>
        <color rgb="FFF8696B"/>
        <color rgb="FFFFEB84"/>
        <color rgb="FF63BE7B"/>
      </colorScale>
    </cfRule>
  </conditionalFormatting>
  <conditionalFormatting sqref="HQ96:HQ123">
    <cfRule type="colorScale" priority="695">
      <colorScale>
        <cfvo type="min"/>
        <cfvo type="percentile" val="50"/>
        <cfvo type="max"/>
        <color rgb="FFF8696B"/>
        <color rgb="FFFFEB84"/>
        <color rgb="FF63BE7B"/>
      </colorScale>
    </cfRule>
  </conditionalFormatting>
  <conditionalFormatting sqref="HZ14:IA92">
    <cfRule type="colorScale" priority="694">
      <colorScale>
        <cfvo type="min"/>
        <cfvo type="percentile" val="50"/>
        <cfvo type="max"/>
        <color rgb="FFF8696B"/>
        <color rgb="FFFFEB84"/>
        <color rgb="FF63BE7B"/>
      </colorScale>
    </cfRule>
  </conditionalFormatting>
  <conditionalFormatting sqref="HZ96:IB123">
    <cfRule type="colorScale" priority="693">
      <colorScale>
        <cfvo type="min"/>
        <cfvo type="percentile" val="50"/>
        <cfvo type="max"/>
        <color rgb="FFF8696B"/>
        <color rgb="FFFFEB84"/>
        <color rgb="FF63BE7B"/>
      </colorScale>
    </cfRule>
  </conditionalFormatting>
  <conditionalFormatting sqref="IC14:IC92">
    <cfRule type="colorScale" priority="692">
      <colorScale>
        <cfvo type="min"/>
        <cfvo type="percentile" val="50"/>
        <cfvo type="max"/>
        <color rgb="FFF8696B"/>
        <color rgb="FFFFEB84"/>
        <color rgb="FF63BE7B"/>
      </colorScale>
    </cfRule>
  </conditionalFormatting>
  <conditionalFormatting sqref="IC96:IC123">
    <cfRule type="colorScale" priority="691">
      <colorScale>
        <cfvo type="min"/>
        <cfvo type="percentile" val="50"/>
        <cfvo type="max"/>
        <color rgb="FFF8696B"/>
        <color rgb="FFFFEB84"/>
        <color rgb="FF63BE7B"/>
      </colorScale>
    </cfRule>
  </conditionalFormatting>
  <conditionalFormatting sqref="HP2:HP10 HL2:HL10">
    <cfRule type="colorScale" priority="690">
      <colorScale>
        <cfvo type="min"/>
        <cfvo type="percentile" val="50"/>
        <cfvo type="max"/>
        <color rgb="FFF8696B"/>
        <color rgb="FFFFEB84"/>
        <color rgb="FF63BE7B"/>
      </colorScale>
    </cfRule>
  </conditionalFormatting>
  <conditionalFormatting sqref="HM2:HN10">
    <cfRule type="colorScale" priority="689">
      <colorScale>
        <cfvo type="min"/>
        <cfvo type="percentile" val="50"/>
        <cfvo type="max"/>
        <color rgb="FFF8696B"/>
        <color rgb="FFFFEB84"/>
        <color rgb="FF63BE7B"/>
      </colorScale>
    </cfRule>
  </conditionalFormatting>
  <conditionalFormatting sqref="HQ2:HQ10">
    <cfRule type="colorScale" priority="688">
      <colorScale>
        <cfvo type="min"/>
        <cfvo type="percentile" val="50"/>
        <cfvo type="max"/>
        <color rgb="FFF8696B"/>
        <color rgb="FFFFEB84"/>
        <color rgb="FF63BE7B"/>
      </colorScale>
    </cfRule>
  </conditionalFormatting>
  <conditionalFormatting sqref="HJ14:HK92">
    <cfRule type="colorScale" priority="687">
      <colorScale>
        <cfvo type="min"/>
        <cfvo type="percentile" val="50"/>
        <cfvo type="max"/>
        <color rgb="FFF8696B"/>
        <color rgb="FFFFEB84"/>
        <color rgb="FF63BE7B"/>
      </colorScale>
    </cfRule>
  </conditionalFormatting>
  <conditionalFormatting sqref="HH14:HI92">
    <cfRule type="colorScale" priority="686">
      <colorScale>
        <cfvo type="min"/>
        <cfvo type="percentile" val="50"/>
        <cfvo type="max"/>
        <color rgb="FFF8696B"/>
        <color rgb="FFFFEB84"/>
        <color rgb="FF63BE7B"/>
      </colorScale>
    </cfRule>
  </conditionalFormatting>
  <conditionalFormatting sqref="HN14:HN92">
    <cfRule type="colorScale" priority="685">
      <colorScale>
        <cfvo type="min"/>
        <cfvo type="percentile" val="50"/>
        <cfvo type="max"/>
        <color rgb="FFF8696B"/>
        <color rgb="FFFFEB84"/>
        <color rgb="FF63BE7B"/>
      </colorScale>
    </cfRule>
  </conditionalFormatting>
  <conditionalFormatting sqref="IB14:IB92">
    <cfRule type="colorScale" priority="684">
      <colorScale>
        <cfvo type="min"/>
        <cfvo type="percentile" val="50"/>
        <cfvo type="max"/>
        <color rgb="FFF8696B"/>
        <color rgb="FFFFEB84"/>
        <color rgb="FF63BE7B"/>
      </colorScale>
    </cfRule>
  </conditionalFormatting>
  <conditionalFormatting sqref="HH14:HH92">
    <cfRule type="colorScale" priority="683">
      <colorScale>
        <cfvo type="min"/>
        <cfvo type="percentile" val="50"/>
        <cfvo type="max"/>
        <color rgb="FFF8696B"/>
        <color rgb="FFFFEB84"/>
        <color rgb="FF63BE7B"/>
      </colorScale>
    </cfRule>
  </conditionalFormatting>
  <conditionalFormatting sqref="HG14:HG92">
    <cfRule type="colorScale" priority="682">
      <colorScale>
        <cfvo type="min"/>
        <cfvo type="percentile" val="50"/>
        <cfvo type="max"/>
        <color rgb="FFF8696B"/>
        <color rgb="FFFFEB84"/>
        <color rgb="FF63BE7B"/>
      </colorScale>
    </cfRule>
  </conditionalFormatting>
  <conditionalFormatting sqref="ID14:ID92">
    <cfRule type="colorScale" priority="681">
      <colorScale>
        <cfvo type="min"/>
        <cfvo type="percentile" val="50"/>
        <cfvo type="max"/>
        <color rgb="FFF8696B"/>
        <color rgb="FFFFEB84"/>
        <color rgb="FF63BE7B"/>
      </colorScale>
    </cfRule>
  </conditionalFormatting>
  <conditionalFormatting sqref="ID96:ID123">
    <cfRule type="colorScale" priority="680">
      <colorScale>
        <cfvo type="min"/>
        <cfvo type="percentile" val="50"/>
        <cfvo type="max"/>
        <color rgb="FFF8696B"/>
        <color rgb="FFFFEB84"/>
        <color rgb="FF63BE7B"/>
      </colorScale>
    </cfRule>
  </conditionalFormatting>
  <conditionalFormatting sqref="HR14:HR92">
    <cfRule type="colorScale" priority="677">
      <colorScale>
        <cfvo type="min"/>
        <cfvo type="percentile" val="50"/>
        <cfvo type="max"/>
        <color rgb="FFF8696B"/>
        <color rgb="FFFFEB84"/>
        <color rgb="FF63BE7B"/>
      </colorScale>
    </cfRule>
  </conditionalFormatting>
  <conditionalFormatting sqref="HR14:HR92">
    <cfRule type="colorScale" priority="676">
      <colorScale>
        <cfvo type="min"/>
        <cfvo type="percentile" val="50"/>
        <cfvo type="max"/>
        <color rgb="FFF8696B"/>
        <color rgb="FFFFEB84"/>
        <color rgb="FF63BE7B"/>
      </colorScale>
    </cfRule>
  </conditionalFormatting>
  <conditionalFormatting sqref="FW2:FW9">
    <cfRule type="colorScale" priority="675">
      <colorScale>
        <cfvo type="min"/>
        <cfvo type="percentile" val="50"/>
        <cfvo type="max"/>
        <color rgb="FFF8696B"/>
        <color rgb="FFFFEB84"/>
        <color rgb="FF63BE7B"/>
      </colorScale>
    </cfRule>
  </conditionalFormatting>
  <conditionalFormatting sqref="GA2:GA9">
    <cfRule type="colorScale" priority="674">
      <colorScale>
        <cfvo type="min"/>
        <cfvo type="percentile" val="50"/>
        <cfvo type="max"/>
        <color rgb="FFF8696B"/>
        <color rgb="FFFFEB84"/>
        <color rgb="FF63BE7B"/>
      </colorScale>
    </cfRule>
  </conditionalFormatting>
  <conditionalFormatting sqref="GU2:GU9">
    <cfRule type="colorScale" priority="673">
      <colorScale>
        <cfvo type="min"/>
        <cfvo type="percentile" val="50"/>
        <cfvo type="max"/>
        <color rgb="FFF8696B"/>
        <color rgb="FFFFEB84"/>
        <color rgb="FF63BE7B"/>
      </colorScale>
    </cfRule>
  </conditionalFormatting>
  <conditionalFormatting sqref="GY2:GY9">
    <cfRule type="colorScale" priority="672">
      <colorScale>
        <cfvo type="min"/>
        <cfvo type="percentile" val="50"/>
        <cfvo type="max"/>
        <color rgb="FFF8696B"/>
        <color rgb="FFFFEB84"/>
        <color rgb="FF63BE7B"/>
      </colorScale>
    </cfRule>
  </conditionalFormatting>
  <conditionalFormatting sqref="GW2:GW9">
    <cfRule type="colorScale" priority="671">
      <colorScale>
        <cfvo type="min"/>
        <cfvo type="percentile" val="50"/>
        <cfvo type="max"/>
        <color rgb="FFF8696B"/>
        <color rgb="FFFFEB84"/>
        <color rgb="FF63BE7B"/>
      </colorScale>
    </cfRule>
  </conditionalFormatting>
  <conditionalFormatting sqref="HA2:HA9">
    <cfRule type="colorScale" priority="670">
      <colorScale>
        <cfvo type="min"/>
        <cfvo type="percentile" val="50"/>
        <cfvo type="max"/>
        <color rgb="FFF8696B"/>
        <color rgb="FFFFEB84"/>
        <color rgb="FF63BE7B"/>
      </colorScale>
    </cfRule>
  </conditionalFormatting>
  <conditionalFormatting sqref="HU2:HU9">
    <cfRule type="colorScale" priority="669">
      <colorScale>
        <cfvo type="min"/>
        <cfvo type="percentile" val="50"/>
        <cfvo type="max"/>
        <color rgb="FFF8696B"/>
        <color rgb="FFFFEB84"/>
        <color rgb="FF63BE7B"/>
      </colorScale>
    </cfRule>
  </conditionalFormatting>
  <conditionalFormatting sqref="HY2:HY9">
    <cfRule type="colorScale" priority="668">
      <colorScale>
        <cfvo type="min"/>
        <cfvo type="percentile" val="50"/>
        <cfvo type="max"/>
        <color rgb="FFF8696B"/>
        <color rgb="FFFFEB84"/>
        <color rgb="FF63BE7B"/>
      </colorScale>
    </cfRule>
  </conditionalFormatting>
  <conditionalFormatting sqref="HW2:HW9">
    <cfRule type="colorScale" priority="667">
      <colorScale>
        <cfvo type="min"/>
        <cfvo type="percentile" val="50"/>
        <cfvo type="max"/>
        <color rgb="FFF8696B"/>
        <color rgb="FFFFEB84"/>
        <color rgb="FF63BE7B"/>
      </colorScale>
    </cfRule>
  </conditionalFormatting>
  <conditionalFormatting sqref="IA2:IA9">
    <cfRule type="colorScale" priority="666">
      <colorScale>
        <cfvo type="min"/>
        <cfvo type="percentile" val="50"/>
        <cfvo type="max"/>
        <color rgb="FFF8696B"/>
        <color rgb="FFFFEB84"/>
        <color rgb="FF63BE7B"/>
      </colorScale>
    </cfRule>
  </conditionalFormatting>
  <conditionalFormatting sqref="IT96:IT123">
    <cfRule type="colorScale" priority="660">
      <colorScale>
        <cfvo type="min"/>
        <cfvo type="percentile" val="50"/>
        <cfvo type="max"/>
        <color rgb="FFF8696B"/>
        <color rgb="FFFFEB84"/>
        <color rgb="FF63BE7B"/>
      </colorScale>
    </cfRule>
  </conditionalFormatting>
  <conditionalFormatting sqref="IM14:IM92">
    <cfRule type="colorScale" priority="654">
      <colorScale>
        <cfvo type="min"/>
        <cfvo type="percentile" val="50"/>
        <cfvo type="max"/>
        <color rgb="FFF8696B"/>
        <color rgb="FFFFEB84"/>
        <color rgb="FF63BE7B"/>
      </colorScale>
    </cfRule>
  </conditionalFormatting>
  <conditionalFormatting sqref="IQ96:IQ123 IG96:IL123">
    <cfRule type="colorScale" priority="662">
      <colorScale>
        <cfvo type="min"/>
        <cfvo type="percentile" val="50"/>
        <cfvo type="max"/>
        <color rgb="FFF8696B"/>
        <color rgb="FFFFEB84"/>
        <color rgb="FF63BE7B"/>
      </colorScale>
    </cfRule>
  </conditionalFormatting>
  <conditionalFormatting sqref="IR96:IS123">
    <cfRule type="colorScale" priority="661">
      <colorScale>
        <cfvo type="min"/>
        <cfvo type="percentile" val="50"/>
        <cfvo type="max"/>
        <color rgb="FFF8696B"/>
        <color rgb="FFFFEB84"/>
        <color rgb="FF63BE7B"/>
      </colorScale>
    </cfRule>
  </conditionalFormatting>
  <conditionalFormatting sqref="IQ15:IQ24 IG82:IG92 IG15:IG24 IQ82:IQ92">
    <cfRule type="colorScale" priority="659">
      <colorScale>
        <cfvo type="min"/>
        <cfvo type="percentile" val="50"/>
        <cfvo type="max"/>
        <color rgb="FFF8696B"/>
        <color rgb="FFFFEB84"/>
        <color rgb="FF63BE7B"/>
      </colorScale>
    </cfRule>
  </conditionalFormatting>
  <conditionalFormatting sqref="IF96:IF123">
    <cfRule type="colorScale" priority="658">
      <colorScale>
        <cfvo type="min"/>
        <cfvo type="percentile" val="50"/>
        <cfvo type="max"/>
        <color rgb="FFF8696B"/>
        <color rgb="FFFFEB84"/>
        <color rgb="FF63BE7B"/>
      </colorScale>
    </cfRule>
  </conditionalFormatting>
  <conditionalFormatting sqref="IT14:IT92">
    <cfRule type="colorScale" priority="663">
      <colorScale>
        <cfvo type="min"/>
        <cfvo type="percentile" val="50"/>
        <cfvo type="max"/>
        <color rgb="FFF8696B"/>
        <color rgb="FFFFEB84"/>
        <color rgb="FF63BE7B"/>
      </colorScale>
    </cfRule>
  </conditionalFormatting>
  <conditionalFormatting sqref="IQ25:IQ81 IG25:IG81">
    <cfRule type="colorScale" priority="664">
      <colorScale>
        <cfvo type="min"/>
        <cfvo type="percentile" val="50"/>
        <cfvo type="max"/>
        <color rgb="FFF8696B"/>
        <color rgb="FFFFEB84"/>
        <color rgb="FF63BE7B"/>
      </colorScale>
    </cfRule>
  </conditionalFormatting>
  <conditionalFormatting sqref="IR12:IS13 IS14:IS92">
    <cfRule type="colorScale" priority="665">
      <colorScale>
        <cfvo type="min"/>
        <cfvo type="percentile" val="50"/>
        <cfvo type="max"/>
        <color rgb="FFF8696B"/>
        <color rgb="FFFFEB84"/>
        <color rgb="FF63BE7B"/>
      </colorScale>
    </cfRule>
  </conditionalFormatting>
  <conditionalFormatting sqref="IG14">
    <cfRule type="colorScale" priority="657">
      <colorScale>
        <cfvo type="min"/>
        <cfvo type="percentile" val="50"/>
        <cfvo type="max"/>
        <color rgb="FFF8696B"/>
        <color rgb="FFFFEB84"/>
        <color rgb="FF63BE7B"/>
      </colorScale>
    </cfRule>
  </conditionalFormatting>
  <conditionalFormatting sqref="IQ14:IQ92">
    <cfRule type="colorScale" priority="656">
      <colorScale>
        <cfvo type="min"/>
        <cfvo type="percentile" val="50"/>
        <cfvo type="max"/>
        <color rgb="FFF8696B"/>
        <color rgb="FFFFEB84"/>
        <color rgb="FF63BE7B"/>
      </colorScale>
    </cfRule>
  </conditionalFormatting>
  <conditionalFormatting sqref="IF14:IF92">
    <cfRule type="colorScale" priority="655">
      <colorScale>
        <cfvo type="min"/>
        <cfvo type="percentile" val="50"/>
        <cfvo type="max"/>
        <color rgb="FFF8696B"/>
        <color rgb="FFFFEB84"/>
        <color rgb="FF63BE7B"/>
      </colorScale>
    </cfRule>
  </conditionalFormatting>
  <conditionalFormatting sqref="IU96:IV123">
    <cfRule type="colorScale" priority="653">
      <colorScale>
        <cfvo type="min"/>
        <cfvo type="percentile" val="50"/>
        <cfvo type="max"/>
        <color rgb="FFF8696B"/>
        <color rgb="FFFFEB84"/>
        <color rgb="FF63BE7B"/>
      </colorScale>
    </cfRule>
  </conditionalFormatting>
  <conditionalFormatting sqref="IU14:IU92">
    <cfRule type="colorScale" priority="652">
      <colorScale>
        <cfvo type="min"/>
        <cfvo type="percentile" val="50"/>
        <cfvo type="max"/>
        <color rgb="FF63BE7B"/>
        <color rgb="FFFFEB84"/>
        <color rgb="FFF8696B"/>
      </colorScale>
    </cfRule>
  </conditionalFormatting>
  <conditionalFormatting sqref="IM96:IN123">
    <cfRule type="colorScale" priority="651">
      <colorScale>
        <cfvo type="min"/>
        <cfvo type="percentile" val="50"/>
        <cfvo type="max"/>
        <color rgb="FFF8696B"/>
        <color rgb="FFFFEB84"/>
        <color rgb="FF63BE7B"/>
      </colorScale>
    </cfRule>
  </conditionalFormatting>
  <conditionalFormatting sqref="IO96:IP123">
    <cfRule type="colorScale" priority="650">
      <colorScale>
        <cfvo type="min"/>
        <cfvo type="percentile" val="50"/>
        <cfvo type="max"/>
        <color rgb="FFF8696B"/>
        <color rgb="FFFFEB84"/>
        <color rgb="FF63BE7B"/>
      </colorScale>
    </cfRule>
  </conditionalFormatting>
  <conditionalFormatting sqref="IU96:IV123">
    <cfRule type="colorScale" priority="649">
      <colorScale>
        <cfvo type="min"/>
        <cfvo type="percentile" val="50"/>
        <cfvo type="max"/>
        <color rgb="FF63BE7B"/>
        <color rgb="FFFFEB84"/>
        <color rgb="FFF8696B"/>
      </colorScale>
    </cfRule>
  </conditionalFormatting>
  <conditionalFormatting sqref="IO14:IP92">
    <cfRule type="colorScale" priority="648">
      <colorScale>
        <cfvo type="min"/>
        <cfvo type="percentile" val="50"/>
        <cfvo type="max"/>
        <color rgb="FFF8696B"/>
        <color rgb="FFFFEB84"/>
        <color rgb="FF63BE7B"/>
      </colorScale>
    </cfRule>
  </conditionalFormatting>
  <conditionalFormatting sqref="IQ96:IQ123">
    <cfRule type="colorScale" priority="647">
      <colorScale>
        <cfvo type="min"/>
        <cfvo type="percentile" val="50"/>
        <cfvo type="max"/>
        <color rgb="FFF8696B"/>
        <color rgb="FFFFEB84"/>
        <color rgb="FF63BE7B"/>
      </colorScale>
    </cfRule>
  </conditionalFormatting>
  <conditionalFormatting sqref="IZ14:JA92">
    <cfRule type="colorScale" priority="646">
      <colorScale>
        <cfvo type="min"/>
        <cfvo type="percentile" val="50"/>
        <cfvo type="max"/>
        <color rgb="FFF8696B"/>
        <color rgb="FFFFEB84"/>
        <color rgb="FF63BE7B"/>
      </colorScale>
    </cfRule>
  </conditionalFormatting>
  <conditionalFormatting sqref="IZ96:JB123">
    <cfRule type="colorScale" priority="645">
      <colorScale>
        <cfvo type="min"/>
        <cfvo type="percentile" val="50"/>
        <cfvo type="max"/>
        <color rgb="FFF8696B"/>
        <color rgb="FFFFEB84"/>
        <color rgb="FF63BE7B"/>
      </colorScale>
    </cfRule>
  </conditionalFormatting>
  <conditionalFormatting sqref="JC14:JC92">
    <cfRule type="colorScale" priority="644">
      <colorScale>
        <cfvo type="min"/>
        <cfvo type="percentile" val="50"/>
        <cfvo type="max"/>
        <color rgb="FFF8696B"/>
        <color rgb="FFFFEB84"/>
        <color rgb="FF63BE7B"/>
      </colorScale>
    </cfRule>
  </conditionalFormatting>
  <conditionalFormatting sqref="JC96:JC123">
    <cfRule type="colorScale" priority="643">
      <colorScale>
        <cfvo type="min"/>
        <cfvo type="percentile" val="50"/>
        <cfvo type="max"/>
        <color rgb="FFF8696B"/>
        <color rgb="FFFFEB84"/>
        <color rgb="FF63BE7B"/>
      </colorScale>
    </cfRule>
  </conditionalFormatting>
  <conditionalFormatting sqref="IP2:IP10 IL2:IL10">
    <cfRule type="colorScale" priority="642">
      <colorScale>
        <cfvo type="min"/>
        <cfvo type="percentile" val="50"/>
        <cfvo type="max"/>
        <color rgb="FFF8696B"/>
        <color rgb="FFFFEB84"/>
        <color rgb="FF63BE7B"/>
      </colorScale>
    </cfRule>
  </conditionalFormatting>
  <conditionalFormatting sqref="IM2:IN10">
    <cfRule type="colorScale" priority="641">
      <colorScale>
        <cfvo type="min"/>
        <cfvo type="percentile" val="50"/>
        <cfvo type="max"/>
        <color rgb="FFF8696B"/>
        <color rgb="FFFFEB84"/>
        <color rgb="FF63BE7B"/>
      </colorScale>
    </cfRule>
  </conditionalFormatting>
  <conditionalFormatting sqref="IQ2:IQ10">
    <cfRule type="colorScale" priority="640">
      <colorScale>
        <cfvo type="min"/>
        <cfvo type="percentile" val="50"/>
        <cfvo type="max"/>
        <color rgb="FFF8696B"/>
        <color rgb="FFFFEB84"/>
        <color rgb="FF63BE7B"/>
      </colorScale>
    </cfRule>
  </conditionalFormatting>
  <conditionalFormatting sqref="IJ14:IK92">
    <cfRule type="colorScale" priority="639">
      <colorScale>
        <cfvo type="min"/>
        <cfvo type="percentile" val="50"/>
        <cfvo type="max"/>
        <color rgb="FFF8696B"/>
        <color rgb="FFFFEB84"/>
        <color rgb="FF63BE7B"/>
      </colorScale>
    </cfRule>
  </conditionalFormatting>
  <conditionalFormatting sqref="IH14:II92">
    <cfRule type="colorScale" priority="638">
      <colorScale>
        <cfvo type="min"/>
        <cfvo type="percentile" val="50"/>
        <cfvo type="max"/>
        <color rgb="FFF8696B"/>
        <color rgb="FFFFEB84"/>
        <color rgb="FF63BE7B"/>
      </colorScale>
    </cfRule>
  </conditionalFormatting>
  <conditionalFormatting sqref="IN14:IN92">
    <cfRule type="colorScale" priority="637">
      <colorScale>
        <cfvo type="min"/>
        <cfvo type="percentile" val="50"/>
        <cfvo type="max"/>
        <color rgb="FFF8696B"/>
        <color rgb="FFFFEB84"/>
        <color rgb="FF63BE7B"/>
      </colorScale>
    </cfRule>
  </conditionalFormatting>
  <conditionalFormatting sqref="JB14:JB92">
    <cfRule type="colorScale" priority="636">
      <colorScale>
        <cfvo type="min"/>
        <cfvo type="percentile" val="50"/>
        <cfvo type="max"/>
        <color rgb="FFF8696B"/>
        <color rgb="FFFFEB84"/>
        <color rgb="FF63BE7B"/>
      </colorScale>
    </cfRule>
  </conditionalFormatting>
  <conditionalFormatting sqref="IH14:IH92">
    <cfRule type="colorScale" priority="635">
      <colorScale>
        <cfvo type="min"/>
        <cfvo type="percentile" val="50"/>
        <cfvo type="max"/>
        <color rgb="FFF8696B"/>
        <color rgb="FFFFEB84"/>
        <color rgb="FF63BE7B"/>
      </colorScale>
    </cfRule>
  </conditionalFormatting>
  <conditionalFormatting sqref="IG14:IG92">
    <cfRule type="colorScale" priority="634">
      <colorScale>
        <cfvo type="min"/>
        <cfvo type="percentile" val="50"/>
        <cfvo type="max"/>
        <color rgb="FFF8696B"/>
        <color rgb="FFFFEB84"/>
        <color rgb="FF63BE7B"/>
      </colorScale>
    </cfRule>
  </conditionalFormatting>
  <conditionalFormatting sqref="JD14:JD92">
    <cfRule type="colorScale" priority="633">
      <colorScale>
        <cfvo type="min"/>
        <cfvo type="percentile" val="50"/>
        <cfvo type="max"/>
        <color rgb="FFF8696B"/>
        <color rgb="FFFFEB84"/>
        <color rgb="FF63BE7B"/>
      </colorScale>
    </cfRule>
  </conditionalFormatting>
  <conditionalFormatting sqref="JD96:JD123">
    <cfRule type="colorScale" priority="632">
      <colorScale>
        <cfvo type="min"/>
        <cfvo type="percentile" val="50"/>
        <cfvo type="max"/>
        <color rgb="FFF8696B"/>
        <color rgb="FFFFEB84"/>
        <color rgb="FF63BE7B"/>
      </colorScale>
    </cfRule>
  </conditionalFormatting>
  <conditionalFormatting sqref="IR14:IR92">
    <cfRule type="colorScale" priority="631">
      <colorScale>
        <cfvo type="min"/>
        <cfvo type="percentile" val="50"/>
        <cfvo type="max"/>
        <color rgb="FFF8696B"/>
        <color rgb="FFFFEB84"/>
        <color rgb="FF63BE7B"/>
      </colorScale>
    </cfRule>
  </conditionalFormatting>
  <conditionalFormatting sqref="IR14:IR92">
    <cfRule type="colorScale" priority="630">
      <colorScale>
        <cfvo type="min"/>
        <cfvo type="percentile" val="50"/>
        <cfvo type="max"/>
        <color rgb="FFF8696B"/>
        <color rgb="FFFFEB84"/>
        <color rgb="FF63BE7B"/>
      </colorScale>
    </cfRule>
  </conditionalFormatting>
  <conditionalFormatting sqref="IU2:IU9">
    <cfRule type="colorScale" priority="629">
      <colorScale>
        <cfvo type="min"/>
        <cfvo type="percentile" val="50"/>
        <cfvo type="max"/>
        <color rgb="FFF8696B"/>
        <color rgb="FFFFEB84"/>
        <color rgb="FF63BE7B"/>
      </colorScale>
    </cfRule>
  </conditionalFormatting>
  <conditionalFormatting sqref="IY2:IY9">
    <cfRule type="colorScale" priority="628">
      <colorScale>
        <cfvo type="min"/>
        <cfvo type="percentile" val="50"/>
        <cfvo type="max"/>
        <color rgb="FFF8696B"/>
        <color rgb="FFFFEB84"/>
        <color rgb="FF63BE7B"/>
      </colorScale>
    </cfRule>
  </conditionalFormatting>
  <conditionalFormatting sqref="IW2:IW9">
    <cfRule type="colorScale" priority="627">
      <colorScale>
        <cfvo type="min"/>
        <cfvo type="percentile" val="50"/>
        <cfvo type="max"/>
        <color rgb="FFF8696B"/>
        <color rgb="FFFFEB84"/>
        <color rgb="FF63BE7B"/>
      </colorScale>
    </cfRule>
  </conditionalFormatting>
  <conditionalFormatting sqref="JA2:JA9">
    <cfRule type="colorScale" priority="626">
      <colorScale>
        <cfvo type="min"/>
        <cfvo type="percentile" val="50"/>
        <cfvo type="max"/>
        <color rgb="FFF8696B"/>
        <color rgb="FFFFEB84"/>
        <color rgb="FF63BE7B"/>
      </colorScale>
    </cfRule>
  </conditionalFormatting>
  <conditionalFormatting sqref="JT96:JT123">
    <cfRule type="colorScale" priority="620">
      <colorScale>
        <cfvo type="min"/>
        <cfvo type="percentile" val="50"/>
        <cfvo type="max"/>
        <color rgb="FFF8696B"/>
        <color rgb="FFFFEB84"/>
        <color rgb="FF63BE7B"/>
      </colorScale>
    </cfRule>
  </conditionalFormatting>
  <conditionalFormatting sqref="JM14:JM92">
    <cfRule type="colorScale" priority="614">
      <colorScale>
        <cfvo type="min"/>
        <cfvo type="percentile" val="50"/>
        <cfvo type="max"/>
        <color rgb="FFF8696B"/>
        <color rgb="FFFFEB84"/>
        <color rgb="FF63BE7B"/>
      </colorScale>
    </cfRule>
  </conditionalFormatting>
  <conditionalFormatting sqref="JQ96:JQ123 JG96:JL123">
    <cfRule type="colorScale" priority="622">
      <colorScale>
        <cfvo type="min"/>
        <cfvo type="percentile" val="50"/>
        <cfvo type="max"/>
        <color rgb="FFF8696B"/>
        <color rgb="FFFFEB84"/>
        <color rgb="FF63BE7B"/>
      </colorScale>
    </cfRule>
  </conditionalFormatting>
  <conditionalFormatting sqref="JR96:JS123">
    <cfRule type="colorScale" priority="621">
      <colorScale>
        <cfvo type="min"/>
        <cfvo type="percentile" val="50"/>
        <cfvo type="max"/>
        <color rgb="FFF8696B"/>
        <color rgb="FFFFEB84"/>
        <color rgb="FF63BE7B"/>
      </colorScale>
    </cfRule>
  </conditionalFormatting>
  <conditionalFormatting sqref="JQ15:JQ24 JG82:JG92 JG15:JG24 JQ82:JQ92 JL15:JL24 JL82:JL92">
    <cfRule type="colorScale" priority="619">
      <colorScale>
        <cfvo type="min"/>
        <cfvo type="percentile" val="50"/>
        <cfvo type="max"/>
        <color rgb="FFF8696B"/>
        <color rgb="FFFFEB84"/>
        <color rgb="FF63BE7B"/>
      </colorScale>
    </cfRule>
  </conditionalFormatting>
  <conditionalFormatting sqref="JF96:JF123">
    <cfRule type="colorScale" priority="618">
      <colorScale>
        <cfvo type="min"/>
        <cfvo type="percentile" val="50"/>
        <cfvo type="max"/>
        <color rgb="FFF8696B"/>
        <color rgb="FFFFEB84"/>
        <color rgb="FF63BE7B"/>
      </colorScale>
    </cfRule>
  </conditionalFormatting>
  <conditionalFormatting sqref="JT14:JT92">
    <cfRule type="colorScale" priority="623">
      <colorScale>
        <cfvo type="min"/>
        <cfvo type="percentile" val="50"/>
        <cfvo type="max"/>
        <color rgb="FFF8696B"/>
        <color rgb="FFFFEB84"/>
        <color rgb="FF63BE7B"/>
      </colorScale>
    </cfRule>
  </conditionalFormatting>
  <conditionalFormatting sqref="JQ25:JQ81 JG25:JG81 JL25:JL81">
    <cfRule type="colorScale" priority="624">
      <colorScale>
        <cfvo type="min"/>
        <cfvo type="percentile" val="50"/>
        <cfvo type="max"/>
        <color rgb="FFF8696B"/>
        <color rgb="FFFFEB84"/>
        <color rgb="FF63BE7B"/>
      </colorScale>
    </cfRule>
  </conditionalFormatting>
  <conditionalFormatting sqref="JR12:JS13 JS14:JS92">
    <cfRule type="colorScale" priority="625">
      <colorScale>
        <cfvo type="min"/>
        <cfvo type="percentile" val="50"/>
        <cfvo type="max"/>
        <color rgb="FFF8696B"/>
        <color rgb="FFFFEB84"/>
        <color rgb="FF63BE7B"/>
      </colorScale>
    </cfRule>
  </conditionalFormatting>
  <conditionalFormatting sqref="JG14 JL14">
    <cfRule type="colorScale" priority="617">
      <colorScale>
        <cfvo type="min"/>
        <cfvo type="percentile" val="50"/>
        <cfvo type="max"/>
        <color rgb="FFF8696B"/>
        <color rgb="FFFFEB84"/>
        <color rgb="FF63BE7B"/>
      </colorScale>
    </cfRule>
  </conditionalFormatting>
  <conditionalFormatting sqref="JQ14:JQ92">
    <cfRule type="colorScale" priority="616">
      <colorScale>
        <cfvo type="min"/>
        <cfvo type="percentile" val="50"/>
        <cfvo type="max"/>
        <color rgb="FFF8696B"/>
        <color rgb="FFFFEB84"/>
        <color rgb="FF63BE7B"/>
      </colorScale>
    </cfRule>
  </conditionalFormatting>
  <conditionalFormatting sqref="JF14:JF92">
    <cfRule type="colorScale" priority="615">
      <colorScale>
        <cfvo type="min"/>
        <cfvo type="percentile" val="50"/>
        <cfvo type="max"/>
        <color rgb="FFF8696B"/>
        <color rgb="FFFFEB84"/>
        <color rgb="FF63BE7B"/>
      </colorScale>
    </cfRule>
  </conditionalFormatting>
  <conditionalFormatting sqref="JU96:JV123">
    <cfRule type="colorScale" priority="613">
      <colorScale>
        <cfvo type="min"/>
        <cfvo type="percentile" val="50"/>
        <cfvo type="max"/>
        <color rgb="FFF8696B"/>
        <color rgb="FFFFEB84"/>
        <color rgb="FF63BE7B"/>
      </colorScale>
    </cfRule>
  </conditionalFormatting>
  <conditionalFormatting sqref="JU14:JU92">
    <cfRule type="colorScale" priority="612">
      <colorScale>
        <cfvo type="min"/>
        <cfvo type="percentile" val="50"/>
        <cfvo type="max"/>
        <color rgb="FF63BE7B"/>
        <color rgb="FFFFEB84"/>
        <color rgb="FFF8696B"/>
      </colorScale>
    </cfRule>
  </conditionalFormatting>
  <conditionalFormatting sqref="JM96:JN123">
    <cfRule type="colorScale" priority="611">
      <colorScale>
        <cfvo type="min"/>
        <cfvo type="percentile" val="50"/>
        <cfvo type="max"/>
        <color rgb="FFF8696B"/>
        <color rgb="FFFFEB84"/>
        <color rgb="FF63BE7B"/>
      </colorScale>
    </cfRule>
  </conditionalFormatting>
  <conditionalFormatting sqref="JO96:JP123">
    <cfRule type="colorScale" priority="610">
      <colorScale>
        <cfvo type="min"/>
        <cfvo type="percentile" val="50"/>
        <cfvo type="max"/>
        <color rgb="FFF8696B"/>
        <color rgb="FFFFEB84"/>
        <color rgb="FF63BE7B"/>
      </colorScale>
    </cfRule>
  </conditionalFormatting>
  <conditionalFormatting sqref="JU96:JV123">
    <cfRule type="colorScale" priority="609">
      <colorScale>
        <cfvo type="min"/>
        <cfvo type="percentile" val="50"/>
        <cfvo type="max"/>
        <color rgb="FF63BE7B"/>
        <color rgb="FFFFEB84"/>
        <color rgb="FFF8696B"/>
      </colorScale>
    </cfRule>
  </conditionalFormatting>
  <conditionalFormatting sqref="JO14:JP92">
    <cfRule type="colorScale" priority="608">
      <colorScale>
        <cfvo type="min"/>
        <cfvo type="percentile" val="50"/>
        <cfvo type="max"/>
        <color rgb="FFF8696B"/>
        <color rgb="FFFFEB84"/>
        <color rgb="FF63BE7B"/>
      </colorScale>
    </cfRule>
  </conditionalFormatting>
  <conditionalFormatting sqref="JQ96:JQ123">
    <cfRule type="colorScale" priority="607">
      <colorScale>
        <cfvo type="min"/>
        <cfvo type="percentile" val="50"/>
        <cfvo type="max"/>
        <color rgb="FFF8696B"/>
        <color rgb="FFFFEB84"/>
        <color rgb="FF63BE7B"/>
      </colorScale>
    </cfRule>
  </conditionalFormatting>
  <conditionalFormatting sqref="JZ14:KA92">
    <cfRule type="colorScale" priority="606">
      <colorScale>
        <cfvo type="min"/>
        <cfvo type="percentile" val="50"/>
        <cfvo type="max"/>
        <color rgb="FFF8696B"/>
        <color rgb="FFFFEB84"/>
        <color rgb="FF63BE7B"/>
      </colorScale>
    </cfRule>
  </conditionalFormatting>
  <conditionalFormatting sqref="JZ96:KB123">
    <cfRule type="colorScale" priority="605">
      <colorScale>
        <cfvo type="min"/>
        <cfvo type="percentile" val="50"/>
        <cfvo type="max"/>
        <color rgb="FFF8696B"/>
        <color rgb="FFFFEB84"/>
        <color rgb="FF63BE7B"/>
      </colorScale>
    </cfRule>
  </conditionalFormatting>
  <conditionalFormatting sqref="KC14:KC92">
    <cfRule type="colorScale" priority="604">
      <colorScale>
        <cfvo type="min"/>
        <cfvo type="percentile" val="50"/>
        <cfvo type="max"/>
        <color rgb="FFF8696B"/>
        <color rgb="FFFFEB84"/>
        <color rgb="FF63BE7B"/>
      </colorScale>
    </cfRule>
  </conditionalFormatting>
  <conditionalFormatting sqref="KC96:KC123">
    <cfRule type="colorScale" priority="603">
      <colorScale>
        <cfvo type="min"/>
        <cfvo type="percentile" val="50"/>
        <cfvo type="max"/>
        <color rgb="FFF8696B"/>
        <color rgb="FFFFEB84"/>
        <color rgb="FF63BE7B"/>
      </colorScale>
    </cfRule>
  </conditionalFormatting>
  <conditionalFormatting sqref="JP2:JP10 JL2:JL10">
    <cfRule type="colorScale" priority="602">
      <colorScale>
        <cfvo type="min"/>
        <cfvo type="percentile" val="50"/>
        <cfvo type="max"/>
        <color rgb="FFF8696B"/>
        <color rgb="FFFFEB84"/>
        <color rgb="FF63BE7B"/>
      </colorScale>
    </cfRule>
  </conditionalFormatting>
  <conditionalFormatting sqref="JM2:JN10">
    <cfRule type="colorScale" priority="601">
      <colorScale>
        <cfvo type="min"/>
        <cfvo type="percentile" val="50"/>
        <cfvo type="max"/>
        <color rgb="FFF8696B"/>
        <color rgb="FFFFEB84"/>
        <color rgb="FF63BE7B"/>
      </colorScale>
    </cfRule>
  </conditionalFormatting>
  <conditionalFormatting sqref="JQ2:JQ10">
    <cfRule type="colorScale" priority="600">
      <colorScale>
        <cfvo type="min"/>
        <cfvo type="percentile" val="50"/>
        <cfvo type="max"/>
        <color rgb="FFF8696B"/>
        <color rgb="FFFFEB84"/>
        <color rgb="FF63BE7B"/>
      </colorScale>
    </cfRule>
  </conditionalFormatting>
  <conditionalFormatting sqref="JJ14:JK92">
    <cfRule type="colorScale" priority="599">
      <colorScale>
        <cfvo type="min"/>
        <cfvo type="percentile" val="50"/>
        <cfvo type="max"/>
        <color rgb="FFF8696B"/>
        <color rgb="FFFFEB84"/>
        <color rgb="FF63BE7B"/>
      </colorScale>
    </cfRule>
  </conditionalFormatting>
  <conditionalFormatting sqref="JH14:JI92">
    <cfRule type="colorScale" priority="598">
      <colorScale>
        <cfvo type="min"/>
        <cfvo type="percentile" val="50"/>
        <cfvo type="max"/>
        <color rgb="FFF8696B"/>
        <color rgb="FFFFEB84"/>
        <color rgb="FF63BE7B"/>
      </colorScale>
    </cfRule>
  </conditionalFormatting>
  <conditionalFormatting sqref="JN14:JN92">
    <cfRule type="colorScale" priority="597">
      <colorScale>
        <cfvo type="min"/>
        <cfvo type="percentile" val="50"/>
        <cfvo type="max"/>
        <color rgb="FFF8696B"/>
        <color rgb="FFFFEB84"/>
        <color rgb="FF63BE7B"/>
      </colorScale>
    </cfRule>
  </conditionalFormatting>
  <conditionalFormatting sqref="KB14:KB92">
    <cfRule type="colorScale" priority="596">
      <colorScale>
        <cfvo type="min"/>
        <cfvo type="percentile" val="50"/>
        <cfvo type="max"/>
        <color rgb="FFF8696B"/>
        <color rgb="FFFFEB84"/>
        <color rgb="FF63BE7B"/>
      </colorScale>
    </cfRule>
  </conditionalFormatting>
  <conditionalFormatting sqref="JH14:JH92">
    <cfRule type="colorScale" priority="595">
      <colorScale>
        <cfvo type="min"/>
        <cfvo type="percentile" val="50"/>
        <cfvo type="max"/>
        <color rgb="FFF8696B"/>
        <color rgb="FFFFEB84"/>
        <color rgb="FF63BE7B"/>
      </colorScale>
    </cfRule>
  </conditionalFormatting>
  <conditionalFormatting sqref="JG14:JG92">
    <cfRule type="colorScale" priority="594">
      <colorScale>
        <cfvo type="min"/>
        <cfvo type="percentile" val="50"/>
        <cfvo type="max"/>
        <color rgb="FFF8696B"/>
        <color rgb="FFFFEB84"/>
        <color rgb="FF63BE7B"/>
      </colorScale>
    </cfRule>
  </conditionalFormatting>
  <conditionalFormatting sqref="KD14:KD92">
    <cfRule type="colorScale" priority="593">
      <colorScale>
        <cfvo type="min"/>
        <cfvo type="percentile" val="50"/>
        <cfvo type="max"/>
        <color rgb="FFF8696B"/>
        <color rgb="FFFFEB84"/>
        <color rgb="FF63BE7B"/>
      </colorScale>
    </cfRule>
  </conditionalFormatting>
  <conditionalFormatting sqref="KD96:KD123">
    <cfRule type="colorScale" priority="592">
      <colorScale>
        <cfvo type="min"/>
        <cfvo type="percentile" val="50"/>
        <cfvo type="max"/>
        <color rgb="FFF8696B"/>
        <color rgb="FFFFEB84"/>
        <color rgb="FF63BE7B"/>
      </colorScale>
    </cfRule>
  </conditionalFormatting>
  <conditionalFormatting sqref="JR14:JR92">
    <cfRule type="colorScale" priority="591">
      <colorScale>
        <cfvo type="min"/>
        <cfvo type="percentile" val="50"/>
        <cfvo type="max"/>
        <color rgb="FFF8696B"/>
        <color rgb="FFFFEB84"/>
        <color rgb="FF63BE7B"/>
      </colorScale>
    </cfRule>
  </conditionalFormatting>
  <conditionalFormatting sqref="JR14:JR92">
    <cfRule type="colorScale" priority="590">
      <colorScale>
        <cfvo type="min"/>
        <cfvo type="percentile" val="50"/>
        <cfvo type="max"/>
        <color rgb="FFF8696B"/>
        <color rgb="FFFFEB84"/>
        <color rgb="FF63BE7B"/>
      </colorScale>
    </cfRule>
  </conditionalFormatting>
  <conditionalFormatting sqref="JU2:JU10">
    <cfRule type="colorScale" priority="589">
      <colorScale>
        <cfvo type="min"/>
        <cfvo type="percentile" val="50"/>
        <cfvo type="max"/>
        <color rgb="FFF8696B"/>
        <color rgb="FFFFEB84"/>
        <color rgb="FF63BE7B"/>
      </colorScale>
    </cfRule>
  </conditionalFormatting>
  <conditionalFormatting sqref="JY2:JY10">
    <cfRule type="colorScale" priority="588">
      <colorScale>
        <cfvo type="min"/>
        <cfvo type="percentile" val="50"/>
        <cfvo type="max"/>
        <color rgb="FFF8696B"/>
        <color rgb="FFFFEB84"/>
        <color rgb="FF63BE7B"/>
      </colorScale>
    </cfRule>
  </conditionalFormatting>
  <conditionalFormatting sqref="JW2:JW10">
    <cfRule type="colorScale" priority="587">
      <colorScale>
        <cfvo type="min"/>
        <cfvo type="percentile" val="50"/>
        <cfvo type="max"/>
        <color rgb="FFF8696B"/>
        <color rgb="FFFFEB84"/>
        <color rgb="FF63BE7B"/>
      </colorScale>
    </cfRule>
  </conditionalFormatting>
  <conditionalFormatting sqref="KA2:KA10">
    <cfRule type="colorScale" priority="586">
      <colorScale>
        <cfvo type="min"/>
        <cfvo type="percentile" val="50"/>
        <cfvo type="max"/>
        <color rgb="FFF8696B"/>
        <color rgb="FFFFEB84"/>
        <color rgb="FF63BE7B"/>
      </colorScale>
    </cfRule>
  </conditionalFormatting>
  <conditionalFormatting sqref="HL14:HL92">
    <cfRule type="colorScale" priority="585">
      <colorScale>
        <cfvo type="min"/>
        <cfvo type="percentile" val="50"/>
        <cfvo type="max"/>
        <color rgb="FFF8696B"/>
        <color rgb="FFFFEB84"/>
        <color rgb="FF63BE7B"/>
      </colorScale>
    </cfRule>
  </conditionalFormatting>
  <conditionalFormatting sqref="IL15:IL24 IL82:IL92">
    <cfRule type="colorScale" priority="583">
      <colorScale>
        <cfvo type="min"/>
        <cfvo type="percentile" val="50"/>
        <cfvo type="max"/>
        <color rgb="FFF8696B"/>
        <color rgb="FFFFEB84"/>
        <color rgb="FF63BE7B"/>
      </colorScale>
    </cfRule>
  </conditionalFormatting>
  <conditionalFormatting sqref="IL25:IL81">
    <cfRule type="colorScale" priority="584">
      <colorScale>
        <cfvo type="min"/>
        <cfvo type="percentile" val="50"/>
        <cfvo type="max"/>
        <color rgb="FFF8696B"/>
        <color rgb="FFFFEB84"/>
        <color rgb="FF63BE7B"/>
      </colorScale>
    </cfRule>
  </conditionalFormatting>
  <conditionalFormatting sqref="IL14">
    <cfRule type="colorScale" priority="582">
      <colorScale>
        <cfvo type="min"/>
        <cfvo type="percentile" val="50"/>
        <cfvo type="max"/>
        <color rgb="FFF8696B"/>
        <color rgb="FFFFEB84"/>
        <color rgb="FF63BE7B"/>
      </colorScale>
    </cfRule>
  </conditionalFormatting>
  <conditionalFormatting sqref="IL14:IL92">
    <cfRule type="colorScale" priority="581">
      <colorScale>
        <cfvo type="min"/>
        <cfvo type="percentile" val="50"/>
        <cfvo type="max"/>
        <color rgb="FFF8696B"/>
        <color rgb="FFFFEB84"/>
        <color rgb="FF63BE7B"/>
      </colorScale>
    </cfRule>
  </conditionalFormatting>
  <conditionalFormatting sqref="KT96:KT123">
    <cfRule type="colorScale" priority="575">
      <colorScale>
        <cfvo type="min"/>
        <cfvo type="percentile" val="50"/>
        <cfvo type="max"/>
        <color rgb="FFF8696B"/>
        <color rgb="FFFFEB84"/>
        <color rgb="FF63BE7B"/>
      </colorScale>
    </cfRule>
  </conditionalFormatting>
  <conditionalFormatting sqref="KM14:KM92">
    <cfRule type="colorScale" priority="569">
      <colorScale>
        <cfvo type="min"/>
        <cfvo type="percentile" val="50"/>
        <cfvo type="max"/>
        <color rgb="FFF8696B"/>
        <color rgb="FFFFEB84"/>
        <color rgb="FF63BE7B"/>
      </colorScale>
    </cfRule>
  </conditionalFormatting>
  <conditionalFormatting sqref="KQ96:KQ123 KG96:KL123">
    <cfRule type="colorScale" priority="577">
      <colorScale>
        <cfvo type="min"/>
        <cfvo type="percentile" val="50"/>
        <cfvo type="max"/>
        <color rgb="FFF8696B"/>
        <color rgb="FFFFEB84"/>
        <color rgb="FF63BE7B"/>
      </colorScale>
    </cfRule>
  </conditionalFormatting>
  <conditionalFormatting sqref="KR96:KS123">
    <cfRule type="colorScale" priority="576">
      <colorScale>
        <cfvo type="min"/>
        <cfvo type="percentile" val="50"/>
        <cfvo type="max"/>
        <color rgb="FFF8696B"/>
        <color rgb="FFFFEB84"/>
        <color rgb="FF63BE7B"/>
      </colorScale>
    </cfRule>
  </conditionalFormatting>
  <conditionalFormatting sqref="KQ15:KQ24 KG82:KG92 KG15:KG24 KQ82:KQ92 KL15:KL24 KL82:KL92">
    <cfRule type="colorScale" priority="574">
      <colorScale>
        <cfvo type="min"/>
        <cfvo type="percentile" val="50"/>
        <cfvo type="max"/>
        <color rgb="FFF8696B"/>
        <color rgb="FFFFEB84"/>
        <color rgb="FF63BE7B"/>
      </colorScale>
    </cfRule>
  </conditionalFormatting>
  <conditionalFormatting sqref="KF96:KF123">
    <cfRule type="colorScale" priority="573">
      <colorScale>
        <cfvo type="min"/>
        <cfvo type="percentile" val="50"/>
        <cfvo type="max"/>
        <color rgb="FFF8696B"/>
        <color rgb="FFFFEB84"/>
        <color rgb="FF63BE7B"/>
      </colorScale>
    </cfRule>
  </conditionalFormatting>
  <conditionalFormatting sqref="KT14:KT92">
    <cfRule type="colorScale" priority="578">
      <colorScale>
        <cfvo type="min"/>
        <cfvo type="percentile" val="50"/>
        <cfvo type="max"/>
        <color rgb="FFF8696B"/>
        <color rgb="FFFFEB84"/>
        <color rgb="FF63BE7B"/>
      </colorScale>
    </cfRule>
  </conditionalFormatting>
  <conditionalFormatting sqref="KQ25:KQ81 KG25:KG81 KL25:KL81">
    <cfRule type="colorScale" priority="579">
      <colorScale>
        <cfvo type="min"/>
        <cfvo type="percentile" val="50"/>
        <cfvo type="max"/>
        <color rgb="FFF8696B"/>
        <color rgb="FFFFEB84"/>
        <color rgb="FF63BE7B"/>
      </colorScale>
    </cfRule>
  </conditionalFormatting>
  <conditionalFormatting sqref="KR12:KS13 KS14:KS92">
    <cfRule type="colorScale" priority="580">
      <colorScale>
        <cfvo type="min"/>
        <cfvo type="percentile" val="50"/>
        <cfvo type="max"/>
        <color rgb="FFF8696B"/>
        <color rgb="FFFFEB84"/>
        <color rgb="FF63BE7B"/>
      </colorScale>
    </cfRule>
  </conditionalFormatting>
  <conditionalFormatting sqref="KG14 KL14">
    <cfRule type="colorScale" priority="572">
      <colorScale>
        <cfvo type="min"/>
        <cfvo type="percentile" val="50"/>
        <cfvo type="max"/>
        <color rgb="FFF8696B"/>
        <color rgb="FFFFEB84"/>
        <color rgb="FF63BE7B"/>
      </colorScale>
    </cfRule>
  </conditionalFormatting>
  <conditionalFormatting sqref="KQ14:KQ92">
    <cfRule type="colorScale" priority="571">
      <colorScale>
        <cfvo type="min"/>
        <cfvo type="percentile" val="50"/>
        <cfvo type="max"/>
        <color rgb="FFF8696B"/>
        <color rgb="FFFFEB84"/>
        <color rgb="FF63BE7B"/>
      </colorScale>
    </cfRule>
  </conditionalFormatting>
  <conditionalFormatting sqref="KF14:KF92">
    <cfRule type="colorScale" priority="570">
      <colorScale>
        <cfvo type="min"/>
        <cfvo type="percentile" val="50"/>
        <cfvo type="max"/>
        <color rgb="FFF8696B"/>
        <color rgb="FFFFEB84"/>
        <color rgb="FF63BE7B"/>
      </colorScale>
    </cfRule>
  </conditionalFormatting>
  <conditionalFormatting sqref="KU96:KV123">
    <cfRule type="colorScale" priority="568">
      <colorScale>
        <cfvo type="min"/>
        <cfvo type="percentile" val="50"/>
        <cfvo type="max"/>
        <color rgb="FFF8696B"/>
        <color rgb="FFFFEB84"/>
        <color rgb="FF63BE7B"/>
      </colorScale>
    </cfRule>
  </conditionalFormatting>
  <conditionalFormatting sqref="KU14:KU92">
    <cfRule type="colorScale" priority="567">
      <colorScale>
        <cfvo type="min"/>
        <cfvo type="percentile" val="50"/>
        <cfvo type="max"/>
        <color rgb="FF63BE7B"/>
        <color rgb="FFFFEB84"/>
        <color rgb="FFF8696B"/>
      </colorScale>
    </cfRule>
  </conditionalFormatting>
  <conditionalFormatting sqref="KM96:KN123">
    <cfRule type="colorScale" priority="566">
      <colorScale>
        <cfvo type="min"/>
        <cfvo type="percentile" val="50"/>
        <cfvo type="max"/>
        <color rgb="FFF8696B"/>
        <color rgb="FFFFEB84"/>
        <color rgb="FF63BE7B"/>
      </colorScale>
    </cfRule>
  </conditionalFormatting>
  <conditionalFormatting sqref="KO96:KP123">
    <cfRule type="colorScale" priority="565">
      <colorScale>
        <cfvo type="min"/>
        <cfvo type="percentile" val="50"/>
        <cfvo type="max"/>
        <color rgb="FFF8696B"/>
        <color rgb="FFFFEB84"/>
        <color rgb="FF63BE7B"/>
      </colorScale>
    </cfRule>
  </conditionalFormatting>
  <conditionalFormatting sqref="KU96:KV123">
    <cfRule type="colorScale" priority="564">
      <colorScale>
        <cfvo type="min"/>
        <cfvo type="percentile" val="50"/>
        <cfvo type="max"/>
        <color rgb="FF63BE7B"/>
        <color rgb="FFFFEB84"/>
        <color rgb="FFF8696B"/>
      </colorScale>
    </cfRule>
  </conditionalFormatting>
  <conditionalFormatting sqref="KO14:KP92">
    <cfRule type="colorScale" priority="563">
      <colorScale>
        <cfvo type="min"/>
        <cfvo type="percentile" val="50"/>
        <cfvo type="max"/>
        <color rgb="FFF8696B"/>
        <color rgb="FFFFEB84"/>
        <color rgb="FF63BE7B"/>
      </colorScale>
    </cfRule>
  </conditionalFormatting>
  <conditionalFormatting sqref="KQ96:KQ123">
    <cfRule type="colorScale" priority="562">
      <colorScale>
        <cfvo type="min"/>
        <cfvo type="percentile" val="50"/>
        <cfvo type="max"/>
        <color rgb="FFF8696B"/>
        <color rgb="FFFFEB84"/>
        <color rgb="FF63BE7B"/>
      </colorScale>
    </cfRule>
  </conditionalFormatting>
  <conditionalFormatting sqref="KZ14:LA92">
    <cfRule type="colorScale" priority="561">
      <colorScale>
        <cfvo type="min"/>
        <cfvo type="percentile" val="50"/>
        <cfvo type="max"/>
        <color rgb="FFF8696B"/>
        <color rgb="FFFFEB84"/>
        <color rgb="FF63BE7B"/>
      </colorScale>
    </cfRule>
  </conditionalFormatting>
  <conditionalFormatting sqref="KZ96:LB123">
    <cfRule type="colorScale" priority="560">
      <colorScale>
        <cfvo type="min"/>
        <cfvo type="percentile" val="50"/>
        <cfvo type="max"/>
        <color rgb="FFF8696B"/>
        <color rgb="FFFFEB84"/>
        <color rgb="FF63BE7B"/>
      </colorScale>
    </cfRule>
  </conditionalFormatting>
  <conditionalFormatting sqref="LC14:LC92">
    <cfRule type="colorScale" priority="559">
      <colorScale>
        <cfvo type="min"/>
        <cfvo type="percentile" val="50"/>
        <cfvo type="max"/>
        <color rgb="FFF8696B"/>
        <color rgb="FFFFEB84"/>
        <color rgb="FF63BE7B"/>
      </colorScale>
    </cfRule>
  </conditionalFormatting>
  <conditionalFormatting sqref="LC96:LC123">
    <cfRule type="colorScale" priority="558">
      <colorScale>
        <cfvo type="min"/>
        <cfvo type="percentile" val="50"/>
        <cfvo type="max"/>
        <color rgb="FFF8696B"/>
        <color rgb="FFFFEB84"/>
        <color rgb="FF63BE7B"/>
      </colorScale>
    </cfRule>
  </conditionalFormatting>
  <conditionalFormatting sqref="KP2:KP10 KL2:KL10">
    <cfRule type="colorScale" priority="557">
      <colorScale>
        <cfvo type="min"/>
        <cfvo type="percentile" val="50"/>
        <cfvo type="max"/>
        <color rgb="FFF8696B"/>
        <color rgb="FFFFEB84"/>
        <color rgb="FF63BE7B"/>
      </colorScale>
    </cfRule>
  </conditionalFormatting>
  <conditionalFormatting sqref="KM2:KN10">
    <cfRule type="colorScale" priority="556">
      <colorScale>
        <cfvo type="min"/>
        <cfvo type="percentile" val="50"/>
        <cfvo type="max"/>
        <color rgb="FFF8696B"/>
        <color rgb="FFFFEB84"/>
        <color rgb="FF63BE7B"/>
      </colorScale>
    </cfRule>
  </conditionalFormatting>
  <conditionalFormatting sqref="KQ2:KQ10">
    <cfRule type="colorScale" priority="555">
      <colorScale>
        <cfvo type="min"/>
        <cfvo type="percentile" val="50"/>
        <cfvo type="max"/>
        <color rgb="FFF8696B"/>
        <color rgb="FFFFEB84"/>
        <color rgb="FF63BE7B"/>
      </colorScale>
    </cfRule>
  </conditionalFormatting>
  <conditionalFormatting sqref="KJ14:KK92">
    <cfRule type="colorScale" priority="554">
      <colorScale>
        <cfvo type="min"/>
        <cfvo type="percentile" val="50"/>
        <cfvo type="max"/>
        <color rgb="FFF8696B"/>
        <color rgb="FFFFEB84"/>
        <color rgb="FF63BE7B"/>
      </colorScale>
    </cfRule>
  </conditionalFormatting>
  <conditionalFormatting sqref="KH14:KI92">
    <cfRule type="colorScale" priority="553">
      <colorScale>
        <cfvo type="min"/>
        <cfvo type="percentile" val="50"/>
        <cfvo type="max"/>
        <color rgb="FFF8696B"/>
        <color rgb="FFFFEB84"/>
        <color rgb="FF63BE7B"/>
      </colorScale>
    </cfRule>
  </conditionalFormatting>
  <conditionalFormatting sqref="KN14:KN92">
    <cfRule type="colorScale" priority="552">
      <colorScale>
        <cfvo type="min"/>
        <cfvo type="percentile" val="50"/>
        <cfvo type="max"/>
        <color rgb="FFF8696B"/>
        <color rgb="FFFFEB84"/>
        <color rgb="FF63BE7B"/>
      </colorScale>
    </cfRule>
  </conditionalFormatting>
  <conditionalFormatting sqref="LB14:LB92">
    <cfRule type="colorScale" priority="551">
      <colorScale>
        <cfvo type="min"/>
        <cfvo type="percentile" val="50"/>
        <cfvo type="max"/>
        <color rgb="FFF8696B"/>
        <color rgb="FFFFEB84"/>
        <color rgb="FF63BE7B"/>
      </colorScale>
    </cfRule>
  </conditionalFormatting>
  <conditionalFormatting sqref="KH14:KH92">
    <cfRule type="colorScale" priority="550">
      <colorScale>
        <cfvo type="min"/>
        <cfvo type="percentile" val="50"/>
        <cfvo type="max"/>
        <color rgb="FFF8696B"/>
        <color rgb="FFFFEB84"/>
        <color rgb="FF63BE7B"/>
      </colorScale>
    </cfRule>
  </conditionalFormatting>
  <conditionalFormatting sqref="KG14:KG92">
    <cfRule type="colorScale" priority="549">
      <colorScale>
        <cfvo type="min"/>
        <cfvo type="percentile" val="50"/>
        <cfvo type="max"/>
        <color rgb="FFF8696B"/>
        <color rgb="FFFFEB84"/>
        <color rgb="FF63BE7B"/>
      </colorScale>
    </cfRule>
  </conditionalFormatting>
  <conditionalFormatting sqref="LD14:LD92">
    <cfRule type="colorScale" priority="548">
      <colorScale>
        <cfvo type="min"/>
        <cfvo type="percentile" val="50"/>
        <cfvo type="max"/>
        <color rgb="FFF8696B"/>
        <color rgb="FFFFEB84"/>
        <color rgb="FF63BE7B"/>
      </colorScale>
    </cfRule>
  </conditionalFormatting>
  <conditionalFormatting sqref="LD96:LD123">
    <cfRule type="colorScale" priority="547">
      <colorScale>
        <cfvo type="min"/>
        <cfvo type="percentile" val="50"/>
        <cfvo type="max"/>
        <color rgb="FFF8696B"/>
        <color rgb="FFFFEB84"/>
        <color rgb="FF63BE7B"/>
      </colorScale>
    </cfRule>
  </conditionalFormatting>
  <conditionalFormatting sqref="KR14:KR92">
    <cfRule type="colorScale" priority="546">
      <colorScale>
        <cfvo type="min"/>
        <cfvo type="percentile" val="50"/>
        <cfvo type="max"/>
        <color rgb="FFF8696B"/>
        <color rgb="FFFFEB84"/>
        <color rgb="FF63BE7B"/>
      </colorScale>
    </cfRule>
  </conditionalFormatting>
  <conditionalFormatting sqref="KR14:KR92">
    <cfRule type="colorScale" priority="545">
      <colorScale>
        <cfvo type="min"/>
        <cfvo type="percentile" val="50"/>
        <cfvo type="max"/>
        <color rgb="FFF8696B"/>
        <color rgb="FFFFEB84"/>
        <color rgb="FF63BE7B"/>
      </colorScale>
    </cfRule>
  </conditionalFormatting>
  <conditionalFormatting sqref="KU2:KU10">
    <cfRule type="colorScale" priority="544">
      <colorScale>
        <cfvo type="min"/>
        <cfvo type="percentile" val="50"/>
        <cfvo type="max"/>
        <color rgb="FFF8696B"/>
        <color rgb="FFFFEB84"/>
        <color rgb="FF63BE7B"/>
      </colorScale>
    </cfRule>
  </conditionalFormatting>
  <conditionalFormatting sqref="KY2:KY10">
    <cfRule type="colorScale" priority="543">
      <colorScale>
        <cfvo type="min"/>
        <cfvo type="percentile" val="50"/>
        <cfvo type="max"/>
        <color rgb="FFF8696B"/>
        <color rgb="FFFFEB84"/>
        <color rgb="FF63BE7B"/>
      </colorScale>
    </cfRule>
  </conditionalFormatting>
  <conditionalFormatting sqref="KW2:KW10">
    <cfRule type="colorScale" priority="542">
      <colorScale>
        <cfvo type="min"/>
        <cfvo type="percentile" val="50"/>
        <cfvo type="max"/>
        <color rgb="FFF8696B"/>
        <color rgb="FFFFEB84"/>
        <color rgb="FF63BE7B"/>
      </colorScale>
    </cfRule>
  </conditionalFormatting>
  <conditionalFormatting sqref="LA2:LA10">
    <cfRule type="colorScale" priority="541">
      <colorScale>
        <cfvo type="min"/>
        <cfvo type="percentile" val="50"/>
        <cfvo type="max"/>
        <color rgb="FFF8696B"/>
        <color rgb="FFFFEB84"/>
        <color rgb="FF63BE7B"/>
      </colorScale>
    </cfRule>
  </conditionalFormatting>
  <conditionalFormatting sqref="LT96:LT123">
    <cfRule type="colorScale" priority="535">
      <colorScale>
        <cfvo type="min"/>
        <cfvo type="percentile" val="50"/>
        <cfvo type="max"/>
        <color rgb="FFF8696B"/>
        <color rgb="FFFFEB84"/>
        <color rgb="FF63BE7B"/>
      </colorScale>
    </cfRule>
  </conditionalFormatting>
  <conditionalFormatting sqref="LM14:LM92">
    <cfRule type="colorScale" priority="529">
      <colorScale>
        <cfvo type="min"/>
        <cfvo type="percentile" val="50"/>
        <cfvo type="max"/>
        <color rgb="FFF8696B"/>
        <color rgb="FFFFEB84"/>
        <color rgb="FF63BE7B"/>
      </colorScale>
    </cfRule>
  </conditionalFormatting>
  <conditionalFormatting sqref="LQ96:LQ123 LG96:LL123">
    <cfRule type="colorScale" priority="537">
      <colorScale>
        <cfvo type="min"/>
        <cfvo type="percentile" val="50"/>
        <cfvo type="max"/>
        <color rgb="FFF8696B"/>
        <color rgb="FFFFEB84"/>
        <color rgb="FF63BE7B"/>
      </colorScale>
    </cfRule>
  </conditionalFormatting>
  <conditionalFormatting sqref="LR96:LS123">
    <cfRule type="colorScale" priority="536">
      <colorScale>
        <cfvo type="min"/>
        <cfvo type="percentile" val="50"/>
        <cfvo type="max"/>
        <color rgb="FFF8696B"/>
        <color rgb="FFFFEB84"/>
        <color rgb="FF63BE7B"/>
      </colorScale>
    </cfRule>
  </conditionalFormatting>
  <conditionalFormatting sqref="LQ15:LQ24 LG82:LG92 LG15:LG24 LQ82:LQ92 LL15:LL24 LL82:LL92">
    <cfRule type="colorScale" priority="534">
      <colorScale>
        <cfvo type="min"/>
        <cfvo type="percentile" val="50"/>
        <cfvo type="max"/>
        <color rgb="FFF8696B"/>
        <color rgb="FFFFEB84"/>
        <color rgb="FF63BE7B"/>
      </colorScale>
    </cfRule>
  </conditionalFormatting>
  <conditionalFormatting sqref="LF96:LF123">
    <cfRule type="colorScale" priority="533">
      <colorScale>
        <cfvo type="min"/>
        <cfvo type="percentile" val="50"/>
        <cfvo type="max"/>
        <color rgb="FFF8696B"/>
        <color rgb="FFFFEB84"/>
        <color rgb="FF63BE7B"/>
      </colorScale>
    </cfRule>
  </conditionalFormatting>
  <conditionalFormatting sqref="LT14:LT92">
    <cfRule type="colorScale" priority="538">
      <colorScale>
        <cfvo type="min"/>
        <cfvo type="percentile" val="50"/>
        <cfvo type="max"/>
        <color rgb="FFF8696B"/>
        <color rgb="FFFFEB84"/>
        <color rgb="FF63BE7B"/>
      </colorScale>
    </cfRule>
  </conditionalFormatting>
  <conditionalFormatting sqref="LQ25:LQ81 LG25:LG81 LL25:LL81">
    <cfRule type="colorScale" priority="539">
      <colorScale>
        <cfvo type="min"/>
        <cfvo type="percentile" val="50"/>
        <cfvo type="max"/>
        <color rgb="FFF8696B"/>
        <color rgb="FFFFEB84"/>
        <color rgb="FF63BE7B"/>
      </colorScale>
    </cfRule>
  </conditionalFormatting>
  <conditionalFormatting sqref="LR12:LS13 LS14:LS92">
    <cfRule type="colorScale" priority="540">
      <colorScale>
        <cfvo type="min"/>
        <cfvo type="percentile" val="50"/>
        <cfvo type="max"/>
        <color rgb="FFF8696B"/>
        <color rgb="FFFFEB84"/>
        <color rgb="FF63BE7B"/>
      </colorScale>
    </cfRule>
  </conditionalFormatting>
  <conditionalFormatting sqref="LG14 LL14">
    <cfRule type="colorScale" priority="532">
      <colorScale>
        <cfvo type="min"/>
        <cfvo type="percentile" val="50"/>
        <cfvo type="max"/>
        <color rgb="FFF8696B"/>
        <color rgb="FFFFEB84"/>
        <color rgb="FF63BE7B"/>
      </colorScale>
    </cfRule>
  </conditionalFormatting>
  <conditionalFormatting sqref="LQ14:LQ92">
    <cfRule type="colorScale" priority="531">
      <colorScale>
        <cfvo type="min"/>
        <cfvo type="percentile" val="50"/>
        <cfvo type="max"/>
        <color rgb="FFF8696B"/>
        <color rgb="FFFFEB84"/>
        <color rgb="FF63BE7B"/>
      </colorScale>
    </cfRule>
  </conditionalFormatting>
  <conditionalFormatting sqref="LF14:LF92">
    <cfRule type="colorScale" priority="530">
      <colorScale>
        <cfvo type="min"/>
        <cfvo type="percentile" val="50"/>
        <cfvo type="max"/>
        <color rgb="FFF8696B"/>
        <color rgb="FFFFEB84"/>
        <color rgb="FF63BE7B"/>
      </colorScale>
    </cfRule>
  </conditionalFormatting>
  <conditionalFormatting sqref="LU96:LV123">
    <cfRule type="colorScale" priority="528">
      <colorScale>
        <cfvo type="min"/>
        <cfvo type="percentile" val="50"/>
        <cfvo type="max"/>
        <color rgb="FFF8696B"/>
        <color rgb="FFFFEB84"/>
        <color rgb="FF63BE7B"/>
      </colorScale>
    </cfRule>
  </conditionalFormatting>
  <conditionalFormatting sqref="LU14:LU92">
    <cfRule type="colorScale" priority="527">
      <colorScale>
        <cfvo type="min"/>
        <cfvo type="percentile" val="50"/>
        <cfvo type="max"/>
        <color rgb="FF63BE7B"/>
        <color rgb="FFFFEB84"/>
        <color rgb="FFF8696B"/>
      </colorScale>
    </cfRule>
  </conditionalFormatting>
  <conditionalFormatting sqref="LM96:LN123">
    <cfRule type="colorScale" priority="526">
      <colorScale>
        <cfvo type="min"/>
        <cfvo type="percentile" val="50"/>
        <cfvo type="max"/>
        <color rgb="FFF8696B"/>
        <color rgb="FFFFEB84"/>
        <color rgb="FF63BE7B"/>
      </colorScale>
    </cfRule>
  </conditionalFormatting>
  <conditionalFormatting sqref="LO96:LP123">
    <cfRule type="colorScale" priority="525">
      <colorScale>
        <cfvo type="min"/>
        <cfvo type="percentile" val="50"/>
        <cfvo type="max"/>
        <color rgb="FFF8696B"/>
        <color rgb="FFFFEB84"/>
        <color rgb="FF63BE7B"/>
      </colorScale>
    </cfRule>
  </conditionalFormatting>
  <conditionalFormatting sqref="LU96:LV123">
    <cfRule type="colorScale" priority="524">
      <colorScale>
        <cfvo type="min"/>
        <cfvo type="percentile" val="50"/>
        <cfvo type="max"/>
        <color rgb="FF63BE7B"/>
        <color rgb="FFFFEB84"/>
        <color rgb="FFF8696B"/>
      </colorScale>
    </cfRule>
  </conditionalFormatting>
  <conditionalFormatting sqref="LO14:LP92">
    <cfRule type="colorScale" priority="523">
      <colorScale>
        <cfvo type="min"/>
        <cfvo type="percentile" val="50"/>
        <cfvo type="max"/>
        <color rgb="FFF8696B"/>
        <color rgb="FFFFEB84"/>
        <color rgb="FF63BE7B"/>
      </colorScale>
    </cfRule>
  </conditionalFormatting>
  <conditionalFormatting sqref="LQ96:LQ123">
    <cfRule type="colorScale" priority="522">
      <colorScale>
        <cfvo type="min"/>
        <cfvo type="percentile" val="50"/>
        <cfvo type="max"/>
        <color rgb="FFF8696B"/>
        <color rgb="FFFFEB84"/>
        <color rgb="FF63BE7B"/>
      </colorScale>
    </cfRule>
  </conditionalFormatting>
  <conditionalFormatting sqref="LZ14:MA92">
    <cfRule type="colorScale" priority="521">
      <colorScale>
        <cfvo type="min"/>
        <cfvo type="percentile" val="50"/>
        <cfvo type="max"/>
        <color rgb="FFF8696B"/>
        <color rgb="FFFFEB84"/>
        <color rgb="FF63BE7B"/>
      </colorScale>
    </cfRule>
  </conditionalFormatting>
  <conditionalFormatting sqref="LZ96:MB123">
    <cfRule type="colorScale" priority="520">
      <colorScale>
        <cfvo type="min"/>
        <cfvo type="percentile" val="50"/>
        <cfvo type="max"/>
        <color rgb="FFF8696B"/>
        <color rgb="FFFFEB84"/>
        <color rgb="FF63BE7B"/>
      </colorScale>
    </cfRule>
  </conditionalFormatting>
  <conditionalFormatting sqref="MC14:MC92">
    <cfRule type="colorScale" priority="519">
      <colorScale>
        <cfvo type="min"/>
        <cfvo type="percentile" val="50"/>
        <cfvo type="max"/>
        <color rgb="FFF8696B"/>
        <color rgb="FFFFEB84"/>
        <color rgb="FF63BE7B"/>
      </colorScale>
    </cfRule>
  </conditionalFormatting>
  <conditionalFormatting sqref="MC96:MC123">
    <cfRule type="colorScale" priority="518">
      <colorScale>
        <cfvo type="min"/>
        <cfvo type="percentile" val="50"/>
        <cfvo type="max"/>
        <color rgb="FFF8696B"/>
        <color rgb="FFFFEB84"/>
        <color rgb="FF63BE7B"/>
      </colorScale>
    </cfRule>
  </conditionalFormatting>
  <conditionalFormatting sqref="LP2:LP10 LL2:LL10">
    <cfRule type="colorScale" priority="517">
      <colorScale>
        <cfvo type="min"/>
        <cfvo type="percentile" val="50"/>
        <cfvo type="max"/>
        <color rgb="FFF8696B"/>
        <color rgb="FFFFEB84"/>
        <color rgb="FF63BE7B"/>
      </colorScale>
    </cfRule>
  </conditionalFormatting>
  <conditionalFormatting sqref="LM2:LN10">
    <cfRule type="colorScale" priority="516">
      <colorScale>
        <cfvo type="min"/>
        <cfvo type="percentile" val="50"/>
        <cfvo type="max"/>
        <color rgb="FFF8696B"/>
        <color rgb="FFFFEB84"/>
        <color rgb="FF63BE7B"/>
      </colorScale>
    </cfRule>
  </conditionalFormatting>
  <conditionalFormatting sqref="LQ2:LQ10">
    <cfRule type="colorScale" priority="515">
      <colorScale>
        <cfvo type="min"/>
        <cfvo type="percentile" val="50"/>
        <cfvo type="max"/>
        <color rgb="FFF8696B"/>
        <color rgb="FFFFEB84"/>
        <color rgb="FF63BE7B"/>
      </colorScale>
    </cfRule>
  </conditionalFormatting>
  <conditionalFormatting sqref="LJ14:LK92">
    <cfRule type="colorScale" priority="514">
      <colorScale>
        <cfvo type="min"/>
        <cfvo type="percentile" val="50"/>
        <cfvo type="max"/>
        <color rgb="FFF8696B"/>
        <color rgb="FFFFEB84"/>
        <color rgb="FF63BE7B"/>
      </colorScale>
    </cfRule>
  </conditionalFormatting>
  <conditionalFormatting sqref="LH14:LI92">
    <cfRule type="colorScale" priority="513">
      <colorScale>
        <cfvo type="min"/>
        <cfvo type="percentile" val="50"/>
        <cfvo type="max"/>
        <color rgb="FFF8696B"/>
        <color rgb="FFFFEB84"/>
        <color rgb="FF63BE7B"/>
      </colorScale>
    </cfRule>
  </conditionalFormatting>
  <conditionalFormatting sqref="LN14:LN92">
    <cfRule type="colorScale" priority="512">
      <colorScale>
        <cfvo type="min"/>
        <cfvo type="percentile" val="50"/>
        <cfvo type="max"/>
        <color rgb="FFF8696B"/>
        <color rgb="FFFFEB84"/>
        <color rgb="FF63BE7B"/>
      </colorScale>
    </cfRule>
  </conditionalFormatting>
  <conditionalFormatting sqref="MB14:MB92">
    <cfRule type="colorScale" priority="511">
      <colorScale>
        <cfvo type="min"/>
        <cfvo type="percentile" val="50"/>
        <cfvo type="max"/>
        <color rgb="FFF8696B"/>
        <color rgb="FFFFEB84"/>
        <color rgb="FF63BE7B"/>
      </colorScale>
    </cfRule>
  </conditionalFormatting>
  <conditionalFormatting sqref="LH14:LH92">
    <cfRule type="colorScale" priority="510">
      <colorScale>
        <cfvo type="min"/>
        <cfvo type="percentile" val="50"/>
        <cfvo type="max"/>
        <color rgb="FFF8696B"/>
        <color rgb="FFFFEB84"/>
        <color rgb="FF63BE7B"/>
      </colorScale>
    </cfRule>
  </conditionalFormatting>
  <conditionalFormatting sqref="LG14:LG92">
    <cfRule type="colorScale" priority="509">
      <colorScale>
        <cfvo type="min"/>
        <cfvo type="percentile" val="50"/>
        <cfvo type="max"/>
        <color rgb="FFF8696B"/>
        <color rgb="FFFFEB84"/>
        <color rgb="FF63BE7B"/>
      </colorScale>
    </cfRule>
  </conditionalFormatting>
  <conditionalFormatting sqref="MD14:MD92">
    <cfRule type="colorScale" priority="508">
      <colorScale>
        <cfvo type="min"/>
        <cfvo type="percentile" val="50"/>
        <cfvo type="max"/>
        <color rgb="FFF8696B"/>
        <color rgb="FFFFEB84"/>
        <color rgb="FF63BE7B"/>
      </colorScale>
    </cfRule>
  </conditionalFormatting>
  <conditionalFormatting sqref="MD96:MD123">
    <cfRule type="colorScale" priority="507">
      <colorScale>
        <cfvo type="min"/>
        <cfvo type="percentile" val="50"/>
        <cfvo type="max"/>
        <color rgb="FFF8696B"/>
        <color rgb="FFFFEB84"/>
        <color rgb="FF63BE7B"/>
      </colorScale>
    </cfRule>
  </conditionalFormatting>
  <conditionalFormatting sqref="LR14:LR92">
    <cfRule type="colorScale" priority="506">
      <colorScale>
        <cfvo type="min"/>
        <cfvo type="percentile" val="50"/>
        <cfvo type="max"/>
        <color rgb="FFF8696B"/>
        <color rgb="FFFFEB84"/>
        <color rgb="FF63BE7B"/>
      </colorScale>
    </cfRule>
  </conditionalFormatting>
  <conditionalFormatting sqref="LR14:LR92">
    <cfRule type="colorScale" priority="505">
      <colorScale>
        <cfvo type="min"/>
        <cfvo type="percentile" val="50"/>
        <cfvo type="max"/>
        <color rgb="FFF8696B"/>
        <color rgb="FFFFEB84"/>
        <color rgb="FF63BE7B"/>
      </colorScale>
    </cfRule>
  </conditionalFormatting>
  <conditionalFormatting sqref="LU2:LU10">
    <cfRule type="colorScale" priority="504">
      <colorScale>
        <cfvo type="min"/>
        <cfvo type="percentile" val="50"/>
        <cfvo type="max"/>
        <color rgb="FFF8696B"/>
        <color rgb="FFFFEB84"/>
        <color rgb="FF63BE7B"/>
      </colorScale>
    </cfRule>
  </conditionalFormatting>
  <conditionalFormatting sqref="LY2:LY10">
    <cfRule type="colorScale" priority="503">
      <colorScale>
        <cfvo type="min"/>
        <cfvo type="percentile" val="50"/>
        <cfvo type="max"/>
        <color rgb="FFF8696B"/>
        <color rgb="FFFFEB84"/>
        <color rgb="FF63BE7B"/>
      </colorScale>
    </cfRule>
  </conditionalFormatting>
  <conditionalFormatting sqref="LW2:LW10">
    <cfRule type="colorScale" priority="502">
      <colorScale>
        <cfvo type="min"/>
        <cfvo type="percentile" val="50"/>
        <cfvo type="max"/>
        <color rgb="FFF8696B"/>
        <color rgb="FFFFEB84"/>
        <color rgb="FF63BE7B"/>
      </colorScale>
    </cfRule>
  </conditionalFormatting>
  <conditionalFormatting sqref="MA2:MA10">
    <cfRule type="colorScale" priority="501">
      <colorScale>
        <cfvo type="min"/>
        <cfvo type="percentile" val="50"/>
        <cfvo type="max"/>
        <color rgb="FFF8696B"/>
        <color rgb="FFFFEB84"/>
        <color rgb="FF63BE7B"/>
      </colorScale>
    </cfRule>
  </conditionalFormatting>
  <conditionalFormatting sqref="MT96:MT123">
    <cfRule type="colorScale" priority="495">
      <colorScale>
        <cfvo type="min"/>
        <cfvo type="percentile" val="50"/>
        <cfvo type="max"/>
        <color rgb="FFF8696B"/>
        <color rgb="FFFFEB84"/>
        <color rgb="FF63BE7B"/>
      </colorScale>
    </cfRule>
  </conditionalFormatting>
  <conditionalFormatting sqref="MM14:MM92">
    <cfRule type="colorScale" priority="489">
      <colorScale>
        <cfvo type="min"/>
        <cfvo type="percentile" val="50"/>
        <cfvo type="max"/>
        <color rgb="FFF8696B"/>
        <color rgb="FFFFEB84"/>
        <color rgb="FF63BE7B"/>
      </colorScale>
    </cfRule>
  </conditionalFormatting>
  <conditionalFormatting sqref="MQ96:MQ123 MG96:ML123">
    <cfRule type="colorScale" priority="497">
      <colorScale>
        <cfvo type="min"/>
        <cfvo type="percentile" val="50"/>
        <cfvo type="max"/>
        <color rgb="FFF8696B"/>
        <color rgb="FFFFEB84"/>
        <color rgb="FF63BE7B"/>
      </colorScale>
    </cfRule>
  </conditionalFormatting>
  <conditionalFormatting sqref="MR96:MS123">
    <cfRule type="colorScale" priority="496">
      <colorScale>
        <cfvo type="min"/>
        <cfvo type="percentile" val="50"/>
        <cfvo type="max"/>
        <color rgb="FFF8696B"/>
        <color rgb="FFFFEB84"/>
        <color rgb="FF63BE7B"/>
      </colorScale>
    </cfRule>
  </conditionalFormatting>
  <conditionalFormatting sqref="MQ15:MQ24 MG82:MG92 MG15:MG24 MQ82:MQ92 ML15:ML24 ML82:ML92">
    <cfRule type="colorScale" priority="494">
      <colorScale>
        <cfvo type="min"/>
        <cfvo type="percentile" val="50"/>
        <cfvo type="max"/>
        <color rgb="FFF8696B"/>
        <color rgb="FFFFEB84"/>
        <color rgb="FF63BE7B"/>
      </colorScale>
    </cfRule>
  </conditionalFormatting>
  <conditionalFormatting sqref="MF96:MF123">
    <cfRule type="colorScale" priority="493">
      <colorScale>
        <cfvo type="min"/>
        <cfvo type="percentile" val="50"/>
        <cfvo type="max"/>
        <color rgb="FFF8696B"/>
        <color rgb="FFFFEB84"/>
        <color rgb="FF63BE7B"/>
      </colorScale>
    </cfRule>
  </conditionalFormatting>
  <conditionalFormatting sqref="MT14:MT92">
    <cfRule type="colorScale" priority="498">
      <colorScale>
        <cfvo type="min"/>
        <cfvo type="percentile" val="50"/>
        <cfvo type="max"/>
        <color rgb="FFF8696B"/>
        <color rgb="FFFFEB84"/>
        <color rgb="FF63BE7B"/>
      </colorScale>
    </cfRule>
  </conditionalFormatting>
  <conditionalFormatting sqref="MQ25:MQ81 MG25:MG81 ML25:ML81">
    <cfRule type="colorScale" priority="499">
      <colorScale>
        <cfvo type="min"/>
        <cfvo type="percentile" val="50"/>
        <cfvo type="max"/>
        <color rgb="FFF8696B"/>
        <color rgb="FFFFEB84"/>
        <color rgb="FF63BE7B"/>
      </colorScale>
    </cfRule>
  </conditionalFormatting>
  <conditionalFormatting sqref="MR12:MS13 MS14:MS92">
    <cfRule type="colorScale" priority="500">
      <colorScale>
        <cfvo type="min"/>
        <cfvo type="percentile" val="50"/>
        <cfvo type="max"/>
        <color rgb="FFF8696B"/>
        <color rgb="FFFFEB84"/>
        <color rgb="FF63BE7B"/>
      </colorScale>
    </cfRule>
  </conditionalFormatting>
  <conditionalFormatting sqref="MG14 ML14">
    <cfRule type="colorScale" priority="492">
      <colorScale>
        <cfvo type="min"/>
        <cfvo type="percentile" val="50"/>
        <cfvo type="max"/>
        <color rgb="FFF8696B"/>
        <color rgb="FFFFEB84"/>
        <color rgb="FF63BE7B"/>
      </colorScale>
    </cfRule>
  </conditionalFormatting>
  <conditionalFormatting sqref="MQ14:MQ92">
    <cfRule type="colorScale" priority="491">
      <colorScale>
        <cfvo type="min"/>
        <cfvo type="percentile" val="50"/>
        <cfvo type="max"/>
        <color rgb="FFF8696B"/>
        <color rgb="FFFFEB84"/>
        <color rgb="FF63BE7B"/>
      </colorScale>
    </cfRule>
  </conditionalFormatting>
  <conditionalFormatting sqref="MF14:MF92">
    <cfRule type="colorScale" priority="490">
      <colorScale>
        <cfvo type="min"/>
        <cfvo type="percentile" val="50"/>
        <cfvo type="max"/>
        <color rgb="FFF8696B"/>
        <color rgb="FFFFEB84"/>
        <color rgb="FF63BE7B"/>
      </colorScale>
    </cfRule>
  </conditionalFormatting>
  <conditionalFormatting sqref="MU96:MV123">
    <cfRule type="colorScale" priority="488">
      <colorScale>
        <cfvo type="min"/>
        <cfvo type="percentile" val="50"/>
        <cfvo type="max"/>
        <color rgb="FFF8696B"/>
        <color rgb="FFFFEB84"/>
        <color rgb="FF63BE7B"/>
      </colorScale>
    </cfRule>
  </conditionalFormatting>
  <conditionalFormatting sqref="MU14:MU92">
    <cfRule type="colorScale" priority="487">
      <colorScale>
        <cfvo type="min"/>
        <cfvo type="percentile" val="50"/>
        <cfvo type="max"/>
        <color rgb="FF63BE7B"/>
        <color rgb="FFFFEB84"/>
        <color rgb="FFF8696B"/>
      </colorScale>
    </cfRule>
  </conditionalFormatting>
  <conditionalFormatting sqref="MM96:MN123">
    <cfRule type="colorScale" priority="486">
      <colorScale>
        <cfvo type="min"/>
        <cfvo type="percentile" val="50"/>
        <cfvo type="max"/>
        <color rgb="FFF8696B"/>
        <color rgb="FFFFEB84"/>
        <color rgb="FF63BE7B"/>
      </colorScale>
    </cfRule>
  </conditionalFormatting>
  <conditionalFormatting sqref="MO96:MP123">
    <cfRule type="colorScale" priority="485">
      <colorScale>
        <cfvo type="min"/>
        <cfvo type="percentile" val="50"/>
        <cfvo type="max"/>
        <color rgb="FFF8696B"/>
        <color rgb="FFFFEB84"/>
        <color rgb="FF63BE7B"/>
      </colorScale>
    </cfRule>
  </conditionalFormatting>
  <conditionalFormatting sqref="MU96:MV123">
    <cfRule type="colorScale" priority="484">
      <colorScale>
        <cfvo type="min"/>
        <cfvo type="percentile" val="50"/>
        <cfvo type="max"/>
        <color rgb="FF63BE7B"/>
        <color rgb="FFFFEB84"/>
        <color rgb="FFF8696B"/>
      </colorScale>
    </cfRule>
  </conditionalFormatting>
  <conditionalFormatting sqref="MO14:MP92">
    <cfRule type="colorScale" priority="483">
      <colorScale>
        <cfvo type="min"/>
        <cfvo type="percentile" val="50"/>
        <cfvo type="max"/>
        <color rgb="FFF8696B"/>
        <color rgb="FFFFEB84"/>
        <color rgb="FF63BE7B"/>
      </colorScale>
    </cfRule>
  </conditionalFormatting>
  <conditionalFormatting sqref="MQ96:MQ123">
    <cfRule type="colorScale" priority="482">
      <colorScale>
        <cfvo type="min"/>
        <cfvo type="percentile" val="50"/>
        <cfvo type="max"/>
        <color rgb="FFF8696B"/>
        <color rgb="FFFFEB84"/>
        <color rgb="FF63BE7B"/>
      </colorScale>
    </cfRule>
  </conditionalFormatting>
  <conditionalFormatting sqref="MZ14:NA92">
    <cfRule type="colorScale" priority="481">
      <colorScale>
        <cfvo type="min"/>
        <cfvo type="percentile" val="50"/>
        <cfvo type="max"/>
        <color rgb="FFF8696B"/>
        <color rgb="FFFFEB84"/>
        <color rgb="FF63BE7B"/>
      </colorScale>
    </cfRule>
  </conditionalFormatting>
  <conditionalFormatting sqref="MZ96:NB123">
    <cfRule type="colorScale" priority="480">
      <colorScale>
        <cfvo type="min"/>
        <cfvo type="percentile" val="50"/>
        <cfvo type="max"/>
        <color rgb="FFF8696B"/>
        <color rgb="FFFFEB84"/>
        <color rgb="FF63BE7B"/>
      </colorScale>
    </cfRule>
  </conditionalFormatting>
  <conditionalFormatting sqref="NC14:NC92">
    <cfRule type="colorScale" priority="479">
      <colorScale>
        <cfvo type="min"/>
        <cfvo type="percentile" val="50"/>
        <cfvo type="max"/>
        <color rgb="FFF8696B"/>
        <color rgb="FFFFEB84"/>
        <color rgb="FF63BE7B"/>
      </colorScale>
    </cfRule>
  </conditionalFormatting>
  <conditionalFormatting sqref="NC96:NC123">
    <cfRule type="colorScale" priority="478">
      <colorScale>
        <cfvo type="min"/>
        <cfvo type="percentile" val="50"/>
        <cfvo type="max"/>
        <color rgb="FFF8696B"/>
        <color rgb="FFFFEB84"/>
        <color rgb="FF63BE7B"/>
      </colorScale>
    </cfRule>
  </conditionalFormatting>
  <conditionalFormatting sqref="MP2:MP10 ML2:ML10">
    <cfRule type="colorScale" priority="477">
      <colorScale>
        <cfvo type="min"/>
        <cfvo type="percentile" val="50"/>
        <cfvo type="max"/>
        <color rgb="FFF8696B"/>
        <color rgb="FFFFEB84"/>
        <color rgb="FF63BE7B"/>
      </colorScale>
    </cfRule>
  </conditionalFormatting>
  <conditionalFormatting sqref="MM2:MN10">
    <cfRule type="colorScale" priority="476">
      <colorScale>
        <cfvo type="min"/>
        <cfvo type="percentile" val="50"/>
        <cfvo type="max"/>
        <color rgb="FFF8696B"/>
        <color rgb="FFFFEB84"/>
        <color rgb="FF63BE7B"/>
      </colorScale>
    </cfRule>
  </conditionalFormatting>
  <conditionalFormatting sqref="MQ2:MQ10">
    <cfRule type="colorScale" priority="475">
      <colorScale>
        <cfvo type="min"/>
        <cfvo type="percentile" val="50"/>
        <cfvo type="max"/>
        <color rgb="FFF8696B"/>
        <color rgb="FFFFEB84"/>
        <color rgb="FF63BE7B"/>
      </colorScale>
    </cfRule>
  </conditionalFormatting>
  <conditionalFormatting sqref="MJ14:MK92">
    <cfRule type="colorScale" priority="474">
      <colorScale>
        <cfvo type="min"/>
        <cfvo type="percentile" val="50"/>
        <cfvo type="max"/>
        <color rgb="FFF8696B"/>
        <color rgb="FFFFEB84"/>
        <color rgb="FF63BE7B"/>
      </colorScale>
    </cfRule>
  </conditionalFormatting>
  <conditionalFormatting sqref="MH14:MI92">
    <cfRule type="colorScale" priority="473">
      <colorScale>
        <cfvo type="min"/>
        <cfvo type="percentile" val="50"/>
        <cfvo type="max"/>
        <color rgb="FFF8696B"/>
        <color rgb="FFFFEB84"/>
        <color rgb="FF63BE7B"/>
      </colorScale>
    </cfRule>
  </conditionalFormatting>
  <conditionalFormatting sqref="MN14:MN92">
    <cfRule type="colorScale" priority="472">
      <colorScale>
        <cfvo type="min"/>
        <cfvo type="percentile" val="50"/>
        <cfvo type="max"/>
        <color rgb="FFF8696B"/>
        <color rgb="FFFFEB84"/>
        <color rgb="FF63BE7B"/>
      </colorScale>
    </cfRule>
  </conditionalFormatting>
  <conditionalFormatting sqref="NB14:NB92">
    <cfRule type="colorScale" priority="471">
      <colorScale>
        <cfvo type="min"/>
        <cfvo type="percentile" val="50"/>
        <cfvo type="max"/>
        <color rgb="FFF8696B"/>
        <color rgb="FFFFEB84"/>
        <color rgb="FF63BE7B"/>
      </colorScale>
    </cfRule>
  </conditionalFormatting>
  <conditionalFormatting sqref="MH14:MH92">
    <cfRule type="colorScale" priority="470">
      <colorScale>
        <cfvo type="min"/>
        <cfvo type="percentile" val="50"/>
        <cfvo type="max"/>
        <color rgb="FFF8696B"/>
        <color rgb="FFFFEB84"/>
        <color rgb="FF63BE7B"/>
      </colorScale>
    </cfRule>
  </conditionalFormatting>
  <conditionalFormatting sqref="MG14:MG92">
    <cfRule type="colorScale" priority="469">
      <colorScale>
        <cfvo type="min"/>
        <cfvo type="percentile" val="50"/>
        <cfvo type="max"/>
        <color rgb="FFF8696B"/>
        <color rgb="FFFFEB84"/>
        <color rgb="FF63BE7B"/>
      </colorScale>
    </cfRule>
  </conditionalFormatting>
  <conditionalFormatting sqref="ND14:ND92">
    <cfRule type="colorScale" priority="468">
      <colorScale>
        <cfvo type="min"/>
        <cfvo type="percentile" val="50"/>
        <cfvo type="max"/>
        <color rgb="FFF8696B"/>
        <color rgb="FFFFEB84"/>
        <color rgb="FF63BE7B"/>
      </colorScale>
    </cfRule>
  </conditionalFormatting>
  <conditionalFormatting sqref="ND96:ND123">
    <cfRule type="colorScale" priority="467">
      <colorScale>
        <cfvo type="min"/>
        <cfvo type="percentile" val="50"/>
        <cfvo type="max"/>
        <color rgb="FFF8696B"/>
        <color rgb="FFFFEB84"/>
        <color rgb="FF63BE7B"/>
      </colorScale>
    </cfRule>
  </conditionalFormatting>
  <conditionalFormatting sqref="MR14:MR92">
    <cfRule type="colorScale" priority="466">
      <colorScale>
        <cfvo type="min"/>
        <cfvo type="percentile" val="50"/>
        <cfvo type="max"/>
        <color rgb="FFF8696B"/>
        <color rgb="FFFFEB84"/>
        <color rgb="FF63BE7B"/>
      </colorScale>
    </cfRule>
  </conditionalFormatting>
  <conditionalFormatting sqref="MR14:MR92">
    <cfRule type="colorScale" priority="465">
      <colorScale>
        <cfvo type="min"/>
        <cfvo type="percentile" val="50"/>
        <cfvo type="max"/>
        <color rgb="FFF8696B"/>
        <color rgb="FFFFEB84"/>
        <color rgb="FF63BE7B"/>
      </colorScale>
    </cfRule>
  </conditionalFormatting>
  <conditionalFormatting sqref="MU2:MU10">
    <cfRule type="colorScale" priority="464">
      <colorScale>
        <cfvo type="min"/>
        <cfvo type="percentile" val="50"/>
        <cfvo type="max"/>
        <color rgb="FFF8696B"/>
        <color rgb="FFFFEB84"/>
        <color rgb="FF63BE7B"/>
      </colorScale>
    </cfRule>
  </conditionalFormatting>
  <conditionalFormatting sqref="MY2:MY10">
    <cfRule type="colorScale" priority="463">
      <colorScale>
        <cfvo type="min"/>
        <cfvo type="percentile" val="50"/>
        <cfvo type="max"/>
        <color rgb="FFF8696B"/>
        <color rgb="FFFFEB84"/>
        <color rgb="FF63BE7B"/>
      </colorScale>
    </cfRule>
  </conditionalFormatting>
  <conditionalFormatting sqref="MW2:MW10">
    <cfRule type="colorScale" priority="462">
      <colorScale>
        <cfvo type="min"/>
        <cfvo type="percentile" val="50"/>
        <cfvo type="max"/>
        <color rgb="FFF8696B"/>
        <color rgb="FFFFEB84"/>
        <color rgb="FF63BE7B"/>
      </colorScale>
    </cfRule>
  </conditionalFormatting>
  <conditionalFormatting sqref="NA2:NA10">
    <cfRule type="colorScale" priority="461">
      <colorScale>
        <cfvo type="min"/>
        <cfvo type="percentile" val="50"/>
        <cfvo type="max"/>
        <color rgb="FFF8696B"/>
        <color rgb="FFFFEB84"/>
        <color rgb="FF63BE7B"/>
      </colorScale>
    </cfRule>
  </conditionalFormatting>
  <conditionalFormatting sqref="NT96:NT123">
    <cfRule type="colorScale" priority="455">
      <colorScale>
        <cfvo type="min"/>
        <cfvo type="percentile" val="50"/>
        <cfvo type="max"/>
        <color rgb="FFF8696B"/>
        <color rgb="FFFFEB84"/>
        <color rgb="FF63BE7B"/>
      </colorScale>
    </cfRule>
  </conditionalFormatting>
  <conditionalFormatting sqref="NM14:NM92">
    <cfRule type="colorScale" priority="449">
      <colorScale>
        <cfvo type="min"/>
        <cfvo type="percentile" val="50"/>
        <cfvo type="max"/>
        <color rgb="FFF8696B"/>
        <color rgb="FFFFEB84"/>
        <color rgb="FF63BE7B"/>
      </colorScale>
    </cfRule>
  </conditionalFormatting>
  <conditionalFormatting sqref="NQ96:NQ123 NG96:NL123">
    <cfRule type="colorScale" priority="457">
      <colorScale>
        <cfvo type="min"/>
        <cfvo type="percentile" val="50"/>
        <cfvo type="max"/>
        <color rgb="FFF8696B"/>
        <color rgb="FFFFEB84"/>
        <color rgb="FF63BE7B"/>
      </colorScale>
    </cfRule>
  </conditionalFormatting>
  <conditionalFormatting sqref="NR96:NS123">
    <cfRule type="colorScale" priority="456">
      <colorScale>
        <cfvo type="min"/>
        <cfvo type="percentile" val="50"/>
        <cfvo type="max"/>
        <color rgb="FFF8696B"/>
        <color rgb="FFFFEB84"/>
        <color rgb="FF63BE7B"/>
      </colorScale>
    </cfRule>
  </conditionalFormatting>
  <conditionalFormatting sqref="NQ15:NQ24 NG82:NG92 NG15:NG24 NQ82:NQ92 NL15:NL24 NL82:NL92">
    <cfRule type="colorScale" priority="454">
      <colorScale>
        <cfvo type="min"/>
        <cfvo type="percentile" val="50"/>
        <cfvo type="max"/>
        <color rgb="FFF8696B"/>
        <color rgb="FFFFEB84"/>
        <color rgb="FF63BE7B"/>
      </colorScale>
    </cfRule>
  </conditionalFormatting>
  <conditionalFormatting sqref="NF96:NF123">
    <cfRule type="colorScale" priority="453">
      <colorScale>
        <cfvo type="min"/>
        <cfvo type="percentile" val="50"/>
        <cfvo type="max"/>
        <color rgb="FFF8696B"/>
        <color rgb="FFFFEB84"/>
        <color rgb="FF63BE7B"/>
      </colorScale>
    </cfRule>
  </conditionalFormatting>
  <conditionalFormatting sqref="NT14:NT92">
    <cfRule type="colorScale" priority="458">
      <colorScale>
        <cfvo type="min"/>
        <cfvo type="percentile" val="50"/>
        <cfvo type="max"/>
        <color rgb="FFF8696B"/>
        <color rgb="FFFFEB84"/>
        <color rgb="FF63BE7B"/>
      </colorScale>
    </cfRule>
  </conditionalFormatting>
  <conditionalFormatting sqref="NQ25:NQ81 NG25:NG81 NL25:NL81">
    <cfRule type="colorScale" priority="459">
      <colorScale>
        <cfvo type="min"/>
        <cfvo type="percentile" val="50"/>
        <cfvo type="max"/>
        <color rgb="FFF8696B"/>
        <color rgb="FFFFEB84"/>
        <color rgb="FF63BE7B"/>
      </colorScale>
    </cfRule>
  </conditionalFormatting>
  <conditionalFormatting sqref="NR12:NS13 NS14:NS92">
    <cfRule type="colorScale" priority="460">
      <colorScale>
        <cfvo type="min"/>
        <cfvo type="percentile" val="50"/>
        <cfvo type="max"/>
        <color rgb="FFF8696B"/>
        <color rgb="FFFFEB84"/>
        <color rgb="FF63BE7B"/>
      </colorScale>
    </cfRule>
  </conditionalFormatting>
  <conditionalFormatting sqref="NG14 NL14">
    <cfRule type="colorScale" priority="452">
      <colorScale>
        <cfvo type="min"/>
        <cfvo type="percentile" val="50"/>
        <cfvo type="max"/>
        <color rgb="FFF8696B"/>
        <color rgb="FFFFEB84"/>
        <color rgb="FF63BE7B"/>
      </colorScale>
    </cfRule>
  </conditionalFormatting>
  <conditionalFormatting sqref="NQ14:NQ92">
    <cfRule type="colorScale" priority="451">
      <colorScale>
        <cfvo type="min"/>
        <cfvo type="percentile" val="50"/>
        <cfvo type="max"/>
        <color rgb="FFF8696B"/>
        <color rgb="FFFFEB84"/>
        <color rgb="FF63BE7B"/>
      </colorScale>
    </cfRule>
  </conditionalFormatting>
  <conditionalFormatting sqref="NF14:NF92">
    <cfRule type="colorScale" priority="450">
      <colorScale>
        <cfvo type="min"/>
        <cfvo type="percentile" val="50"/>
        <cfvo type="max"/>
        <color rgb="FFF8696B"/>
        <color rgb="FFFFEB84"/>
        <color rgb="FF63BE7B"/>
      </colorScale>
    </cfRule>
  </conditionalFormatting>
  <conditionalFormatting sqref="NU96:NV123">
    <cfRule type="colorScale" priority="448">
      <colorScale>
        <cfvo type="min"/>
        <cfvo type="percentile" val="50"/>
        <cfvo type="max"/>
        <color rgb="FFF8696B"/>
        <color rgb="FFFFEB84"/>
        <color rgb="FF63BE7B"/>
      </colorScale>
    </cfRule>
  </conditionalFormatting>
  <conditionalFormatting sqref="NU14:NU92">
    <cfRule type="colorScale" priority="447">
      <colorScale>
        <cfvo type="min"/>
        <cfvo type="percentile" val="50"/>
        <cfvo type="max"/>
        <color rgb="FF63BE7B"/>
        <color rgb="FFFFEB84"/>
        <color rgb="FFF8696B"/>
      </colorScale>
    </cfRule>
  </conditionalFormatting>
  <conditionalFormatting sqref="NM96:NN123">
    <cfRule type="colorScale" priority="446">
      <colorScale>
        <cfvo type="min"/>
        <cfvo type="percentile" val="50"/>
        <cfvo type="max"/>
        <color rgb="FFF8696B"/>
        <color rgb="FFFFEB84"/>
        <color rgb="FF63BE7B"/>
      </colorScale>
    </cfRule>
  </conditionalFormatting>
  <conditionalFormatting sqref="NO96:NP123">
    <cfRule type="colorScale" priority="445">
      <colorScale>
        <cfvo type="min"/>
        <cfvo type="percentile" val="50"/>
        <cfvo type="max"/>
        <color rgb="FFF8696B"/>
        <color rgb="FFFFEB84"/>
        <color rgb="FF63BE7B"/>
      </colorScale>
    </cfRule>
  </conditionalFormatting>
  <conditionalFormatting sqref="NU96:NV123">
    <cfRule type="colorScale" priority="444">
      <colorScale>
        <cfvo type="min"/>
        <cfvo type="percentile" val="50"/>
        <cfvo type="max"/>
        <color rgb="FF63BE7B"/>
        <color rgb="FFFFEB84"/>
        <color rgb="FFF8696B"/>
      </colorScale>
    </cfRule>
  </conditionalFormatting>
  <conditionalFormatting sqref="NO14:NP92">
    <cfRule type="colorScale" priority="443">
      <colorScale>
        <cfvo type="min"/>
        <cfvo type="percentile" val="50"/>
        <cfvo type="max"/>
        <color rgb="FFF8696B"/>
        <color rgb="FFFFEB84"/>
        <color rgb="FF63BE7B"/>
      </colorScale>
    </cfRule>
  </conditionalFormatting>
  <conditionalFormatting sqref="NQ96:NQ123">
    <cfRule type="colorScale" priority="442">
      <colorScale>
        <cfvo type="min"/>
        <cfvo type="percentile" val="50"/>
        <cfvo type="max"/>
        <color rgb="FFF8696B"/>
        <color rgb="FFFFEB84"/>
        <color rgb="FF63BE7B"/>
      </colorScale>
    </cfRule>
  </conditionalFormatting>
  <conditionalFormatting sqref="NZ14:OA92">
    <cfRule type="colorScale" priority="441">
      <colorScale>
        <cfvo type="min"/>
        <cfvo type="percentile" val="50"/>
        <cfvo type="max"/>
        <color rgb="FFF8696B"/>
        <color rgb="FFFFEB84"/>
        <color rgb="FF63BE7B"/>
      </colorScale>
    </cfRule>
  </conditionalFormatting>
  <conditionalFormatting sqref="NZ96:OB123">
    <cfRule type="colorScale" priority="440">
      <colorScale>
        <cfvo type="min"/>
        <cfvo type="percentile" val="50"/>
        <cfvo type="max"/>
        <color rgb="FFF8696B"/>
        <color rgb="FFFFEB84"/>
        <color rgb="FF63BE7B"/>
      </colorScale>
    </cfRule>
  </conditionalFormatting>
  <conditionalFormatting sqref="OC14:OC92">
    <cfRule type="colorScale" priority="439">
      <colorScale>
        <cfvo type="min"/>
        <cfvo type="percentile" val="50"/>
        <cfvo type="max"/>
        <color rgb="FFF8696B"/>
        <color rgb="FFFFEB84"/>
        <color rgb="FF63BE7B"/>
      </colorScale>
    </cfRule>
  </conditionalFormatting>
  <conditionalFormatting sqref="OC96:OC123">
    <cfRule type="colorScale" priority="438">
      <colorScale>
        <cfvo type="min"/>
        <cfvo type="percentile" val="50"/>
        <cfvo type="max"/>
        <color rgb="FFF8696B"/>
        <color rgb="FFFFEB84"/>
        <color rgb="FF63BE7B"/>
      </colorScale>
    </cfRule>
  </conditionalFormatting>
  <conditionalFormatting sqref="NP2:NP10 NL2:NL10">
    <cfRule type="colorScale" priority="437">
      <colorScale>
        <cfvo type="min"/>
        <cfvo type="percentile" val="50"/>
        <cfvo type="max"/>
        <color rgb="FFF8696B"/>
        <color rgb="FFFFEB84"/>
        <color rgb="FF63BE7B"/>
      </colorScale>
    </cfRule>
  </conditionalFormatting>
  <conditionalFormatting sqref="NM2:NN10">
    <cfRule type="colorScale" priority="436">
      <colorScale>
        <cfvo type="min"/>
        <cfvo type="percentile" val="50"/>
        <cfvo type="max"/>
        <color rgb="FFF8696B"/>
        <color rgb="FFFFEB84"/>
        <color rgb="FF63BE7B"/>
      </colorScale>
    </cfRule>
  </conditionalFormatting>
  <conditionalFormatting sqref="NQ2:NQ10">
    <cfRule type="colorScale" priority="435">
      <colorScale>
        <cfvo type="min"/>
        <cfvo type="percentile" val="50"/>
        <cfvo type="max"/>
        <color rgb="FFF8696B"/>
        <color rgb="FFFFEB84"/>
        <color rgb="FF63BE7B"/>
      </colorScale>
    </cfRule>
  </conditionalFormatting>
  <conditionalFormatting sqref="NJ14:NK92">
    <cfRule type="colorScale" priority="434">
      <colorScale>
        <cfvo type="min"/>
        <cfvo type="percentile" val="50"/>
        <cfvo type="max"/>
        <color rgb="FFF8696B"/>
        <color rgb="FFFFEB84"/>
        <color rgb="FF63BE7B"/>
      </colorScale>
    </cfRule>
  </conditionalFormatting>
  <conditionalFormatting sqref="NH14:NI92">
    <cfRule type="colorScale" priority="433">
      <colorScale>
        <cfvo type="min"/>
        <cfvo type="percentile" val="50"/>
        <cfvo type="max"/>
        <color rgb="FFF8696B"/>
        <color rgb="FFFFEB84"/>
        <color rgb="FF63BE7B"/>
      </colorScale>
    </cfRule>
  </conditionalFormatting>
  <conditionalFormatting sqref="NN14:NN92">
    <cfRule type="colorScale" priority="432">
      <colorScale>
        <cfvo type="min"/>
        <cfvo type="percentile" val="50"/>
        <cfvo type="max"/>
        <color rgb="FFF8696B"/>
        <color rgb="FFFFEB84"/>
        <color rgb="FF63BE7B"/>
      </colorScale>
    </cfRule>
  </conditionalFormatting>
  <conditionalFormatting sqref="OB14:OB92">
    <cfRule type="colorScale" priority="431">
      <colorScale>
        <cfvo type="min"/>
        <cfvo type="percentile" val="50"/>
        <cfvo type="max"/>
        <color rgb="FFF8696B"/>
        <color rgb="FFFFEB84"/>
        <color rgb="FF63BE7B"/>
      </colorScale>
    </cfRule>
  </conditionalFormatting>
  <conditionalFormatting sqref="NH14:NH92">
    <cfRule type="colorScale" priority="430">
      <colorScale>
        <cfvo type="min"/>
        <cfvo type="percentile" val="50"/>
        <cfvo type="max"/>
        <color rgb="FFF8696B"/>
        <color rgb="FFFFEB84"/>
        <color rgb="FF63BE7B"/>
      </colorScale>
    </cfRule>
  </conditionalFormatting>
  <conditionalFormatting sqref="NG14:NG92">
    <cfRule type="colorScale" priority="429">
      <colorScale>
        <cfvo type="min"/>
        <cfvo type="percentile" val="50"/>
        <cfvo type="max"/>
        <color rgb="FFF8696B"/>
        <color rgb="FFFFEB84"/>
        <color rgb="FF63BE7B"/>
      </colorScale>
    </cfRule>
  </conditionalFormatting>
  <conditionalFormatting sqref="OD14:OD92">
    <cfRule type="colorScale" priority="428">
      <colorScale>
        <cfvo type="min"/>
        <cfvo type="percentile" val="50"/>
        <cfvo type="max"/>
        <color rgb="FFF8696B"/>
        <color rgb="FFFFEB84"/>
        <color rgb="FF63BE7B"/>
      </colorScale>
    </cfRule>
  </conditionalFormatting>
  <conditionalFormatting sqref="OD96:OD123">
    <cfRule type="colorScale" priority="427">
      <colorScale>
        <cfvo type="min"/>
        <cfvo type="percentile" val="50"/>
        <cfvo type="max"/>
        <color rgb="FFF8696B"/>
        <color rgb="FFFFEB84"/>
        <color rgb="FF63BE7B"/>
      </colorScale>
    </cfRule>
  </conditionalFormatting>
  <conditionalFormatting sqref="NR14:NR92">
    <cfRule type="colorScale" priority="426">
      <colorScale>
        <cfvo type="min"/>
        <cfvo type="percentile" val="50"/>
        <cfvo type="max"/>
        <color rgb="FFF8696B"/>
        <color rgb="FFFFEB84"/>
        <color rgb="FF63BE7B"/>
      </colorScale>
    </cfRule>
  </conditionalFormatting>
  <conditionalFormatting sqref="NR14:NR92">
    <cfRule type="colorScale" priority="425">
      <colorScale>
        <cfvo type="min"/>
        <cfvo type="percentile" val="50"/>
        <cfvo type="max"/>
        <color rgb="FFF8696B"/>
        <color rgb="FFFFEB84"/>
        <color rgb="FF63BE7B"/>
      </colorScale>
    </cfRule>
  </conditionalFormatting>
  <conditionalFormatting sqref="NU2:NU10">
    <cfRule type="colorScale" priority="424">
      <colorScale>
        <cfvo type="min"/>
        <cfvo type="percentile" val="50"/>
        <cfvo type="max"/>
        <color rgb="FFF8696B"/>
        <color rgb="FFFFEB84"/>
        <color rgb="FF63BE7B"/>
      </colorScale>
    </cfRule>
  </conditionalFormatting>
  <conditionalFormatting sqref="NY2:NY10">
    <cfRule type="colorScale" priority="423">
      <colorScale>
        <cfvo type="min"/>
        <cfvo type="percentile" val="50"/>
        <cfvo type="max"/>
        <color rgb="FFF8696B"/>
        <color rgb="FFFFEB84"/>
        <color rgb="FF63BE7B"/>
      </colorScale>
    </cfRule>
  </conditionalFormatting>
  <conditionalFormatting sqref="NW2:NW10">
    <cfRule type="colorScale" priority="422">
      <colorScale>
        <cfvo type="min"/>
        <cfvo type="percentile" val="50"/>
        <cfvo type="max"/>
        <color rgb="FFF8696B"/>
        <color rgb="FFFFEB84"/>
        <color rgb="FF63BE7B"/>
      </colorScale>
    </cfRule>
  </conditionalFormatting>
  <conditionalFormatting sqref="OA2:OA10">
    <cfRule type="colorScale" priority="421">
      <colorScale>
        <cfvo type="min"/>
        <cfvo type="percentile" val="50"/>
        <cfvo type="max"/>
        <color rgb="FFF8696B"/>
        <color rgb="FFFFEB84"/>
        <color rgb="FF63BE7B"/>
      </colorScale>
    </cfRule>
  </conditionalFormatting>
  <conditionalFormatting sqref="OT96:OT123">
    <cfRule type="colorScale" priority="415">
      <colorScale>
        <cfvo type="min"/>
        <cfvo type="percentile" val="50"/>
        <cfvo type="max"/>
        <color rgb="FFF8696B"/>
        <color rgb="FFFFEB84"/>
        <color rgb="FF63BE7B"/>
      </colorScale>
    </cfRule>
  </conditionalFormatting>
  <conditionalFormatting sqref="OM14:OM92">
    <cfRule type="colorScale" priority="409">
      <colorScale>
        <cfvo type="min"/>
        <cfvo type="percentile" val="50"/>
        <cfvo type="max"/>
        <color rgb="FFF8696B"/>
        <color rgb="FFFFEB84"/>
        <color rgb="FF63BE7B"/>
      </colorScale>
    </cfRule>
  </conditionalFormatting>
  <conditionalFormatting sqref="OQ96:OQ123 OG96:OL123">
    <cfRule type="colorScale" priority="417">
      <colorScale>
        <cfvo type="min"/>
        <cfvo type="percentile" val="50"/>
        <cfvo type="max"/>
        <color rgb="FFF8696B"/>
        <color rgb="FFFFEB84"/>
        <color rgb="FF63BE7B"/>
      </colorScale>
    </cfRule>
  </conditionalFormatting>
  <conditionalFormatting sqref="OR96:OS123">
    <cfRule type="colorScale" priority="416">
      <colorScale>
        <cfvo type="min"/>
        <cfvo type="percentile" val="50"/>
        <cfvo type="max"/>
        <color rgb="FFF8696B"/>
        <color rgb="FFFFEB84"/>
        <color rgb="FF63BE7B"/>
      </colorScale>
    </cfRule>
  </conditionalFormatting>
  <conditionalFormatting sqref="OQ15:OQ24 OG82:OG92 OG15:OG24 OQ82:OQ92 OL15:OL24 OL82:OL92">
    <cfRule type="colorScale" priority="414">
      <colorScale>
        <cfvo type="min"/>
        <cfvo type="percentile" val="50"/>
        <cfvo type="max"/>
        <color rgb="FFF8696B"/>
        <color rgb="FFFFEB84"/>
        <color rgb="FF63BE7B"/>
      </colorScale>
    </cfRule>
  </conditionalFormatting>
  <conditionalFormatting sqref="OF96:OF123">
    <cfRule type="colorScale" priority="413">
      <colorScale>
        <cfvo type="min"/>
        <cfvo type="percentile" val="50"/>
        <cfvo type="max"/>
        <color rgb="FFF8696B"/>
        <color rgb="FFFFEB84"/>
        <color rgb="FF63BE7B"/>
      </colorScale>
    </cfRule>
  </conditionalFormatting>
  <conditionalFormatting sqref="OT14:OT92">
    <cfRule type="colorScale" priority="418">
      <colorScale>
        <cfvo type="min"/>
        <cfvo type="percentile" val="50"/>
        <cfvo type="max"/>
        <color rgb="FFF8696B"/>
        <color rgb="FFFFEB84"/>
        <color rgb="FF63BE7B"/>
      </colorScale>
    </cfRule>
  </conditionalFormatting>
  <conditionalFormatting sqref="OQ25:OQ81 OG25:OG81 OL25:OL81">
    <cfRule type="colorScale" priority="419">
      <colorScale>
        <cfvo type="min"/>
        <cfvo type="percentile" val="50"/>
        <cfvo type="max"/>
        <color rgb="FFF8696B"/>
        <color rgb="FFFFEB84"/>
        <color rgb="FF63BE7B"/>
      </colorScale>
    </cfRule>
  </conditionalFormatting>
  <conditionalFormatting sqref="OR12:OS13 OS14:OS92">
    <cfRule type="colorScale" priority="420">
      <colorScale>
        <cfvo type="min"/>
        <cfvo type="percentile" val="50"/>
        <cfvo type="max"/>
        <color rgb="FFF8696B"/>
        <color rgb="FFFFEB84"/>
        <color rgb="FF63BE7B"/>
      </colorScale>
    </cfRule>
  </conditionalFormatting>
  <conditionalFormatting sqref="OG14 OL14">
    <cfRule type="colorScale" priority="412">
      <colorScale>
        <cfvo type="min"/>
        <cfvo type="percentile" val="50"/>
        <cfvo type="max"/>
        <color rgb="FFF8696B"/>
        <color rgb="FFFFEB84"/>
        <color rgb="FF63BE7B"/>
      </colorScale>
    </cfRule>
  </conditionalFormatting>
  <conditionalFormatting sqref="OQ14:OQ92">
    <cfRule type="colorScale" priority="411">
      <colorScale>
        <cfvo type="min"/>
        <cfvo type="percentile" val="50"/>
        <cfvo type="max"/>
        <color rgb="FFF8696B"/>
        <color rgb="FFFFEB84"/>
        <color rgb="FF63BE7B"/>
      </colorScale>
    </cfRule>
  </conditionalFormatting>
  <conditionalFormatting sqref="OF14:OF92">
    <cfRule type="colorScale" priority="410">
      <colorScale>
        <cfvo type="min"/>
        <cfvo type="percentile" val="50"/>
        <cfvo type="max"/>
        <color rgb="FFF8696B"/>
        <color rgb="FFFFEB84"/>
        <color rgb="FF63BE7B"/>
      </colorScale>
    </cfRule>
  </conditionalFormatting>
  <conditionalFormatting sqref="OU96:OV123">
    <cfRule type="colorScale" priority="408">
      <colorScale>
        <cfvo type="min"/>
        <cfvo type="percentile" val="50"/>
        <cfvo type="max"/>
        <color rgb="FFF8696B"/>
        <color rgb="FFFFEB84"/>
        <color rgb="FF63BE7B"/>
      </colorScale>
    </cfRule>
  </conditionalFormatting>
  <conditionalFormatting sqref="OU14:OU92">
    <cfRule type="colorScale" priority="407">
      <colorScale>
        <cfvo type="min"/>
        <cfvo type="percentile" val="50"/>
        <cfvo type="max"/>
        <color rgb="FF63BE7B"/>
        <color rgb="FFFFEB84"/>
        <color rgb="FFF8696B"/>
      </colorScale>
    </cfRule>
  </conditionalFormatting>
  <conditionalFormatting sqref="OM96:ON123">
    <cfRule type="colorScale" priority="406">
      <colorScale>
        <cfvo type="min"/>
        <cfvo type="percentile" val="50"/>
        <cfvo type="max"/>
        <color rgb="FFF8696B"/>
        <color rgb="FFFFEB84"/>
        <color rgb="FF63BE7B"/>
      </colorScale>
    </cfRule>
  </conditionalFormatting>
  <conditionalFormatting sqref="OO96:OP123">
    <cfRule type="colorScale" priority="405">
      <colorScale>
        <cfvo type="min"/>
        <cfvo type="percentile" val="50"/>
        <cfvo type="max"/>
        <color rgb="FFF8696B"/>
        <color rgb="FFFFEB84"/>
        <color rgb="FF63BE7B"/>
      </colorScale>
    </cfRule>
  </conditionalFormatting>
  <conditionalFormatting sqref="OU96:OV123">
    <cfRule type="colorScale" priority="404">
      <colorScale>
        <cfvo type="min"/>
        <cfvo type="percentile" val="50"/>
        <cfvo type="max"/>
        <color rgb="FF63BE7B"/>
        <color rgb="FFFFEB84"/>
        <color rgb="FFF8696B"/>
      </colorScale>
    </cfRule>
  </conditionalFormatting>
  <conditionalFormatting sqref="OO14:OP92">
    <cfRule type="colorScale" priority="403">
      <colorScale>
        <cfvo type="min"/>
        <cfvo type="percentile" val="50"/>
        <cfvo type="max"/>
        <color rgb="FFF8696B"/>
        <color rgb="FFFFEB84"/>
        <color rgb="FF63BE7B"/>
      </colorScale>
    </cfRule>
  </conditionalFormatting>
  <conditionalFormatting sqref="OQ96:OQ123">
    <cfRule type="colorScale" priority="402">
      <colorScale>
        <cfvo type="min"/>
        <cfvo type="percentile" val="50"/>
        <cfvo type="max"/>
        <color rgb="FFF8696B"/>
        <color rgb="FFFFEB84"/>
        <color rgb="FF63BE7B"/>
      </colorScale>
    </cfRule>
  </conditionalFormatting>
  <conditionalFormatting sqref="OZ14:PA92">
    <cfRule type="colorScale" priority="401">
      <colorScale>
        <cfvo type="min"/>
        <cfvo type="percentile" val="50"/>
        <cfvo type="max"/>
        <color rgb="FFF8696B"/>
        <color rgb="FFFFEB84"/>
        <color rgb="FF63BE7B"/>
      </colorScale>
    </cfRule>
  </conditionalFormatting>
  <conditionalFormatting sqref="OZ96:PB123">
    <cfRule type="colorScale" priority="400">
      <colorScale>
        <cfvo type="min"/>
        <cfvo type="percentile" val="50"/>
        <cfvo type="max"/>
        <color rgb="FFF8696B"/>
        <color rgb="FFFFEB84"/>
        <color rgb="FF63BE7B"/>
      </colorScale>
    </cfRule>
  </conditionalFormatting>
  <conditionalFormatting sqref="PC14:PC92">
    <cfRule type="colorScale" priority="399">
      <colorScale>
        <cfvo type="min"/>
        <cfvo type="percentile" val="50"/>
        <cfvo type="max"/>
        <color rgb="FFF8696B"/>
        <color rgb="FFFFEB84"/>
        <color rgb="FF63BE7B"/>
      </colorScale>
    </cfRule>
  </conditionalFormatting>
  <conditionalFormatting sqref="PC96:PC123">
    <cfRule type="colorScale" priority="398">
      <colorScale>
        <cfvo type="min"/>
        <cfvo type="percentile" val="50"/>
        <cfvo type="max"/>
        <color rgb="FFF8696B"/>
        <color rgb="FFFFEB84"/>
        <color rgb="FF63BE7B"/>
      </colorScale>
    </cfRule>
  </conditionalFormatting>
  <conditionalFormatting sqref="OP2:OP10 OL2:OL10">
    <cfRule type="colorScale" priority="397">
      <colorScale>
        <cfvo type="min"/>
        <cfvo type="percentile" val="50"/>
        <cfvo type="max"/>
        <color rgb="FFF8696B"/>
        <color rgb="FFFFEB84"/>
        <color rgb="FF63BE7B"/>
      </colorScale>
    </cfRule>
  </conditionalFormatting>
  <conditionalFormatting sqref="OM2:ON10">
    <cfRule type="colorScale" priority="396">
      <colorScale>
        <cfvo type="min"/>
        <cfvo type="percentile" val="50"/>
        <cfvo type="max"/>
        <color rgb="FFF8696B"/>
        <color rgb="FFFFEB84"/>
        <color rgb="FF63BE7B"/>
      </colorScale>
    </cfRule>
  </conditionalFormatting>
  <conditionalFormatting sqref="OQ2:OQ10">
    <cfRule type="colorScale" priority="395">
      <colorScale>
        <cfvo type="min"/>
        <cfvo type="percentile" val="50"/>
        <cfvo type="max"/>
        <color rgb="FFF8696B"/>
        <color rgb="FFFFEB84"/>
        <color rgb="FF63BE7B"/>
      </colorScale>
    </cfRule>
  </conditionalFormatting>
  <conditionalFormatting sqref="OJ14:OK92">
    <cfRule type="colorScale" priority="394">
      <colorScale>
        <cfvo type="min"/>
        <cfvo type="percentile" val="50"/>
        <cfvo type="max"/>
        <color rgb="FFF8696B"/>
        <color rgb="FFFFEB84"/>
        <color rgb="FF63BE7B"/>
      </colorScale>
    </cfRule>
  </conditionalFormatting>
  <conditionalFormatting sqref="OH14:OI92">
    <cfRule type="colorScale" priority="393">
      <colorScale>
        <cfvo type="min"/>
        <cfvo type="percentile" val="50"/>
        <cfvo type="max"/>
        <color rgb="FFF8696B"/>
        <color rgb="FFFFEB84"/>
        <color rgb="FF63BE7B"/>
      </colorScale>
    </cfRule>
  </conditionalFormatting>
  <conditionalFormatting sqref="ON14:ON92">
    <cfRule type="colorScale" priority="392">
      <colorScale>
        <cfvo type="min"/>
        <cfvo type="percentile" val="50"/>
        <cfvo type="max"/>
        <color rgb="FFF8696B"/>
        <color rgb="FFFFEB84"/>
        <color rgb="FF63BE7B"/>
      </colorScale>
    </cfRule>
  </conditionalFormatting>
  <conditionalFormatting sqref="PB14:PB92">
    <cfRule type="colorScale" priority="391">
      <colorScale>
        <cfvo type="min"/>
        <cfvo type="percentile" val="50"/>
        <cfvo type="max"/>
        <color rgb="FFF8696B"/>
        <color rgb="FFFFEB84"/>
        <color rgb="FF63BE7B"/>
      </colorScale>
    </cfRule>
  </conditionalFormatting>
  <conditionalFormatting sqref="OH14:OH92">
    <cfRule type="colorScale" priority="390">
      <colorScale>
        <cfvo type="min"/>
        <cfvo type="percentile" val="50"/>
        <cfvo type="max"/>
        <color rgb="FFF8696B"/>
        <color rgb="FFFFEB84"/>
        <color rgb="FF63BE7B"/>
      </colorScale>
    </cfRule>
  </conditionalFormatting>
  <conditionalFormatting sqref="OG14:OG92">
    <cfRule type="colorScale" priority="389">
      <colorScale>
        <cfvo type="min"/>
        <cfvo type="percentile" val="50"/>
        <cfvo type="max"/>
        <color rgb="FFF8696B"/>
        <color rgb="FFFFEB84"/>
        <color rgb="FF63BE7B"/>
      </colorScale>
    </cfRule>
  </conditionalFormatting>
  <conditionalFormatting sqref="PD14:PD92">
    <cfRule type="colorScale" priority="388">
      <colorScale>
        <cfvo type="min"/>
        <cfvo type="percentile" val="50"/>
        <cfvo type="max"/>
        <color rgb="FFF8696B"/>
        <color rgb="FFFFEB84"/>
        <color rgb="FF63BE7B"/>
      </colorScale>
    </cfRule>
  </conditionalFormatting>
  <conditionalFormatting sqref="PD96:PD123">
    <cfRule type="colorScale" priority="387">
      <colorScale>
        <cfvo type="min"/>
        <cfvo type="percentile" val="50"/>
        <cfvo type="max"/>
        <color rgb="FFF8696B"/>
        <color rgb="FFFFEB84"/>
        <color rgb="FF63BE7B"/>
      </colorScale>
    </cfRule>
  </conditionalFormatting>
  <conditionalFormatting sqref="OR14:OR92">
    <cfRule type="colorScale" priority="386">
      <colorScale>
        <cfvo type="min"/>
        <cfvo type="percentile" val="50"/>
        <cfvo type="max"/>
        <color rgb="FFF8696B"/>
        <color rgb="FFFFEB84"/>
        <color rgb="FF63BE7B"/>
      </colorScale>
    </cfRule>
  </conditionalFormatting>
  <conditionalFormatting sqref="OR14:OR92">
    <cfRule type="colorScale" priority="385">
      <colorScale>
        <cfvo type="min"/>
        <cfvo type="percentile" val="50"/>
        <cfvo type="max"/>
        <color rgb="FFF8696B"/>
        <color rgb="FFFFEB84"/>
        <color rgb="FF63BE7B"/>
      </colorScale>
    </cfRule>
  </conditionalFormatting>
  <conditionalFormatting sqref="OU2:OU10">
    <cfRule type="colorScale" priority="384">
      <colorScale>
        <cfvo type="min"/>
        <cfvo type="percentile" val="50"/>
        <cfvo type="max"/>
        <color rgb="FFF8696B"/>
        <color rgb="FFFFEB84"/>
        <color rgb="FF63BE7B"/>
      </colorScale>
    </cfRule>
  </conditionalFormatting>
  <conditionalFormatting sqref="OY2:OY10">
    <cfRule type="colorScale" priority="383">
      <colorScale>
        <cfvo type="min"/>
        <cfvo type="percentile" val="50"/>
        <cfvo type="max"/>
        <color rgb="FFF8696B"/>
        <color rgb="FFFFEB84"/>
        <color rgb="FF63BE7B"/>
      </colorScale>
    </cfRule>
  </conditionalFormatting>
  <conditionalFormatting sqref="OW2:OW10">
    <cfRule type="colorScale" priority="382">
      <colorScale>
        <cfvo type="min"/>
        <cfvo type="percentile" val="50"/>
        <cfvo type="max"/>
        <color rgb="FFF8696B"/>
        <color rgb="FFFFEB84"/>
        <color rgb="FF63BE7B"/>
      </colorScale>
    </cfRule>
  </conditionalFormatting>
  <conditionalFormatting sqref="PA2:PA10">
    <cfRule type="colorScale" priority="381">
      <colorScale>
        <cfvo type="min"/>
        <cfvo type="percentile" val="50"/>
        <cfvo type="max"/>
        <color rgb="FFF8696B"/>
        <color rgb="FFFFEB84"/>
        <color rgb="FF63BE7B"/>
      </colorScale>
    </cfRule>
  </conditionalFormatting>
  <conditionalFormatting sqref="PU96:PU123">
    <cfRule type="colorScale" priority="375">
      <colorScale>
        <cfvo type="min"/>
        <cfvo type="percentile" val="50"/>
        <cfvo type="max"/>
        <color rgb="FFF8696B"/>
        <color rgb="FFFFEB84"/>
        <color rgb="FF63BE7B"/>
      </colorScale>
    </cfRule>
  </conditionalFormatting>
  <conditionalFormatting sqref="PN14:PN92">
    <cfRule type="colorScale" priority="369">
      <colorScale>
        <cfvo type="min"/>
        <cfvo type="percentile" val="50"/>
        <cfvo type="max"/>
        <color rgb="FFF8696B"/>
        <color rgb="FFFFEB84"/>
        <color rgb="FF63BE7B"/>
      </colorScale>
    </cfRule>
  </conditionalFormatting>
  <conditionalFormatting sqref="PR96:PR123 PG96:PM123">
    <cfRule type="colorScale" priority="377">
      <colorScale>
        <cfvo type="min"/>
        <cfvo type="percentile" val="50"/>
        <cfvo type="max"/>
        <color rgb="FFF8696B"/>
        <color rgb="FFFFEB84"/>
        <color rgb="FF63BE7B"/>
      </colorScale>
    </cfRule>
  </conditionalFormatting>
  <conditionalFormatting sqref="PS96:PT123">
    <cfRule type="colorScale" priority="376">
      <colorScale>
        <cfvo type="min"/>
        <cfvo type="percentile" val="50"/>
        <cfvo type="max"/>
        <color rgb="FFF8696B"/>
        <color rgb="FFFFEB84"/>
        <color rgb="FF63BE7B"/>
      </colorScale>
    </cfRule>
  </conditionalFormatting>
  <conditionalFormatting sqref="PR15:PR24 PG82:PH92 PG15:PH24 PR82:PR92 PM15:PM24 PM82:PM92">
    <cfRule type="colorScale" priority="374">
      <colorScale>
        <cfvo type="min"/>
        <cfvo type="percentile" val="50"/>
        <cfvo type="max"/>
        <color rgb="FFF8696B"/>
        <color rgb="FFFFEB84"/>
        <color rgb="FF63BE7B"/>
      </colorScale>
    </cfRule>
  </conditionalFormatting>
  <conditionalFormatting sqref="PF96:PF123">
    <cfRule type="colorScale" priority="373">
      <colorScale>
        <cfvo type="min"/>
        <cfvo type="percentile" val="50"/>
        <cfvo type="max"/>
        <color rgb="FFF8696B"/>
        <color rgb="FFFFEB84"/>
        <color rgb="FF63BE7B"/>
      </colorScale>
    </cfRule>
  </conditionalFormatting>
  <conditionalFormatting sqref="PU14:PU92">
    <cfRule type="colorScale" priority="378">
      <colorScale>
        <cfvo type="min"/>
        <cfvo type="percentile" val="50"/>
        <cfvo type="max"/>
        <color rgb="FFF8696B"/>
        <color rgb="FFFFEB84"/>
        <color rgb="FF63BE7B"/>
      </colorScale>
    </cfRule>
  </conditionalFormatting>
  <conditionalFormatting sqref="PR25:PR81 PG25:PH81 PM25:PM81">
    <cfRule type="colorScale" priority="379">
      <colorScale>
        <cfvo type="min"/>
        <cfvo type="percentile" val="50"/>
        <cfvo type="max"/>
        <color rgb="FFF8696B"/>
        <color rgb="FFFFEB84"/>
        <color rgb="FF63BE7B"/>
      </colorScale>
    </cfRule>
  </conditionalFormatting>
  <conditionalFormatting sqref="PS12:PT13 PT14:PT92">
    <cfRule type="colorScale" priority="380">
      <colorScale>
        <cfvo type="min"/>
        <cfvo type="percentile" val="50"/>
        <cfvo type="max"/>
        <color rgb="FFF8696B"/>
        <color rgb="FFFFEB84"/>
        <color rgb="FF63BE7B"/>
      </colorScale>
    </cfRule>
  </conditionalFormatting>
  <conditionalFormatting sqref="PG14:PH14 PM14">
    <cfRule type="colorScale" priority="372">
      <colorScale>
        <cfvo type="min"/>
        <cfvo type="percentile" val="50"/>
        <cfvo type="max"/>
        <color rgb="FFF8696B"/>
        <color rgb="FFFFEB84"/>
        <color rgb="FF63BE7B"/>
      </colorScale>
    </cfRule>
  </conditionalFormatting>
  <conditionalFormatting sqref="PR14:PR92">
    <cfRule type="colorScale" priority="371">
      <colorScale>
        <cfvo type="min"/>
        <cfvo type="percentile" val="50"/>
        <cfvo type="max"/>
        <color rgb="FFF8696B"/>
        <color rgb="FFFFEB84"/>
        <color rgb="FF63BE7B"/>
      </colorScale>
    </cfRule>
  </conditionalFormatting>
  <conditionalFormatting sqref="PF14:PF92">
    <cfRule type="colorScale" priority="370">
      <colorScale>
        <cfvo type="min"/>
        <cfvo type="percentile" val="50"/>
        <cfvo type="max"/>
        <color rgb="FFF8696B"/>
        <color rgb="FFFFEB84"/>
        <color rgb="FF63BE7B"/>
      </colorScale>
    </cfRule>
  </conditionalFormatting>
  <conditionalFormatting sqref="PV96:PW123">
    <cfRule type="colorScale" priority="368">
      <colorScale>
        <cfvo type="min"/>
        <cfvo type="percentile" val="50"/>
        <cfvo type="max"/>
        <color rgb="FFF8696B"/>
        <color rgb="FFFFEB84"/>
        <color rgb="FF63BE7B"/>
      </colorScale>
    </cfRule>
  </conditionalFormatting>
  <conditionalFormatting sqref="PV14:PV92">
    <cfRule type="colorScale" priority="367">
      <colorScale>
        <cfvo type="min"/>
        <cfvo type="percentile" val="50"/>
        <cfvo type="max"/>
        <color rgb="FF63BE7B"/>
        <color rgb="FFFFEB84"/>
        <color rgb="FFF8696B"/>
      </colorScale>
    </cfRule>
  </conditionalFormatting>
  <conditionalFormatting sqref="PN96:PO123">
    <cfRule type="colorScale" priority="366">
      <colorScale>
        <cfvo type="min"/>
        <cfvo type="percentile" val="50"/>
        <cfvo type="max"/>
        <color rgb="FFF8696B"/>
        <color rgb="FFFFEB84"/>
        <color rgb="FF63BE7B"/>
      </colorScale>
    </cfRule>
  </conditionalFormatting>
  <conditionalFormatting sqref="PP96:PQ123">
    <cfRule type="colorScale" priority="365">
      <colorScale>
        <cfvo type="min"/>
        <cfvo type="percentile" val="50"/>
        <cfvo type="max"/>
        <color rgb="FFF8696B"/>
        <color rgb="FFFFEB84"/>
        <color rgb="FF63BE7B"/>
      </colorScale>
    </cfRule>
  </conditionalFormatting>
  <conditionalFormatting sqref="PV96:PW123">
    <cfRule type="colorScale" priority="364">
      <colorScale>
        <cfvo type="min"/>
        <cfvo type="percentile" val="50"/>
        <cfvo type="max"/>
        <color rgb="FF63BE7B"/>
        <color rgb="FFFFEB84"/>
        <color rgb="FFF8696B"/>
      </colorScale>
    </cfRule>
  </conditionalFormatting>
  <conditionalFormatting sqref="PP14:PQ92">
    <cfRule type="colorScale" priority="363">
      <colorScale>
        <cfvo type="min"/>
        <cfvo type="percentile" val="50"/>
        <cfvo type="max"/>
        <color rgb="FFF8696B"/>
        <color rgb="FFFFEB84"/>
        <color rgb="FF63BE7B"/>
      </colorScale>
    </cfRule>
  </conditionalFormatting>
  <conditionalFormatting sqref="PR96:PR123">
    <cfRule type="colorScale" priority="362">
      <colorScale>
        <cfvo type="min"/>
        <cfvo type="percentile" val="50"/>
        <cfvo type="max"/>
        <color rgb="FFF8696B"/>
        <color rgb="FFFFEB84"/>
        <color rgb="FF63BE7B"/>
      </colorScale>
    </cfRule>
  </conditionalFormatting>
  <conditionalFormatting sqref="QA14:QB92">
    <cfRule type="colorScale" priority="361">
      <colorScale>
        <cfvo type="min"/>
        <cfvo type="percentile" val="50"/>
        <cfvo type="max"/>
        <color rgb="FFF8696B"/>
        <color rgb="FFFFEB84"/>
        <color rgb="FF63BE7B"/>
      </colorScale>
    </cfRule>
  </conditionalFormatting>
  <conditionalFormatting sqref="QA96:QC123">
    <cfRule type="colorScale" priority="360">
      <colorScale>
        <cfvo type="min"/>
        <cfvo type="percentile" val="50"/>
        <cfvo type="max"/>
        <color rgb="FFF8696B"/>
        <color rgb="FFFFEB84"/>
        <color rgb="FF63BE7B"/>
      </colorScale>
    </cfRule>
  </conditionalFormatting>
  <conditionalFormatting sqref="QD14:QD92">
    <cfRule type="colorScale" priority="359">
      <colorScale>
        <cfvo type="min"/>
        <cfvo type="percentile" val="50"/>
        <cfvo type="max"/>
        <color rgb="FFF8696B"/>
        <color rgb="FFFFEB84"/>
        <color rgb="FF63BE7B"/>
      </colorScale>
    </cfRule>
  </conditionalFormatting>
  <conditionalFormatting sqref="QD96:QD123">
    <cfRule type="colorScale" priority="358">
      <colorScale>
        <cfvo type="min"/>
        <cfvo type="percentile" val="50"/>
        <cfvo type="max"/>
        <color rgb="FFF8696B"/>
        <color rgb="FFFFEB84"/>
        <color rgb="FF63BE7B"/>
      </colorScale>
    </cfRule>
  </conditionalFormatting>
  <conditionalFormatting sqref="PQ2:PQ10 PM2:PM10">
    <cfRule type="colorScale" priority="357">
      <colorScale>
        <cfvo type="min"/>
        <cfvo type="percentile" val="50"/>
        <cfvo type="max"/>
        <color rgb="FFF8696B"/>
        <color rgb="FFFFEB84"/>
        <color rgb="FF63BE7B"/>
      </colorScale>
    </cfRule>
  </conditionalFormatting>
  <conditionalFormatting sqref="PN2:PO10">
    <cfRule type="colorScale" priority="356">
      <colorScale>
        <cfvo type="min"/>
        <cfvo type="percentile" val="50"/>
        <cfvo type="max"/>
        <color rgb="FFF8696B"/>
        <color rgb="FFFFEB84"/>
        <color rgb="FF63BE7B"/>
      </colorScale>
    </cfRule>
  </conditionalFormatting>
  <conditionalFormatting sqref="PR2:PR10">
    <cfRule type="colorScale" priority="355">
      <colorScale>
        <cfvo type="min"/>
        <cfvo type="percentile" val="50"/>
        <cfvo type="max"/>
        <color rgb="FFF8696B"/>
        <color rgb="FFFFEB84"/>
        <color rgb="FF63BE7B"/>
      </colorScale>
    </cfRule>
  </conditionalFormatting>
  <conditionalFormatting sqref="PK14:PL92">
    <cfRule type="colorScale" priority="354">
      <colorScale>
        <cfvo type="min"/>
        <cfvo type="percentile" val="50"/>
        <cfvo type="max"/>
        <color rgb="FFF8696B"/>
        <color rgb="FFFFEB84"/>
        <color rgb="FF63BE7B"/>
      </colorScale>
    </cfRule>
  </conditionalFormatting>
  <conditionalFormatting sqref="PI14:PJ92">
    <cfRule type="colorScale" priority="353">
      <colorScale>
        <cfvo type="min"/>
        <cfvo type="percentile" val="50"/>
        <cfvo type="max"/>
        <color rgb="FFF8696B"/>
        <color rgb="FFFFEB84"/>
        <color rgb="FF63BE7B"/>
      </colorScale>
    </cfRule>
  </conditionalFormatting>
  <conditionalFormatting sqref="PO14:PO92">
    <cfRule type="colorScale" priority="352">
      <colorScale>
        <cfvo type="min"/>
        <cfvo type="percentile" val="50"/>
        <cfvo type="max"/>
        <color rgb="FFF8696B"/>
        <color rgb="FFFFEB84"/>
        <color rgb="FF63BE7B"/>
      </colorScale>
    </cfRule>
  </conditionalFormatting>
  <conditionalFormatting sqref="QC14:QC92">
    <cfRule type="colorScale" priority="351">
      <colorScale>
        <cfvo type="min"/>
        <cfvo type="percentile" val="50"/>
        <cfvo type="max"/>
        <color rgb="FFF8696B"/>
        <color rgb="FFFFEB84"/>
        <color rgb="FF63BE7B"/>
      </colorScale>
    </cfRule>
  </conditionalFormatting>
  <conditionalFormatting sqref="PI14:PI92">
    <cfRule type="colorScale" priority="350">
      <colorScale>
        <cfvo type="min"/>
        <cfvo type="percentile" val="50"/>
        <cfvo type="max"/>
        <color rgb="FFF8696B"/>
        <color rgb="FFFFEB84"/>
        <color rgb="FF63BE7B"/>
      </colorScale>
    </cfRule>
  </conditionalFormatting>
  <conditionalFormatting sqref="PG14:PH92">
    <cfRule type="colorScale" priority="349">
      <colorScale>
        <cfvo type="min"/>
        <cfvo type="percentile" val="50"/>
        <cfvo type="max"/>
        <color rgb="FFF8696B"/>
        <color rgb="FFFFEB84"/>
        <color rgb="FF63BE7B"/>
      </colorScale>
    </cfRule>
  </conditionalFormatting>
  <conditionalFormatting sqref="QE14:QF92">
    <cfRule type="colorScale" priority="348">
      <colorScale>
        <cfvo type="min"/>
        <cfvo type="percentile" val="50"/>
        <cfvo type="max"/>
        <color rgb="FFF8696B"/>
        <color rgb="FFFFEB84"/>
        <color rgb="FF63BE7B"/>
      </colorScale>
    </cfRule>
  </conditionalFormatting>
  <conditionalFormatting sqref="QE96:QF123">
    <cfRule type="colorScale" priority="347">
      <colorScale>
        <cfvo type="min"/>
        <cfvo type="percentile" val="50"/>
        <cfvo type="max"/>
        <color rgb="FFF8696B"/>
        <color rgb="FFFFEB84"/>
        <color rgb="FF63BE7B"/>
      </colorScale>
    </cfRule>
  </conditionalFormatting>
  <conditionalFormatting sqref="PS14:PS92">
    <cfRule type="colorScale" priority="346">
      <colorScale>
        <cfvo type="min"/>
        <cfvo type="percentile" val="50"/>
        <cfvo type="max"/>
        <color rgb="FFF8696B"/>
        <color rgb="FFFFEB84"/>
        <color rgb="FF63BE7B"/>
      </colorScale>
    </cfRule>
  </conditionalFormatting>
  <conditionalFormatting sqref="PS14:PS92">
    <cfRule type="colorScale" priority="345">
      <colorScale>
        <cfvo type="min"/>
        <cfvo type="percentile" val="50"/>
        <cfvo type="max"/>
        <color rgb="FFF8696B"/>
        <color rgb="FFFFEB84"/>
        <color rgb="FF63BE7B"/>
      </colorScale>
    </cfRule>
  </conditionalFormatting>
  <conditionalFormatting sqref="PV2:PV10">
    <cfRule type="colorScale" priority="344">
      <colorScale>
        <cfvo type="min"/>
        <cfvo type="percentile" val="50"/>
        <cfvo type="max"/>
        <color rgb="FFF8696B"/>
        <color rgb="FFFFEB84"/>
        <color rgb="FF63BE7B"/>
      </colorScale>
    </cfRule>
  </conditionalFormatting>
  <conditionalFormatting sqref="PZ2:PZ10">
    <cfRule type="colorScale" priority="343">
      <colorScale>
        <cfvo type="min"/>
        <cfvo type="percentile" val="50"/>
        <cfvo type="max"/>
        <color rgb="FFF8696B"/>
        <color rgb="FFFFEB84"/>
        <color rgb="FF63BE7B"/>
      </colorScale>
    </cfRule>
  </conditionalFormatting>
  <conditionalFormatting sqref="PX2:PX10">
    <cfRule type="colorScale" priority="342">
      <colorScale>
        <cfvo type="min"/>
        <cfvo type="percentile" val="50"/>
        <cfvo type="max"/>
        <color rgb="FFF8696B"/>
        <color rgb="FFFFEB84"/>
        <color rgb="FF63BE7B"/>
      </colorScale>
    </cfRule>
  </conditionalFormatting>
  <conditionalFormatting sqref="QB2:QB10">
    <cfRule type="colorScale" priority="341">
      <colorScale>
        <cfvo type="min"/>
        <cfvo type="percentile" val="50"/>
        <cfvo type="max"/>
        <color rgb="FFF8696B"/>
        <color rgb="FFFFEB84"/>
        <color rgb="FF63BE7B"/>
      </colorScale>
    </cfRule>
  </conditionalFormatting>
  <conditionalFormatting sqref="QW96:QW123">
    <cfRule type="colorScale" priority="295">
      <colorScale>
        <cfvo type="min"/>
        <cfvo type="percentile" val="50"/>
        <cfvo type="max"/>
        <color rgb="FFF8696B"/>
        <color rgb="FFFFEB84"/>
        <color rgb="FF63BE7B"/>
      </colorScale>
    </cfRule>
  </conditionalFormatting>
  <conditionalFormatting sqref="QP14:QP92">
    <cfRule type="colorScale" priority="289">
      <colorScale>
        <cfvo type="min"/>
        <cfvo type="percentile" val="50"/>
        <cfvo type="max"/>
        <color rgb="FFF8696B"/>
        <color rgb="FFFFEB84"/>
        <color rgb="FF63BE7B"/>
      </colorScale>
    </cfRule>
  </conditionalFormatting>
  <conditionalFormatting sqref="QT96:QT123 QI96:QO123">
    <cfRule type="colorScale" priority="297">
      <colorScale>
        <cfvo type="min"/>
        <cfvo type="percentile" val="50"/>
        <cfvo type="max"/>
        <color rgb="FFF8696B"/>
        <color rgb="FFFFEB84"/>
        <color rgb="FF63BE7B"/>
      </colorScale>
    </cfRule>
  </conditionalFormatting>
  <conditionalFormatting sqref="QU96:QV123">
    <cfRule type="colorScale" priority="296">
      <colorScale>
        <cfvo type="min"/>
        <cfvo type="percentile" val="50"/>
        <cfvo type="max"/>
        <color rgb="FFF8696B"/>
        <color rgb="FFFFEB84"/>
        <color rgb="FF63BE7B"/>
      </colorScale>
    </cfRule>
  </conditionalFormatting>
  <conditionalFormatting sqref="QT15:QT24 QI82:QJ92 QI15:QJ24 QT82:QT92 QO15:QO24 QO82:QO92">
    <cfRule type="colorScale" priority="294">
      <colorScale>
        <cfvo type="min"/>
        <cfvo type="percentile" val="50"/>
        <cfvo type="max"/>
        <color rgb="FFF8696B"/>
        <color rgb="FFFFEB84"/>
        <color rgb="FF63BE7B"/>
      </colorScale>
    </cfRule>
  </conditionalFormatting>
  <conditionalFormatting sqref="QH96:QH123">
    <cfRule type="colorScale" priority="293">
      <colorScale>
        <cfvo type="min"/>
        <cfvo type="percentile" val="50"/>
        <cfvo type="max"/>
        <color rgb="FFF8696B"/>
        <color rgb="FFFFEB84"/>
        <color rgb="FF63BE7B"/>
      </colorScale>
    </cfRule>
  </conditionalFormatting>
  <conditionalFormatting sqref="QW14:QW92">
    <cfRule type="colorScale" priority="298">
      <colorScale>
        <cfvo type="min"/>
        <cfvo type="percentile" val="50"/>
        <cfvo type="max"/>
        <color rgb="FFF8696B"/>
        <color rgb="FFFFEB84"/>
        <color rgb="FF63BE7B"/>
      </colorScale>
    </cfRule>
  </conditionalFormatting>
  <conditionalFormatting sqref="QT25:QT81 QI25:QJ81 QO25:QO81">
    <cfRule type="colorScale" priority="299">
      <colorScale>
        <cfvo type="min"/>
        <cfvo type="percentile" val="50"/>
        <cfvo type="max"/>
        <color rgb="FFF8696B"/>
        <color rgb="FFFFEB84"/>
        <color rgb="FF63BE7B"/>
      </colorScale>
    </cfRule>
  </conditionalFormatting>
  <conditionalFormatting sqref="QU12:QV13 QV14:QV92">
    <cfRule type="colorScale" priority="300">
      <colorScale>
        <cfvo type="min"/>
        <cfvo type="percentile" val="50"/>
        <cfvo type="max"/>
        <color rgb="FFF8696B"/>
        <color rgb="FFFFEB84"/>
        <color rgb="FF63BE7B"/>
      </colorScale>
    </cfRule>
  </conditionalFormatting>
  <conditionalFormatting sqref="QI14:QJ14 QO14">
    <cfRule type="colorScale" priority="292">
      <colorScale>
        <cfvo type="min"/>
        <cfvo type="percentile" val="50"/>
        <cfvo type="max"/>
        <color rgb="FFF8696B"/>
        <color rgb="FFFFEB84"/>
        <color rgb="FF63BE7B"/>
      </colorScale>
    </cfRule>
  </conditionalFormatting>
  <conditionalFormatting sqref="QT14:QT92">
    <cfRule type="colorScale" priority="291">
      <colorScale>
        <cfvo type="min"/>
        <cfvo type="percentile" val="50"/>
        <cfvo type="max"/>
        <color rgb="FFF8696B"/>
        <color rgb="FFFFEB84"/>
        <color rgb="FF63BE7B"/>
      </colorScale>
    </cfRule>
  </conditionalFormatting>
  <conditionalFormatting sqref="QH14:QH92">
    <cfRule type="colorScale" priority="290">
      <colorScale>
        <cfvo type="min"/>
        <cfvo type="percentile" val="50"/>
        <cfvo type="max"/>
        <color rgb="FFF8696B"/>
        <color rgb="FFFFEB84"/>
        <color rgb="FF63BE7B"/>
      </colorScale>
    </cfRule>
  </conditionalFormatting>
  <conditionalFormatting sqref="QX96:QY123">
    <cfRule type="colorScale" priority="288">
      <colorScale>
        <cfvo type="min"/>
        <cfvo type="percentile" val="50"/>
        <cfvo type="max"/>
        <color rgb="FFF8696B"/>
        <color rgb="FFFFEB84"/>
        <color rgb="FF63BE7B"/>
      </colorScale>
    </cfRule>
  </conditionalFormatting>
  <conditionalFormatting sqref="QX14:QX92">
    <cfRule type="colorScale" priority="287">
      <colorScale>
        <cfvo type="min"/>
        <cfvo type="percentile" val="50"/>
        <cfvo type="max"/>
        <color rgb="FF63BE7B"/>
        <color rgb="FFFFEB84"/>
        <color rgb="FFF8696B"/>
      </colorScale>
    </cfRule>
  </conditionalFormatting>
  <conditionalFormatting sqref="QP96:QQ123">
    <cfRule type="colorScale" priority="286">
      <colorScale>
        <cfvo type="min"/>
        <cfvo type="percentile" val="50"/>
        <cfvo type="max"/>
        <color rgb="FFF8696B"/>
        <color rgb="FFFFEB84"/>
        <color rgb="FF63BE7B"/>
      </colorScale>
    </cfRule>
  </conditionalFormatting>
  <conditionalFormatting sqref="QR96:QS123">
    <cfRule type="colorScale" priority="285">
      <colorScale>
        <cfvo type="min"/>
        <cfvo type="percentile" val="50"/>
        <cfvo type="max"/>
        <color rgb="FFF8696B"/>
        <color rgb="FFFFEB84"/>
        <color rgb="FF63BE7B"/>
      </colorScale>
    </cfRule>
  </conditionalFormatting>
  <conditionalFormatting sqref="QX96:QY123">
    <cfRule type="colorScale" priority="284">
      <colorScale>
        <cfvo type="min"/>
        <cfvo type="percentile" val="50"/>
        <cfvo type="max"/>
        <color rgb="FF63BE7B"/>
        <color rgb="FFFFEB84"/>
        <color rgb="FFF8696B"/>
      </colorScale>
    </cfRule>
  </conditionalFormatting>
  <conditionalFormatting sqref="QR14:QS92">
    <cfRule type="colorScale" priority="283">
      <colorScale>
        <cfvo type="min"/>
        <cfvo type="percentile" val="50"/>
        <cfvo type="max"/>
        <color rgb="FFF8696B"/>
        <color rgb="FFFFEB84"/>
        <color rgb="FF63BE7B"/>
      </colorScale>
    </cfRule>
  </conditionalFormatting>
  <conditionalFormatting sqref="QT96:QT123">
    <cfRule type="colorScale" priority="282">
      <colorScale>
        <cfvo type="min"/>
        <cfvo type="percentile" val="50"/>
        <cfvo type="max"/>
        <color rgb="FFF8696B"/>
        <color rgb="FFFFEB84"/>
        <color rgb="FF63BE7B"/>
      </colorScale>
    </cfRule>
  </conditionalFormatting>
  <conditionalFormatting sqref="RC14:RD92">
    <cfRule type="colorScale" priority="281">
      <colorScale>
        <cfvo type="min"/>
        <cfvo type="percentile" val="50"/>
        <cfvo type="max"/>
        <color rgb="FFF8696B"/>
        <color rgb="FFFFEB84"/>
        <color rgb="FF63BE7B"/>
      </colorScale>
    </cfRule>
  </conditionalFormatting>
  <conditionalFormatting sqref="RC96:RE123">
    <cfRule type="colorScale" priority="280">
      <colorScale>
        <cfvo type="min"/>
        <cfvo type="percentile" val="50"/>
        <cfvo type="max"/>
        <color rgb="FFF8696B"/>
        <color rgb="FFFFEB84"/>
        <color rgb="FF63BE7B"/>
      </colorScale>
    </cfRule>
  </conditionalFormatting>
  <conditionalFormatting sqref="RF14:RF92">
    <cfRule type="colorScale" priority="279">
      <colorScale>
        <cfvo type="min"/>
        <cfvo type="percentile" val="50"/>
        <cfvo type="max"/>
        <color rgb="FFF8696B"/>
        <color rgb="FFFFEB84"/>
        <color rgb="FF63BE7B"/>
      </colorScale>
    </cfRule>
  </conditionalFormatting>
  <conditionalFormatting sqref="RF96:RF123">
    <cfRule type="colorScale" priority="278">
      <colorScale>
        <cfvo type="min"/>
        <cfvo type="percentile" val="50"/>
        <cfvo type="max"/>
        <color rgb="FFF8696B"/>
        <color rgb="FFFFEB84"/>
        <color rgb="FF63BE7B"/>
      </colorScale>
    </cfRule>
  </conditionalFormatting>
  <conditionalFormatting sqref="QN2:QN10 QS2:QS10">
    <cfRule type="colorScale" priority="277">
      <colorScale>
        <cfvo type="min"/>
        <cfvo type="percentile" val="50"/>
        <cfvo type="max"/>
        <color rgb="FFF8696B"/>
        <color rgb="FFFFEB84"/>
        <color rgb="FF63BE7B"/>
      </colorScale>
    </cfRule>
  </conditionalFormatting>
  <conditionalFormatting sqref="QT2:QT10">
    <cfRule type="colorScale" priority="275">
      <colorScale>
        <cfvo type="min"/>
        <cfvo type="percentile" val="50"/>
        <cfvo type="max"/>
        <color rgb="FFF8696B"/>
        <color rgb="FFFFEB84"/>
        <color rgb="FF63BE7B"/>
      </colorScale>
    </cfRule>
  </conditionalFormatting>
  <conditionalFormatting sqref="QM14:QN92">
    <cfRule type="colorScale" priority="274">
      <colorScale>
        <cfvo type="min"/>
        <cfvo type="percentile" val="50"/>
        <cfvo type="max"/>
        <color rgb="FFF8696B"/>
        <color rgb="FFFFEB84"/>
        <color rgb="FF63BE7B"/>
      </colorScale>
    </cfRule>
  </conditionalFormatting>
  <conditionalFormatting sqref="QK14:QL92">
    <cfRule type="colorScale" priority="273">
      <colorScale>
        <cfvo type="min"/>
        <cfvo type="percentile" val="50"/>
        <cfvo type="max"/>
        <color rgb="FFF8696B"/>
        <color rgb="FFFFEB84"/>
        <color rgb="FF63BE7B"/>
      </colorScale>
    </cfRule>
  </conditionalFormatting>
  <conditionalFormatting sqref="QQ14:QQ92">
    <cfRule type="colorScale" priority="272">
      <colorScale>
        <cfvo type="min"/>
        <cfvo type="percentile" val="50"/>
        <cfvo type="max"/>
        <color rgb="FFF8696B"/>
        <color rgb="FFFFEB84"/>
        <color rgb="FF63BE7B"/>
      </colorScale>
    </cfRule>
  </conditionalFormatting>
  <conditionalFormatting sqref="RE14:RE92">
    <cfRule type="colorScale" priority="271">
      <colorScale>
        <cfvo type="min"/>
        <cfvo type="percentile" val="50"/>
        <cfvo type="max"/>
        <color rgb="FFF8696B"/>
        <color rgb="FFFFEB84"/>
        <color rgb="FF63BE7B"/>
      </colorScale>
    </cfRule>
  </conditionalFormatting>
  <conditionalFormatting sqref="QK14:QK92">
    <cfRule type="colorScale" priority="270">
      <colorScale>
        <cfvo type="min"/>
        <cfvo type="percentile" val="50"/>
        <cfvo type="max"/>
        <color rgb="FFF8696B"/>
        <color rgb="FFFFEB84"/>
        <color rgb="FF63BE7B"/>
      </colorScale>
    </cfRule>
  </conditionalFormatting>
  <conditionalFormatting sqref="QI14:QJ92">
    <cfRule type="colorScale" priority="269">
      <colorScale>
        <cfvo type="min"/>
        <cfvo type="percentile" val="50"/>
        <cfvo type="max"/>
        <color rgb="FFF8696B"/>
        <color rgb="FFFFEB84"/>
        <color rgb="FF63BE7B"/>
      </colorScale>
    </cfRule>
  </conditionalFormatting>
  <conditionalFormatting sqref="RG14:RM92">
    <cfRule type="colorScale" priority="268">
      <colorScale>
        <cfvo type="min"/>
        <cfvo type="percentile" val="50"/>
        <cfvo type="max"/>
        <color rgb="FFF8696B"/>
        <color rgb="FFFFEB84"/>
        <color rgb="FF63BE7B"/>
      </colorScale>
    </cfRule>
  </conditionalFormatting>
  <conditionalFormatting sqref="RG96:RM123">
    <cfRule type="colorScale" priority="267">
      <colorScale>
        <cfvo type="min"/>
        <cfvo type="percentile" val="50"/>
        <cfvo type="max"/>
        <color rgb="FFF8696B"/>
        <color rgb="FFFFEB84"/>
        <color rgb="FF63BE7B"/>
      </colorScale>
    </cfRule>
  </conditionalFormatting>
  <conditionalFormatting sqref="QU14:QU92">
    <cfRule type="colorScale" priority="266">
      <colorScale>
        <cfvo type="min"/>
        <cfvo type="percentile" val="50"/>
        <cfvo type="max"/>
        <color rgb="FFF8696B"/>
        <color rgb="FFFFEB84"/>
        <color rgb="FF63BE7B"/>
      </colorScale>
    </cfRule>
  </conditionalFormatting>
  <conditionalFormatting sqref="QU14:QU92">
    <cfRule type="colorScale" priority="265">
      <colorScale>
        <cfvo type="min"/>
        <cfvo type="percentile" val="50"/>
        <cfvo type="max"/>
        <color rgb="FFF8696B"/>
        <color rgb="FFFFEB84"/>
        <color rgb="FF63BE7B"/>
      </colorScale>
    </cfRule>
  </conditionalFormatting>
  <conditionalFormatting sqref="QX2:QX10">
    <cfRule type="colorScale" priority="264">
      <colorScale>
        <cfvo type="min"/>
        <cfvo type="percentile" val="50"/>
        <cfvo type="max"/>
        <color rgb="FFF8696B"/>
        <color rgb="FFFFEB84"/>
        <color rgb="FF63BE7B"/>
      </colorScale>
    </cfRule>
  </conditionalFormatting>
  <conditionalFormatting sqref="RB2:RB10">
    <cfRule type="colorScale" priority="263">
      <colorScale>
        <cfvo type="min"/>
        <cfvo type="percentile" val="50"/>
        <cfvo type="max"/>
        <color rgb="FFF8696B"/>
        <color rgb="FFFFEB84"/>
        <color rgb="FF63BE7B"/>
      </colorScale>
    </cfRule>
  </conditionalFormatting>
  <conditionalFormatting sqref="QZ2:QZ10">
    <cfRule type="colorScale" priority="262">
      <colorScale>
        <cfvo type="min"/>
        <cfvo type="percentile" val="50"/>
        <cfvo type="max"/>
        <color rgb="FFF8696B"/>
        <color rgb="FFFFEB84"/>
        <color rgb="FF63BE7B"/>
      </colorScale>
    </cfRule>
  </conditionalFormatting>
  <conditionalFormatting sqref="RD2:RD10">
    <cfRule type="colorScale" priority="261">
      <colorScale>
        <cfvo type="min"/>
        <cfvo type="percentile" val="50"/>
        <cfvo type="max"/>
        <color rgb="FFF8696B"/>
        <color rgb="FFFFEB84"/>
        <color rgb="FF63BE7B"/>
      </colorScale>
    </cfRule>
  </conditionalFormatting>
  <conditionalFormatting sqref="SE96:SE123">
    <cfRule type="colorScale" priority="255">
      <colorScale>
        <cfvo type="min"/>
        <cfvo type="percentile" val="50"/>
        <cfvo type="max"/>
        <color rgb="FFF8696B"/>
        <color rgb="FFFFEB84"/>
        <color rgb="FF63BE7B"/>
      </colorScale>
    </cfRule>
  </conditionalFormatting>
  <conditionalFormatting sqref="RX14:RX92">
    <cfRule type="colorScale" priority="249">
      <colorScale>
        <cfvo type="min"/>
        <cfvo type="percentile" val="50"/>
        <cfvo type="max"/>
        <color rgb="FFF8696B"/>
        <color rgb="FFFFEB84"/>
        <color rgb="FF63BE7B"/>
      </colorScale>
    </cfRule>
  </conditionalFormatting>
  <conditionalFormatting sqref="SB96:SB123 RP96:RW123">
    <cfRule type="colorScale" priority="257">
      <colorScale>
        <cfvo type="min"/>
        <cfvo type="percentile" val="50"/>
        <cfvo type="max"/>
        <color rgb="FFF8696B"/>
        <color rgb="FFFFEB84"/>
        <color rgb="FF63BE7B"/>
      </colorScale>
    </cfRule>
  </conditionalFormatting>
  <conditionalFormatting sqref="SC96:SD123">
    <cfRule type="colorScale" priority="256">
      <colorScale>
        <cfvo type="min"/>
        <cfvo type="percentile" val="50"/>
        <cfvo type="max"/>
        <color rgb="FFF8696B"/>
        <color rgb="FFFFEB84"/>
        <color rgb="FF63BE7B"/>
      </colorScale>
    </cfRule>
  </conditionalFormatting>
  <conditionalFormatting sqref="SB15:SB24 RP82:RR92 RP15:RR24 SB82:SB92 RW15:RW24 RW82:RW92">
    <cfRule type="colorScale" priority="254">
      <colorScale>
        <cfvo type="min"/>
        <cfvo type="percentile" val="50"/>
        <cfvo type="max"/>
        <color rgb="FFF8696B"/>
        <color rgb="FFFFEB84"/>
        <color rgb="FF63BE7B"/>
      </colorScale>
    </cfRule>
  </conditionalFormatting>
  <conditionalFormatting sqref="RO96:RO123">
    <cfRule type="colorScale" priority="253">
      <colorScale>
        <cfvo type="min"/>
        <cfvo type="percentile" val="50"/>
        <cfvo type="max"/>
        <color rgb="FFF8696B"/>
        <color rgb="FFFFEB84"/>
        <color rgb="FF63BE7B"/>
      </colorScale>
    </cfRule>
  </conditionalFormatting>
  <conditionalFormatting sqref="SE14:SE92">
    <cfRule type="colorScale" priority="258">
      <colorScale>
        <cfvo type="min"/>
        <cfvo type="percentile" val="50"/>
        <cfvo type="max"/>
        <color rgb="FFF8696B"/>
        <color rgb="FFFFEB84"/>
        <color rgb="FF63BE7B"/>
      </colorScale>
    </cfRule>
  </conditionalFormatting>
  <conditionalFormatting sqref="SB25:SB81 RP25:RR81 RW25:RW81">
    <cfRule type="colorScale" priority="259">
      <colorScale>
        <cfvo type="min"/>
        <cfvo type="percentile" val="50"/>
        <cfvo type="max"/>
        <color rgb="FFF8696B"/>
        <color rgb="FFFFEB84"/>
        <color rgb="FF63BE7B"/>
      </colorScale>
    </cfRule>
  </conditionalFormatting>
  <conditionalFormatting sqref="SC12:SD13 SD14:SD92">
    <cfRule type="colorScale" priority="260">
      <colorScale>
        <cfvo type="min"/>
        <cfvo type="percentile" val="50"/>
        <cfvo type="max"/>
        <color rgb="FFF8696B"/>
        <color rgb="FFFFEB84"/>
        <color rgb="FF63BE7B"/>
      </colorScale>
    </cfRule>
  </conditionalFormatting>
  <conditionalFormatting sqref="RP14:RR14 RW14">
    <cfRule type="colorScale" priority="252">
      <colorScale>
        <cfvo type="min"/>
        <cfvo type="percentile" val="50"/>
        <cfvo type="max"/>
        <color rgb="FFF8696B"/>
        <color rgb="FFFFEB84"/>
        <color rgb="FF63BE7B"/>
      </colorScale>
    </cfRule>
  </conditionalFormatting>
  <conditionalFormatting sqref="SB14:SB92">
    <cfRule type="colorScale" priority="251">
      <colorScale>
        <cfvo type="min"/>
        <cfvo type="percentile" val="50"/>
        <cfvo type="max"/>
        <color rgb="FFF8696B"/>
        <color rgb="FFFFEB84"/>
        <color rgb="FF63BE7B"/>
      </colorScale>
    </cfRule>
  </conditionalFormatting>
  <conditionalFormatting sqref="RO14:RO92">
    <cfRule type="colorScale" priority="250">
      <colorScale>
        <cfvo type="min"/>
        <cfvo type="percentile" val="50"/>
        <cfvo type="max"/>
        <color rgb="FFF8696B"/>
        <color rgb="FFFFEB84"/>
        <color rgb="FF63BE7B"/>
      </colorScale>
    </cfRule>
  </conditionalFormatting>
  <conditionalFormatting sqref="SF96:SG123">
    <cfRule type="colorScale" priority="248">
      <colorScale>
        <cfvo type="min"/>
        <cfvo type="percentile" val="50"/>
        <cfvo type="max"/>
        <color rgb="FFF8696B"/>
        <color rgb="FFFFEB84"/>
        <color rgb="FF63BE7B"/>
      </colorScale>
    </cfRule>
  </conditionalFormatting>
  <conditionalFormatting sqref="SF14:SF92">
    <cfRule type="colorScale" priority="247">
      <colorScale>
        <cfvo type="min"/>
        <cfvo type="percentile" val="50"/>
        <cfvo type="max"/>
        <color rgb="FF63BE7B"/>
        <color rgb="FFFFEB84"/>
        <color rgb="FFF8696B"/>
      </colorScale>
    </cfRule>
  </conditionalFormatting>
  <conditionalFormatting sqref="RX96:RY123">
    <cfRule type="colorScale" priority="246">
      <colorScale>
        <cfvo type="min"/>
        <cfvo type="percentile" val="50"/>
        <cfvo type="max"/>
        <color rgb="FFF8696B"/>
        <color rgb="FFFFEB84"/>
        <color rgb="FF63BE7B"/>
      </colorScale>
    </cfRule>
  </conditionalFormatting>
  <conditionalFormatting sqref="RZ96:SA123">
    <cfRule type="colorScale" priority="245">
      <colorScale>
        <cfvo type="min"/>
        <cfvo type="percentile" val="50"/>
        <cfvo type="max"/>
        <color rgb="FFF8696B"/>
        <color rgb="FFFFEB84"/>
        <color rgb="FF63BE7B"/>
      </colorScale>
    </cfRule>
  </conditionalFormatting>
  <conditionalFormatting sqref="SF96:SG123">
    <cfRule type="colorScale" priority="244">
      <colorScale>
        <cfvo type="min"/>
        <cfvo type="percentile" val="50"/>
        <cfvo type="max"/>
        <color rgb="FF63BE7B"/>
        <color rgb="FFFFEB84"/>
        <color rgb="FFF8696B"/>
      </colorScale>
    </cfRule>
  </conditionalFormatting>
  <conditionalFormatting sqref="RZ14:SA92">
    <cfRule type="colorScale" priority="243">
      <colorScale>
        <cfvo type="min"/>
        <cfvo type="percentile" val="50"/>
        <cfvo type="max"/>
        <color rgb="FFF8696B"/>
        <color rgb="FFFFEB84"/>
        <color rgb="FF63BE7B"/>
      </colorScale>
    </cfRule>
  </conditionalFormatting>
  <conditionalFormatting sqref="SB96:SB123">
    <cfRule type="colorScale" priority="242">
      <colorScale>
        <cfvo type="min"/>
        <cfvo type="percentile" val="50"/>
        <cfvo type="max"/>
        <color rgb="FFF8696B"/>
        <color rgb="FFFFEB84"/>
        <color rgb="FF63BE7B"/>
      </colorScale>
    </cfRule>
  </conditionalFormatting>
  <conditionalFormatting sqref="SK14:SL92">
    <cfRule type="colorScale" priority="241">
      <colorScale>
        <cfvo type="min"/>
        <cfvo type="percentile" val="50"/>
        <cfvo type="max"/>
        <color rgb="FFF8696B"/>
        <color rgb="FFFFEB84"/>
        <color rgb="FF63BE7B"/>
      </colorScale>
    </cfRule>
  </conditionalFormatting>
  <conditionalFormatting sqref="SK96:SM123">
    <cfRule type="colorScale" priority="240">
      <colorScale>
        <cfvo type="min"/>
        <cfvo type="percentile" val="50"/>
        <cfvo type="max"/>
        <color rgb="FFF8696B"/>
        <color rgb="FFFFEB84"/>
        <color rgb="FF63BE7B"/>
      </colorScale>
    </cfRule>
  </conditionalFormatting>
  <conditionalFormatting sqref="SN14:SN92">
    <cfRule type="colorScale" priority="239">
      <colorScale>
        <cfvo type="min"/>
        <cfvo type="percentile" val="50"/>
        <cfvo type="max"/>
        <color rgb="FFF8696B"/>
        <color rgb="FFFFEB84"/>
        <color rgb="FF63BE7B"/>
      </colorScale>
    </cfRule>
  </conditionalFormatting>
  <conditionalFormatting sqref="SN96:SN123">
    <cfRule type="colorScale" priority="238">
      <colorScale>
        <cfvo type="min"/>
        <cfvo type="percentile" val="50"/>
        <cfvo type="max"/>
        <color rgb="FFF8696B"/>
        <color rgb="FFFFEB84"/>
        <color rgb="FF63BE7B"/>
      </colorScale>
    </cfRule>
  </conditionalFormatting>
  <conditionalFormatting sqref="RV2:RV10 SA2:SA10">
    <cfRule type="colorScale" priority="237">
      <colorScale>
        <cfvo type="min"/>
        <cfvo type="percentile" val="50"/>
        <cfvo type="max"/>
        <color rgb="FFF8696B"/>
        <color rgb="FFFFEB84"/>
        <color rgb="FF63BE7B"/>
      </colorScale>
    </cfRule>
  </conditionalFormatting>
  <conditionalFormatting sqref="SB2:SB10">
    <cfRule type="colorScale" priority="235">
      <colorScale>
        <cfvo type="min"/>
        <cfvo type="percentile" val="50"/>
        <cfvo type="max"/>
        <color rgb="FFF8696B"/>
        <color rgb="FFFFEB84"/>
        <color rgb="FF63BE7B"/>
      </colorScale>
    </cfRule>
  </conditionalFormatting>
  <conditionalFormatting sqref="RU14:RV92">
    <cfRule type="colorScale" priority="234">
      <colorScale>
        <cfvo type="min"/>
        <cfvo type="percentile" val="50"/>
        <cfvo type="max"/>
        <color rgb="FFF8696B"/>
        <color rgb="FFFFEB84"/>
        <color rgb="FF63BE7B"/>
      </colorScale>
    </cfRule>
  </conditionalFormatting>
  <conditionalFormatting sqref="RS14:RT92">
    <cfRule type="colorScale" priority="233">
      <colorScale>
        <cfvo type="min"/>
        <cfvo type="percentile" val="50"/>
        <cfvo type="max"/>
        <color rgb="FFF8696B"/>
        <color rgb="FFFFEB84"/>
        <color rgb="FF63BE7B"/>
      </colorScale>
    </cfRule>
  </conditionalFormatting>
  <conditionalFormatting sqref="RY14:RY92">
    <cfRule type="colorScale" priority="232">
      <colorScale>
        <cfvo type="min"/>
        <cfvo type="percentile" val="50"/>
        <cfvo type="max"/>
        <color rgb="FFF8696B"/>
        <color rgb="FFFFEB84"/>
        <color rgb="FF63BE7B"/>
      </colorScale>
    </cfRule>
  </conditionalFormatting>
  <conditionalFormatting sqref="SM14:SM92">
    <cfRule type="colorScale" priority="231">
      <colorScale>
        <cfvo type="min"/>
        <cfvo type="percentile" val="50"/>
        <cfvo type="max"/>
        <color rgb="FFF8696B"/>
        <color rgb="FFFFEB84"/>
        <color rgb="FF63BE7B"/>
      </colorScale>
    </cfRule>
  </conditionalFormatting>
  <conditionalFormatting sqref="RS14:RS92">
    <cfRule type="colorScale" priority="230">
      <colorScale>
        <cfvo type="min"/>
        <cfvo type="percentile" val="50"/>
        <cfvo type="max"/>
        <color rgb="FFF8696B"/>
        <color rgb="FFFFEB84"/>
        <color rgb="FF63BE7B"/>
      </colorScale>
    </cfRule>
  </conditionalFormatting>
  <conditionalFormatting sqref="RP14:RR92">
    <cfRule type="colorScale" priority="229">
      <colorScale>
        <cfvo type="min"/>
        <cfvo type="percentile" val="50"/>
        <cfvo type="max"/>
        <color rgb="FFF8696B"/>
        <color rgb="FFFFEB84"/>
        <color rgb="FF63BE7B"/>
      </colorScale>
    </cfRule>
  </conditionalFormatting>
  <conditionalFormatting sqref="SO14:SP92">
    <cfRule type="colorScale" priority="228">
      <colorScale>
        <cfvo type="min"/>
        <cfvo type="percentile" val="50"/>
        <cfvo type="max"/>
        <color rgb="FFF8696B"/>
        <color rgb="FFFFEB84"/>
        <color rgb="FF63BE7B"/>
      </colorScale>
    </cfRule>
  </conditionalFormatting>
  <conditionalFormatting sqref="SO96:SP123">
    <cfRule type="colorScale" priority="227">
      <colorScale>
        <cfvo type="min"/>
        <cfvo type="percentile" val="50"/>
        <cfvo type="max"/>
        <color rgb="FFF8696B"/>
        <color rgb="FFFFEB84"/>
        <color rgb="FF63BE7B"/>
      </colorScale>
    </cfRule>
  </conditionalFormatting>
  <conditionalFormatting sqref="SC14:SC92">
    <cfRule type="colorScale" priority="226">
      <colorScale>
        <cfvo type="min"/>
        <cfvo type="percentile" val="50"/>
        <cfvo type="max"/>
        <color rgb="FFF8696B"/>
        <color rgb="FFFFEB84"/>
        <color rgb="FF63BE7B"/>
      </colorScale>
    </cfRule>
  </conditionalFormatting>
  <conditionalFormatting sqref="SC14:SC92">
    <cfRule type="colorScale" priority="225">
      <colorScale>
        <cfvo type="min"/>
        <cfvo type="percentile" val="50"/>
        <cfvo type="max"/>
        <color rgb="FFF8696B"/>
        <color rgb="FFFFEB84"/>
        <color rgb="FF63BE7B"/>
      </colorScale>
    </cfRule>
  </conditionalFormatting>
  <conditionalFormatting sqref="SF2:SF10">
    <cfRule type="colorScale" priority="224">
      <colorScale>
        <cfvo type="min"/>
        <cfvo type="percentile" val="50"/>
        <cfvo type="max"/>
        <color rgb="FFF8696B"/>
        <color rgb="FFFFEB84"/>
        <color rgb="FF63BE7B"/>
      </colorScale>
    </cfRule>
  </conditionalFormatting>
  <conditionalFormatting sqref="SJ2:SJ10">
    <cfRule type="colorScale" priority="223">
      <colorScale>
        <cfvo type="min"/>
        <cfvo type="percentile" val="50"/>
        <cfvo type="max"/>
        <color rgb="FFF8696B"/>
        <color rgb="FFFFEB84"/>
        <color rgb="FF63BE7B"/>
      </colorScale>
    </cfRule>
  </conditionalFormatting>
  <conditionalFormatting sqref="SH2:SH10">
    <cfRule type="colorScale" priority="222">
      <colorScale>
        <cfvo type="min"/>
        <cfvo type="percentile" val="50"/>
        <cfvo type="max"/>
        <color rgb="FFF8696B"/>
        <color rgb="FFFFEB84"/>
        <color rgb="FF63BE7B"/>
      </colorScale>
    </cfRule>
  </conditionalFormatting>
  <conditionalFormatting sqref="SL2:SL10">
    <cfRule type="colorScale" priority="221">
      <colorScale>
        <cfvo type="min"/>
        <cfvo type="percentile" val="50"/>
        <cfvo type="max"/>
        <color rgb="FFF8696B"/>
        <color rgb="FFFFEB84"/>
        <color rgb="FF63BE7B"/>
      </colorScale>
    </cfRule>
  </conditionalFormatting>
  <conditionalFormatting sqref="SQ14:SQ92">
    <cfRule type="colorScale" priority="180">
      <colorScale>
        <cfvo type="min"/>
        <cfvo type="percentile" val="50"/>
        <cfvo type="max"/>
        <color rgb="FFF8696B"/>
        <color rgb="FFFFEB84"/>
        <color rgb="FF63BE7B"/>
      </colorScale>
    </cfRule>
  </conditionalFormatting>
  <conditionalFormatting sqref="SQ96:SQ123">
    <cfRule type="colorScale" priority="179">
      <colorScale>
        <cfvo type="min"/>
        <cfvo type="percentile" val="50"/>
        <cfvo type="max"/>
        <color rgb="FFF8696B"/>
        <color rgb="FFFFEB84"/>
        <color rgb="FF63BE7B"/>
      </colorScale>
    </cfRule>
  </conditionalFormatting>
  <conditionalFormatting sqref="QQ2:QQ10 QO2:QO10">
    <cfRule type="colorScale" priority="1787">
      <colorScale>
        <cfvo type="min"/>
        <cfvo type="percentile" val="50"/>
        <cfvo type="max"/>
        <color rgb="FFF8696B"/>
        <color rgb="FFFFEB84"/>
        <color rgb="FF63BE7B"/>
      </colorScale>
    </cfRule>
  </conditionalFormatting>
  <conditionalFormatting sqref="RY2:RY10 RW2:RW10">
    <cfRule type="colorScale" priority="1789">
      <colorScale>
        <cfvo type="min"/>
        <cfvo type="percentile" val="50"/>
        <cfvo type="max"/>
        <color rgb="FFF8696B"/>
        <color rgb="FFFFEB84"/>
        <color rgb="FF63BE7B"/>
      </colorScale>
    </cfRule>
  </conditionalFormatting>
  <conditionalFormatting sqref="TM96:TM123">
    <cfRule type="colorScale" priority="172">
      <colorScale>
        <cfvo type="min"/>
        <cfvo type="percentile" val="50"/>
        <cfvo type="max"/>
        <color rgb="FFF8696B"/>
        <color rgb="FFFFEB84"/>
        <color rgb="FF63BE7B"/>
      </colorScale>
    </cfRule>
  </conditionalFormatting>
  <conditionalFormatting sqref="TF14:TF92">
    <cfRule type="colorScale" priority="166">
      <colorScale>
        <cfvo type="min"/>
        <cfvo type="percentile" val="50"/>
        <cfvo type="max"/>
        <color rgb="FFF8696B"/>
        <color rgb="FFFFEB84"/>
        <color rgb="FF63BE7B"/>
      </colorScale>
    </cfRule>
  </conditionalFormatting>
  <conditionalFormatting sqref="TJ96:TJ123 SX96:TE123">
    <cfRule type="colorScale" priority="174">
      <colorScale>
        <cfvo type="min"/>
        <cfvo type="percentile" val="50"/>
        <cfvo type="max"/>
        <color rgb="FFF8696B"/>
        <color rgb="FFFFEB84"/>
        <color rgb="FF63BE7B"/>
      </colorScale>
    </cfRule>
  </conditionalFormatting>
  <conditionalFormatting sqref="TK96:TL123">
    <cfRule type="colorScale" priority="173">
      <colorScale>
        <cfvo type="min"/>
        <cfvo type="percentile" val="50"/>
        <cfvo type="max"/>
        <color rgb="FFF8696B"/>
        <color rgb="FFFFEB84"/>
        <color rgb="FF63BE7B"/>
      </colorScale>
    </cfRule>
  </conditionalFormatting>
  <conditionalFormatting sqref="TJ15:TJ24 SX82:SZ92 SX15:SZ24 TJ82:TJ92 TE15:TE24 TE82:TE92">
    <cfRule type="colorScale" priority="171">
      <colorScale>
        <cfvo type="min"/>
        <cfvo type="percentile" val="50"/>
        <cfvo type="max"/>
        <color rgb="FFF8696B"/>
        <color rgb="FFFFEB84"/>
        <color rgb="FF63BE7B"/>
      </colorScale>
    </cfRule>
  </conditionalFormatting>
  <conditionalFormatting sqref="SW96:SW123">
    <cfRule type="colorScale" priority="170">
      <colorScale>
        <cfvo type="min"/>
        <cfvo type="percentile" val="50"/>
        <cfvo type="max"/>
        <color rgb="FFF8696B"/>
        <color rgb="FFFFEB84"/>
        <color rgb="FF63BE7B"/>
      </colorScale>
    </cfRule>
  </conditionalFormatting>
  <conditionalFormatting sqref="TM14:TM92">
    <cfRule type="colorScale" priority="175">
      <colorScale>
        <cfvo type="min"/>
        <cfvo type="percentile" val="50"/>
        <cfvo type="max"/>
        <color rgb="FFF8696B"/>
        <color rgb="FFFFEB84"/>
        <color rgb="FF63BE7B"/>
      </colorScale>
    </cfRule>
  </conditionalFormatting>
  <conditionalFormatting sqref="TJ25:TJ81 SX25:SZ81 TE25:TE81">
    <cfRule type="colorScale" priority="176">
      <colorScale>
        <cfvo type="min"/>
        <cfvo type="percentile" val="50"/>
        <cfvo type="max"/>
        <color rgb="FFF8696B"/>
        <color rgb="FFFFEB84"/>
        <color rgb="FF63BE7B"/>
      </colorScale>
    </cfRule>
  </conditionalFormatting>
  <conditionalFormatting sqref="TK12:TL13 TL14:TL92">
    <cfRule type="colorScale" priority="177">
      <colorScale>
        <cfvo type="min"/>
        <cfvo type="percentile" val="50"/>
        <cfvo type="max"/>
        <color rgb="FFF8696B"/>
        <color rgb="FFFFEB84"/>
        <color rgb="FF63BE7B"/>
      </colorScale>
    </cfRule>
  </conditionalFormatting>
  <conditionalFormatting sqref="SX14:SZ14 TE14">
    <cfRule type="colorScale" priority="169">
      <colorScale>
        <cfvo type="min"/>
        <cfvo type="percentile" val="50"/>
        <cfvo type="max"/>
        <color rgb="FFF8696B"/>
        <color rgb="FFFFEB84"/>
        <color rgb="FF63BE7B"/>
      </colorScale>
    </cfRule>
  </conditionalFormatting>
  <conditionalFormatting sqref="TJ14:TJ92">
    <cfRule type="colorScale" priority="168">
      <colorScale>
        <cfvo type="min"/>
        <cfvo type="percentile" val="50"/>
        <cfvo type="max"/>
        <color rgb="FFF8696B"/>
        <color rgb="FFFFEB84"/>
        <color rgb="FF63BE7B"/>
      </colorScale>
    </cfRule>
  </conditionalFormatting>
  <conditionalFormatting sqref="SW14:SW92">
    <cfRule type="colorScale" priority="167">
      <colorScale>
        <cfvo type="min"/>
        <cfvo type="percentile" val="50"/>
        <cfvo type="max"/>
        <color rgb="FFF8696B"/>
        <color rgb="FFFFEB84"/>
        <color rgb="FF63BE7B"/>
      </colorScale>
    </cfRule>
  </conditionalFormatting>
  <conditionalFormatting sqref="TN96:TO123">
    <cfRule type="colorScale" priority="165">
      <colorScale>
        <cfvo type="min"/>
        <cfvo type="percentile" val="50"/>
        <cfvo type="max"/>
        <color rgb="FFF8696B"/>
        <color rgb="FFFFEB84"/>
        <color rgb="FF63BE7B"/>
      </colorScale>
    </cfRule>
  </conditionalFormatting>
  <conditionalFormatting sqref="TN14:TN92">
    <cfRule type="colorScale" priority="164">
      <colorScale>
        <cfvo type="min"/>
        <cfvo type="percentile" val="50"/>
        <cfvo type="max"/>
        <color rgb="FF63BE7B"/>
        <color rgb="FFFFEB84"/>
        <color rgb="FFF8696B"/>
      </colorScale>
    </cfRule>
  </conditionalFormatting>
  <conditionalFormatting sqref="TF96:TG123">
    <cfRule type="colorScale" priority="163">
      <colorScale>
        <cfvo type="min"/>
        <cfvo type="percentile" val="50"/>
        <cfvo type="max"/>
        <color rgb="FFF8696B"/>
        <color rgb="FFFFEB84"/>
        <color rgb="FF63BE7B"/>
      </colorScale>
    </cfRule>
  </conditionalFormatting>
  <conditionalFormatting sqref="TH96:TI123">
    <cfRule type="colorScale" priority="162">
      <colorScale>
        <cfvo type="min"/>
        <cfvo type="percentile" val="50"/>
        <cfvo type="max"/>
        <color rgb="FFF8696B"/>
        <color rgb="FFFFEB84"/>
        <color rgb="FF63BE7B"/>
      </colorScale>
    </cfRule>
  </conditionalFormatting>
  <conditionalFormatting sqref="TN96:TO123">
    <cfRule type="colorScale" priority="161">
      <colorScale>
        <cfvo type="min"/>
        <cfvo type="percentile" val="50"/>
        <cfvo type="max"/>
        <color rgb="FF63BE7B"/>
        <color rgb="FFFFEB84"/>
        <color rgb="FFF8696B"/>
      </colorScale>
    </cfRule>
  </conditionalFormatting>
  <conditionalFormatting sqref="TH14:TI92">
    <cfRule type="colorScale" priority="160">
      <colorScale>
        <cfvo type="min"/>
        <cfvo type="percentile" val="50"/>
        <cfvo type="max"/>
        <color rgb="FFF8696B"/>
        <color rgb="FFFFEB84"/>
        <color rgb="FF63BE7B"/>
      </colorScale>
    </cfRule>
  </conditionalFormatting>
  <conditionalFormatting sqref="TJ96:TJ123">
    <cfRule type="colorScale" priority="159">
      <colorScale>
        <cfvo type="min"/>
        <cfvo type="percentile" val="50"/>
        <cfvo type="max"/>
        <color rgb="FFF8696B"/>
        <color rgb="FFFFEB84"/>
        <color rgb="FF63BE7B"/>
      </colorScale>
    </cfRule>
  </conditionalFormatting>
  <conditionalFormatting sqref="TS14:TT92">
    <cfRule type="colorScale" priority="158">
      <colorScale>
        <cfvo type="min"/>
        <cfvo type="percentile" val="50"/>
        <cfvo type="max"/>
        <color rgb="FFF8696B"/>
        <color rgb="FFFFEB84"/>
        <color rgb="FF63BE7B"/>
      </colorScale>
    </cfRule>
  </conditionalFormatting>
  <conditionalFormatting sqref="TS96:TU123">
    <cfRule type="colorScale" priority="157">
      <colorScale>
        <cfvo type="min"/>
        <cfvo type="percentile" val="50"/>
        <cfvo type="max"/>
        <color rgb="FFF8696B"/>
        <color rgb="FFFFEB84"/>
        <color rgb="FF63BE7B"/>
      </colorScale>
    </cfRule>
  </conditionalFormatting>
  <conditionalFormatting sqref="TV14:TV92">
    <cfRule type="colorScale" priority="156">
      <colorScale>
        <cfvo type="min"/>
        <cfvo type="percentile" val="50"/>
        <cfvo type="max"/>
        <color rgb="FFF8696B"/>
        <color rgb="FFFFEB84"/>
        <color rgb="FF63BE7B"/>
      </colorScale>
    </cfRule>
  </conditionalFormatting>
  <conditionalFormatting sqref="TV96:TV123">
    <cfRule type="colorScale" priority="155">
      <colorScale>
        <cfvo type="min"/>
        <cfvo type="percentile" val="50"/>
        <cfvo type="max"/>
        <color rgb="FFF8696B"/>
        <color rgb="FFFFEB84"/>
        <color rgb="FF63BE7B"/>
      </colorScale>
    </cfRule>
  </conditionalFormatting>
  <conditionalFormatting sqref="TD2:TD10 TI2:TI10">
    <cfRule type="colorScale" priority="154">
      <colorScale>
        <cfvo type="min"/>
        <cfvo type="percentile" val="50"/>
        <cfvo type="max"/>
        <color rgb="FFF8696B"/>
        <color rgb="FFFFEB84"/>
        <color rgb="FF63BE7B"/>
      </colorScale>
    </cfRule>
  </conditionalFormatting>
  <conditionalFormatting sqref="TJ2:TJ10">
    <cfRule type="colorScale" priority="153">
      <colorScale>
        <cfvo type="min"/>
        <cfvo type="percentile" val="50"/>
        <cfvo type="max"/>
        <color rgb="FFF8696B"/>
        <color rgb="FFFFEB84"/>
        <color rgb="FF63BE7B"/>
      </colorScale>
    </cfRule>
  </conditionalFormatting>
  <conditionalFormatting sqref="TC14:TD92">
    <cfRule type="colorScale" priority="152">
      <colorScale>
        <cfvo type="min"/>
        <cfvo type="percentile" val="50"/>
        <cfvo type="max"/>
        <color rgb="FFF8696B"/>
        <color rgb="FFFFEB84"/>
        <color rgb="FF63BE7B"/>
      </colorScale>
    </cfRule>
  </conditionalFormatting>
  <conditionalFormatting sqref="TA14:TB92">
    <cfRule type="colorScale" priority="151">
      <colorScale>
        <cfvo type="min"/>
        <cfvo type="percentile" val="50"/>
        <cfvo type="max"/>
        <color rgb="FFF8696B"/>
        <color rgb="FFFFEB84"/>
        <color rgb="FF63BE7B"/>
      </colorScale>
    </cfRule>
  </conditionalFormatting>
  <conditionalFormatting sqref="TG14:TG92">
    <cfRule type="colorScale" priority="150">
      <colorScale>
        <cfvo type="min"/>
        <cfvo type="percentile" val="50"/>
        <cfvo type="max"/>
        <color rgb="FFF8696B"/>
        <color rgb="FFFFEB84"/>
        <color rgb="FF63BE7B"/>
      </colorScale>
    </cfRule>
  </conditionalFormatting>
  <conditionalFormatting sqref="TU14:TU92">
    <cfRule type="colorScale" priority="149">
      <colorScale>
        <cfvo type="min"/>
        <cfvo type="percentile" val="50"/>
        <cfvo type="max"/>
        <color rgb="FFF8696B"/>
        <color rgb="FFFFEB84"/>
        <color rgb="FF63BE7B"/>
      </colorScale>
    </cfRule>
  </conditionalFormatting>
  <conditionalFormatting sqref="TA14:TA92">
    <cfRule type="colorScale" priority="148">
      <colorScale>
        <cfvo type="min"/>
        <cfvo type="percentile" val="50"/>
        <cfvo type="max"/>
        <color rgb="FFF8696B"/>
        <color rgb="FFFFEB84"/>
        <color rgb="FF63BE7B"/>
      </colorScale>
    </cfRule>
  </conditionalFormatting>
  <conditionalFormatting sqref="SX14:SZ92">
    <cfRule type="colorScale" priority="147">
      <colorScale>
        <cfvo type="min"/>
        <cfvo type="percentile" val="50"/>
        <cfvo type="max"/>
        <color rgb="FFF8696B"/>
        <color rgb="FFFFEB84"/>
        <color rgb="FF63BE7B"/>
      </colorScale>
    </cfRule>
  </conditionalFormatting>
  <conditionalFormatting sqref="TW14:TX92">
    <cfRule type="colorScale" priority="146">
      <colorScale>
        <cfvo type="min"/>
        <cfvo type="percentile" val="50"/>
        <cfvo type="max"/>
        <color rgb="FFF8696B"/>
        <color rgb="FFFFEB84"/>
        <color rgb="FF63BE7B"/>
      </colorScale>
    </cfRule>
  </conditionalFormatting>
  <conditionalFormatting sqref="TW96:TX123">
    <cfRule type="colorScale" priority="145">
      <colorScale>
        <cfvo type="min"/>
        <cfvo type="percentile" val="50"/>
        <cfvo type="max"/>
        <color rgb="FFF8696B"/>
        <color rgb="FFFFEB84"/>
        <color rgb="FF63BE7B"/>
      </colorScale>
    </cfRule>
  </conditionalFormatting>
  <conditionalFormatting sqref="TK14:TK92">
    <cfRule type="colorScale" priority="144">
      <colorScale>
        <cfvo type="min"/>
        <cfvo type="percentile" val="50"/>
        <cfvo type="max"/>
        <color rgb="FFF8696B"/>
        <color rgb="FFFFEB84"/>
        <color rgb="FF63BE7B"/>
      </colorScale>
    </cfRule>
  </conditionalFormatting>
  <conditionalFormatting sqref="TK14:TK92">
    <cfRule type="colorScale" priority="143">
      <colorScale>
        <cfvo type="min"/>
        <cfvo type="percentile" val="50"/>
        <cfvo type="max"/>
        <color rgb="FFF8696B"/>
        <color rgb="FFFFEB84"/>
        <color rgb="FF63BE7B"/>
      </colorScale>
    </cfRule>
  </conditionalFormatting>
  <conditionalFormatting sqref="TN2:TN10">
    <cfRule type="colorScale" priority="142">
      <colorScale>
        <cfvo type="min"/>
        <cfvo type="percentile" val="50"/>
        <cfvo type="max"/>
        <color rgb="FFF8696B"/>
        <color rgb="FFFFEB84"/>
        <color rgb="FF63BE7B"/>
      </colorScale>
    </cfRule>
  </conditionalFormatting>
  <conditionalFormatting sqref="TR2:TR10">
    <cfRule type="colorScale" priority="141">
      <colorScale>
        <cfvo type="min"/>
        <cfvo type="percentile" val="50"/>
        <cfvo type="max"/>
        <color rgb="FFF8696B"/>
        <color rgb="FFFFEB84"/>
        <color rgb="FF63BE7B"/>
      </colorScale>
    </cfRule>
  </conditionalFormatting>
  <conditionalFormatting sqref="TP2:TP10">
    <cfRule type="colorScale" priority="140">
      <colorScale>
        <cfvo type="min"/>
        <cfvo type="percentile" val="50"/>
        <cfvo type="max"/>
        <color rgb="FFF8696B"/>
        <color rgb="FFFFEB84"/>
        <color rgb="FF63BE7B"/>
      </colorScale>
    </cfRule>
  </conditionalFormatting>
  <conditionalFormatting sqref="TT2:TT10">
    <cfRule type="colorScale" priority="139">
      <colorScale>
        <cfvo type="min"/>
        <cfvo type="percentile" val="50"/>
        <cfvo type="max"/>
        <color rgb="FFF8696B"/>
        <color rgb="FFFFEB84"/>
        <color rgb="FF63BE7B"/>
      </colorScale>
    </cfRule>
  </conditionalFormatting>
  <conditionalFormatting sqref="TY14:TY92">
    <cfRule type="colorScale" priority="138">
      <colorScale>
        <cfvo type="min"/>
        <cfvo type="percentile" val="50"/>
        <cfvo type="max"/>
        <color rgb="FFF8696B"/>
        <color rgb="FFFFEB84"/>
        <color rgb="FF63BE7B"/>
      </colorScale>
    </cfRule>
  </conditionalFormatting>
  <conditionalFormatting sqref="TY96:TY123">
    <cfRule type="colorScale" priority="137">
      <colorScale>
        <cfvo type="min"/>
        <cfvo type="percentile" val="50"/>
        <cfvo type="max"/>
        <color rgb="FFF8696B"/>
        <color rgb="FFFFEB84"/>
        <color rgb="FF63BE7B"/>
      </colorScale>
    </cfRule>
  </conditionalFormatting>
  <conditionalFormatting sqref="TG2:TG10 TE2:TE10">
    <cfRule type="colorScale" priority="178">
      <colorScale>
        <cfvo type="min"/>
        <cfvo type="percentile" val="50"/>
        <cfvo type="max"/>
        <color rgb="FFF8696B"/>
        <color rgb="FFFFEB84"/>
        <color rgb="FF63BE7B"/>
      </colorScale>
    </cfRule>
  </conditionalFormatting>
  <conditionalFormatting sqref="SR14:SU92">
    <cfRule type="colorScale" priority="136">
      <colorScale>
        <cfvo type="min"/>
        <cfvo type="percentile" val="50"/>
        <cfvo type="max"/>
        <color rgb="FFF8696B"/>
        <color rgb="FFFFEB84"/>
        <color rgb="FF63BE7B"/>
      </colorScale>
    </cfRule>
  </conditionalFormatting>
  <conditionalFormatting sqref="SR96:SU123">
    <cfRule type="colorScale" priority="135">
      <colorScale>
        <cfvo type="min"/>
        <cfvo type="percentile" val="50"/>
        <cfvo type="max"/>
        <color rgb="FFF8696B"/>
        <color rgb="FFFFEB84"/>
        <color rgb="FF63BE7B"/>
      </colorScale>
    </cfRule>
  </conditionalFormatting>
  <conditionalFormatting sqref="TZ14:UC92">
    <cfRule type="colorScale" priority="134">
      <colorScale>
        <cfvo type="min"/>
        <cfvo type="percentile" val="50"/>
        <cfvo type="max"/>
        <color rgb="FFF8696B"/>
        <color rgb="FFFFEB84"/>
        <color rgb="FF63BE7B"/>
      </colorScale>
    </cfRule>
  </conditionalFormatting>
  <conditionalFormatting sqref="TZ96:UC123">
    <cfRule type="colorScale" priority="133">
      <colorScale>
        <cfvo type="min"/>
        <cfvo type="percentile" val="50"/>
        <cfvo type="max"/>
        <color rgb="FFF8696B"/>
        <color rgb="FFFFEB84"/>
        <color rgb="FF63BE7B"/>
      </colorScale>
    </cfRule>
  </conditionalFormatting>
  <conditionalFormatting sqref="UU96:UU123">
    <cfRule type="colorScale" priority="126">
      <colorScale>
        <cfvo type="min"/>
        <cfvo type="percentile" val="50"/>
        <cfvo type="max"/>
        <color rgb="FFF8696B"/>
        <color rgb="FFFFEB84"/>
        <color rgb="FF63BE7B"/>
      </colorScale>
    </cfRule>
  </conditionalFormatting>
  <conditionalFormatting sqref="UN14:UN92">
    <cfRule type="colorScale" priority="120">
      <colorScale>
        <cfvo type="min"/>
        <cfvo type="percentile" val="50"/>
        <cfvo type="max"/>
        <color rgb="FFF8696B"/>
        <color rgb="FFFFEB84"/>
        <color rgb="FF63BE7B"/>
      </colorScale>
    </cfRule>
  </conditionalFormatting>
  <conditionalFormatting sqref="UR96:UR123 UF96:UM123">
    <cfRule type="colorScale" priority="128">
      <colorScale>
        <cfvo type="min"/>
        <cfvo type="percentile" val="50"/>
        <cfvo type="max"/>
        <color rgb="FFF8696B"/>
        <color rgb="FFFFEB84"/>
        <color rgb="FF63BE7B"/>
      </colorScale>
    </cfRule>
  </conditionalFormatting>
  <conditionalFormatting sqref="US96:UT123">
    <cfRule type="colorScale" priority="127">
      <colorScale>
        <cfvo type="min"/>
        <cfvo type="percentile" val="50"/>
        <cfvo type="max"/>
        <color rgb="FFF8696B"/>
        <color rgb="FFFFEB84"/>
        <color rgb="FF63BE7B"/>
      </colorScale>
    </cfRule>
  </conditionalFormatting>
  <conditionalFormatting sqref="UR15:UR24 UF82:UH92 UF15:UH24 UR82:UR92 UM15:UM24 UM82:UM92">
    <cfRule type="colorScale" priority="125">
      <colorScale>
        <cfvo type="min"/>
        <cfvo type="percentile" val="50"/>
        <cfvo type="max"/>
        <color rgb="FFF8696B"/>
        <color rgb="FFFFEB84"/>
        <color rgb="FF63BE7B"/>
      </colorScale>
    </cfRule>
  </conditionalFormatting>
  <conditionalFormatting sqref="UE96:UE123">
    <cfRule type="colorScale" priority="124">
      <colorScale>
        <cfvo type="min"/>
        <cfvo type="percentile" val="50"/>
        <cfvo type="max"/>
        <color rgb="FFF8696B"/>
        <color rgb="FFFFEB84"/>
        <color rgb="FF63BE7B"/>
      </colorScale>
    </cfRule>
  </conditionalFormatting>
  <conditionalFormatting sqref="UU14:UU92">
    <cfRule type="colorScale" priority="129">
      <colorScale>
        <cfvo type="min"/>
        <cfvo type="percentile" val="50"/>
        <cfvo type="max"/>
        <color rgb="FFF8696B"/>
        <color rgb="FFFFEB84"/>
        <color rgb="FF63BE7B"/>
      </colorScale>
    </cfRule>
  </conditionalFormatting>
  <conditionalFormatting sqref="UR25:UR81 UF25:UH81 UM25:UM81">
    <cfRule type="colorScale" priority="130">
      <colorScale>
        <cfvo type="min"/>
        <cfvo type="percentile" val="50"/>
        <cfvo type="max"/>
        <color rgb="FFF8696B"/>
        <color rgb="FFFFEB84"/>
        <color rgb="FF63BE7B"/>
      </colorScale>
    </cfRule>
  </conditionalFormatting>
  <conditionalFormatting sqref="US12:UT13 UT14:UT92">
    <cfRule type="colorScale" priority="131">
      <colorScale>
        <cfvo type="min"/>
        <cfvo type="percentile" val="50"/>
        <cfvo type="max"/>
        <color rgb="FFF8696B"/>
        <color rgb="FFFFEB84"/>
        <color rgb="FF63BE7B"/>
      </colorScale>
    </cfRule>
  </conditionalFormatting>
  <conditionalFormatting sqref="UF14:UH14 UM14">
    <cfRule type="colorScale" priority="123">
      <colorScale>
        <cfvo type="min"/>
        <cfvo type="percentile" val="50"/>
        <cfvo type="max"/>
        <color rgb="FFF8696B"/>
        <color rgb="FFFFEB84"/>
        <color rgb="FF63BE7B"/>
      </colorScale>
    </cfRule>
  </conditionalFormatting>
  <conditionalFormatting sqref="UR14:UR92">
    <cfRule type="colorScale" priority="122">
      <colorScale>
        <cfvo type="min"/>
        <cfvo type="percentile" val="50"/>
        <cfvo type="max"/>
        <color rgb="FFF8696B"/>
        <color rgb="FFFFEB84"/>
        <color rgb="FF63BE7B"/>
      </colorScale>
    </cfRule>
  </conditionalFormatting>
  <conditionalFormatting sqref="UE14:UE92">
    <cfRule type="colorScale" priority="121">
      <colorScale>
        <cfvo type="min"/>
        <cfvo type="percentile" val="50"/>
        <cfvo type="max"/>
        <color rgb="FFF8696B"/>
        <color rgb="FFFFEB84"/>
        <color rgb="FF63BE7B"/>
      </colorScale>
    </cfRule>
  </conditionalFormatting>
  <conditionalFormatting sqref="UV96:UW123">
    <cfRule type="colorScale" priority="119">
      <colorScale>
        <cfvo type="min"/>
        <cfvo type="percentile" val="50"/>
        <cfvo type="max"/>
        <color rgb="FFF8696B"/>
        <color rgb="FFFFEB84"/>
        <color rgb="FF63BE7B"/>
      </colorScale>
    </cfRule>
  </conditionalFormatting>
  <conditionalFormatting sqref="UV14:UV92">
    <cfRule type="colorScale" priority="118">
      <colorScale>
        <cfvo type="min"/>
        <cfvo type="percentile" val="50"/>
        <cfvo type="max"/>
        <color rgb="FF63BE7B"/>
        <color rgb="FFFFEB84"/>
        <color rgb="FFF8696B"/>
      </colorScale>
    </cfRule>
  </conditionalFormatting>
  <conditionalFormatting sqref="UN96:UO123">
    <cfRule type="colorScale" priority="117">
      <colorScale>
        <cfvo type="min"/>
        <cfvo type="percentile" val="50"/>
        <cfvo type="max"/>
        <color rgb="FFF8696B"/>
        <color rgb="FFFFEB84"/>
        <color rgb="FF63BE7B"/>
      </colorScale>
    </cfRule>
  </conditionalFormatting>
  <conditionalFormatting sqref="UP96:UQ123">
    <cfRule type="colorScale" priority="116">
      <colorScale>
        <cfvo type="min"/>
        <cfvo type="percentile" val="50"/>
        <cfvo type="max"/>
        <color rgb="FFF8696B"/>
        <color rgb="FFFFEB84"/>
        <color rgb="FF63BE7B"/>
      </colorScale>
    </cfRule>
  </conditionalFormatting>
  <conditionalFormatting sqref="UV96:UW123">
    <cfRule type="colorScale" priority="115">
      <colorScale>
        <cfvo type="min"/>
        <cfvo type="percentile" val="50"/>
        <cfvo type="max"/>
        <color rgb="FF63BE7B"/>
        <color rgb="FFFFEB84"/>
        <color rgb="FFF8696B"/>
      </colorScale>
    </cfRule>
  </conditionalFormatting>
  <conditionalFormatting sqref="UP14:UQ92">
    <cfRule type="colorScale" priority="114">
      <colorScale>
        <cfvo type="min"/>
        <cfvo type="percentile" val="50"/>
        <cfvo type="max"/>
        <color rgb="FFF8696B"/>
        <color rgb="FFFFEB84"/>
        <color rgb="FF63BE7B"/>
      </colorScale>
    </cfRule>
  </conditionalFormatting>
  <conditionalFormatting sqref="UR96:UR123">
    <cfRule type="colorScale" priority="113">
      <colorScale>
        <cfvo type="min"/>
        <cfvo type="percentile" val="50"/>
        <cfvo type="max"/>
        <color rgb="FFF8696B"/>
        <color rgb="FFFFEB84"/>
        <color rgb="FF63BE7B"/>
      </colorScale>
    </cfRule>
  </conditionalFormatting>
  <conditionalFormatting sqref="VA14:VB92">
    <cfRule type="colorScale" priority="112">
      <colorScale>
        <cfvo type="min"/>
        <cfvo type="percentile" val="50"/>
        <cfvo type="max"/>
        <color rgb="FFF8696B"/>
        <color rgb="FFFFEB84"/>
        <color rgb="FF63BE7B"/>
      </colorScale>
    </cfRule>
  </conditionalFormatting>
  <conditionalFormatting sqref="VA96:VC123">
    <cfRule type="colorScale" priority="111">
      <colorScale>
        <cfvo type="min"/>
        <cfvo type="percentile" val="50"/>
        <cfvo type="max"/>
        <color rgb="FFF8696B"/>
        <color rgb="FFFFEB84"/>
        <color rgb="FF63BE7B"/>
      </colorScale>
    </cfRule>
  </conditionalFormatting>
  <conditionalFormatting sqref="VD14:VD92">
    <cfRule type="colorScale" priority="110">
      <colorScale>
        <cfvo type="min"/>
        <cfvo type="percentile" val="50"/>
        <cfvo type="max"/>
        <color rgb="FFF8696B"/>
        <color rgb="FFFFEB84"/>
        <color rgb="FF63BE7B"/>
      </colorScale>
    </cfRule>
  </conditionalFormatting>
  <conditionalFormatting sqref="VD96:VD123">
    <cfRule type="colorScale" priority="109">
      <colorScale>
        <cfvo type="min"/>
        <cfvo type="percentile" val="50"/>
        <cfvo type="max"/>
        <color rgb="FFF8696B"/>
        <color rgb="FFFFEB84"/>
        <color rgb="FF63BE7B"/>
      </colorScale>
    </cfRule>
  </conditionalFormatting>
  <conditionalFormatting sqref="UL2:UL10 UQ2:UQ10">
    <cfRule type="colorScale" priority="108">
      <colorScale>
        <cfvo type="min"/>
        <cfvo type="percentile" val="50"/>
        <cfvo type="max"/>
        <color rgb="FFF8696B"/>
        <color rgb="FFFFEB84"/>
        <color rgb="FF63BE7B"/>
      </colorScale>
    </cfRule>
  </conditionalFormatting>
  <conditionalFormatting sqref="UR2:UR10">
    <cfRule type="colorScale" priority="107">
      <colorScale>
        <cfvo type="min"/>
        <cfvo type="percentile" val="50"/>
        <cfvo type="max"/>
        <color rgb="FFF8696B"/>
        <color rgb="FFFFEB84"/>
        <color rgb="FF63BE7B"/>
      </colorScale>
    </cfRule>
  </conditionalFormatting>
  <conditionalFormatting sqref="UK14:UL92">
    <cfRule type="colorScale" priority="106">
      <colorScale>
        <cfvo type="min"/>
        <cfvo type="percentile" val="50"/>
        <cfvo type="max"/>
        <color rgb="FFF8696B"/>
        <color rgb="FFFFEB84"/>
        <color rgb="FF63BE7B"/>
      </colorScale>
    </cfRule>
  </conditionalFormatting>
  <conditionalFormatting sqref="UI14:UJ92">
    <cfRule type="colorScale" priority="105">
      <colorScale>
        <cfvo type="min"/>
        <cfvo type="percentile" val="50"/>
        <cfvo type="max"/>
        <color rgb="FFF8696B"/>
        <color rgb="FFFFEB84"/>
        <color rgb="FF63BE7B"/>
      </colorScale>
    </cfRule>
  </conditionalFormatting>
  <conditionalFormatting sqref="UO14:UO92">
    <cfRule type="colorScale" priority="104">
      <colorScale>
        <cfvo type="min"/>
        <cfvo type="percentile" val="50"/>
        <cfvo type="max"/>
        <color rgb="FFF8696B"/>
        <color rgb="FFFFEB84"/>
        <color rgb="FF63BE7B"/>
      </colorScale>
    </cfRule>
  </conditionalFormatting>
  <conditionalFormatting sqref="VC14:VC92">
    <cfRule type="colorScale" priority="103">
      <colorScale>
        <cfvo type="min"/>
        <cfvo type="percentile" val="50"/>
        <cfvo type="max"/>
        <color rgb="FFF8696B"/>
        <color rgb="FFFFEB84"/>
        <color rgb="FF63BE7B"/>
      </colorScale>
    </cfRule>
  </conditionalFormatting>
  <conditionalFormatting sqref="UI14:UI92">
    <cfRule type="colorScale" priority="102">
      <colorScale>
        <cfvo type="min"/>
        <cfvo type="percentile" val="50"/>
        <cfvo type="max"/>
        <color rgb="FFF8696B"/>
        <color rgb="FFFFEB84"/>
        <color rgb="FF63BE7B"/>
      </colorScale>
    </cfRule>
  </conditionalFormatting>
  <conditionalFormatting sqref="UF14:UH92">
    <cfRule type="colorScale" priority="101">
      <colorScale>
        <cfvo type="min"/>
        <cfvo type="percentile" val="50"/>
        <cfvo type="max"/>
        <color rgb="FFF8696B"/>
        <color rgb="FFFFEB84"/>
        <color rgb="FF63BE7B"/>
      </colorScale>
    </cfRule>
  </conditionalFormatting>
  <conditionalFormatting sqref="VE14:VF92">
    <cfRule type="colorScale" priority="100">
      <colorScale>
        <cfvo type="min"/>
        <cfvo type="percentile" val="50"/>
        <cfvo type="max"/>
        <color rgb="FFF8696B"/>
        <color rgb="FFFFEB84"/>
        <color rgb="FF63BE7B"/>
      </colorScale>
    </cfRule>
  </conditionalFormatting>
  <conditionalFormatting sqref="VE96:VF123">
    <cfRule type="colorScale" priority="99">
      <colorScale>
        <cfvo type="min"/>
        <cfvo type="percentile" val="50"/>
        <cfvo type="max"/>
        <color rgb="FFF8696B"/>
        <color rgb="FFFFEB84"/>
        <color rgb="FF63BE7B"/>
      </colorScale>
    </cfRule>
  </conditionalFormatting>
  <conditionalFormatting sqref="US14:US92">
    <cfRule type="colorScale" priority="98">
      <colorScale>
        <cfvo type="min"/>
        <cfvo type="percentile" val="50"/>
        <cfvo type="max"/>
        <color rgb="FFF8696B"/>
        <color rgb="FFFFEB84"/>
        <color rgb="FF63BE7B"/>
      </colorScale>
    </cfRule>
  </conditionalFormatting>
  <conditionalFormatting sqref="US14:US92">
    <cfRule type="colorScale" priority="97">
      <colorScale>
        <cfvo type="min"/>
        <cfvo type="percentile" val="50"/>
        <cfvo type="max"/>
        <color rgb="FFF8696B"/>
        <color rgb="FFFFEB84"/>
        <color rgb="FF63BE7B"/>
      </colorScale>
    </cfRule>
  </conditionalFormatting>
  <conditionalFormatting sqref="UV2:UV10">
    <cfRule type="colorScale" priority="96">
      <colorScale>
        <cfvo type="min"/>
        <cfvo type="percentile" val="50"/>
        <cfvo type="max"/>
        <color rgb="FFF8696B"/>
        <color rgb="FFFFEB84"/>
        <color rgb="FF63BE7B"/>
      </colorScale>
    </cfRule>
  </conditionalFormatting>
  <conditionalFormatting sqref="UZ2:UZ10">
    <cfRule type="colorScale" priority="95">
      <colorScale>
        <cfvo type="min"/>
        <cfvo type="percentile" val="50"/>
        <cfvo type="max"/>
        <color rgb="FFF8696B"/>
        <color rgb="FFFFEB84"/>
        <color rgb="FF63BE7B"/>
      </colorScale>
    </cfRule>
  </conditionalFormatting>
  <conditionalFormatting sqref="UX2:UX10">
    <cfRule type="colorScale" priority="94">
      <colorScale>
        <cfvo type="min"/>
        <cfvo type="percentile" val="50"/>
        <cfvo type="max"/>
        <color rgb="FFF8696B"/>
        <color rgb="FFFFEB84"/>
        <color rgb="FF63BE7B"/>
      </colorScale>
    </cfRule>
  </conditionalFormatting>
  <conditionalFormatting sqref="VB2:VB10">
    <cfRule type="colorScale" priority="93">
      <colorScale>
        <cfvo type="min"/>
        <cfvo type="percentile" val="50"/>
        <cfvo type="max"/>
        <color rgb="FFF8696B"/>
        <color rgb="FFFFEB84"/>
        <color rgb="FF63BE7B"/>
      </colorScale>
    </cfRule>
  </conditionalFormatting>
  <conditionalFormatting sqref="VG14:VG92">
    <cfRule type="colorScale" priority="92">
      <colorScale>
        <cfvo type="min"/>
        <cfvo type="percentile" val="50"/>
        <cfvo type="max"/>
        <color rgb="FFF8696B"/>
        <color rgb="FFFFEB84"/>
        <color rgb="FF63BE7B"/>
      </colorScale>
    </cfRule>
  </conditionalFormatting>
  <conditionalFormatting sqref="VG96:VG123">
    <cfRule type="colorScale" priority="91">
      <colorScale>
        <cfvo type="min"/>
        <cfvo type="percentile" val="50"/>
        <cfvo type="max"/>
        <color rgb="FFF8696B"/>
        <color rgb="FFFFEB84"/>
        <color rgb="FF63BE7B"/>
      </colorScale>
    </cfRule>
  </conditionalFormatting>
  <conditionalFormatting sqref="UO2:UO10 UM2:UM10">
    <cfRule type="colorScale" priority="132">
      <colorScale>
        <cfvo type="min"/>
        <cfvo type="percentile" val="50"/>
        <cfvo type="max"/>
        <color rgb="FFF8696B"/>
        <color rgb="FFFFEB84"/>
        <color rgb="FF63BE7B"/>
      </colorScale>
    </cfRule>
  </conditionalFormatting>
  <conditionalFormatting sqref="VH14:VK92">
    <cfRule type="colorScale" priority="90">
      <colorScale>
        <cfvo type="min"/>
        <cfvo type="percentile" val="50"/>
        <cfvo type="max"/>
        <color rgb="FFF8696B"/>
        <color rgb="FFFFEB84"/>
        <color rgb="FF63BE7B"/>
      </colorScale>
    </cfRule>
  </conditionalFormatting>
  <conditionalFormatting sqref="VH96:VK123">
    <cfRule type="colorScale" priority="89">
      <colorScale>
        <cfvo type="min"/>
        <cfvo type="percentile" val="50"/>
        <cfvo type="max"/>
        <color rgb="FFF8696B"/>
        <color rgb="FFFFEB84"/>
        <color rgb="FF63BE7B"/>
      </colorScale>
    </cfRule>
  </conditionalFormatting>
  <conditionalFormatting sqref="WC96:WC123">
    <cfRule type="colorScale" priority="82">
      <colorScale>
        <cfvo type="min"/>
        <cfvo type="percentile" val="50"/>
        <cfvo type="max"/>
        <color rgb="FFF8696B"/>
        <color rgb="FFFFEB84"/>
        <color rgb="FF63BE7B"/>
      </colorScale>
    </cfRule>
  </conditionalFormatting>
  <conditionalFormatting sqref="VV14:VV92">
    <cfRule type="colorScale" priority="76">
      <colorScale>
        <cfvo type="min"/>
        <cfvo type="percentile" val="50"/>
        <cfvo type="max"/>
        <color rgb="FFF8696B"/>
        <color rgb="FFFFEB84"/>
        <color rgb="FF63BE7B"/>
      </colorScale>
    </cfRule>
  </conditionalFormatting>
  <conditionalFormatting sqref="VZ96:VZ123 VN96:VU123">
    <cfRule type="colorScale" priority="84">
      <colorScale>
        <cfvo type="min"/>
        <cfvo type="percentile" val="50"/>
        <cfvo type="max"/>
        <color rgb="FFF8696B"/>
        <color rgb="FFFFEB84"/>
        <color rgb="FF63BE7B"/>
      </colorScale>
    </cfRule>
  </conditionalFormatting>
  <conditionalFormatting sqref="WA96:WB123">
    <cfRule type="colorScale" priority="83">
      <colorScale>
        <cfvo type="min"/>
        <cfvo type="percentile" val="50"/>
        <cfvo type="max"/>
        <color rgb="FFF8696B"/>
        <color rgb="FFFFEB84"/>
        <color rgb="FF63BE7B"/>
      </colorScale>
    </cfRule>
  </conditionalFormatting>
  <conditionalFormatting sqref="VZ15:VZ24 VN82:VP92 VN15:VP24 VZ82:VZ92 VU15:VU24 VU82:VU92">
    <cfRule type="colorScale" priority="81">
      <colorScale>
        <cfvo type="min"/>
        <cfvo type="percentile" val="50"/>
        <cfvo type="max"/>
        <color rgb="FFF8696B"/>
        <color rgb="FFFFEB84"/>
        <color rgb="FF63BE7B"/>
      </colorScale>
    </cfRule>
  </conditionalFormatting>
  <conditionalFormatting sqref="VM96:VM123">
    <cfRule type="colorScale" priority="80">
      <colorScale>
        <cfvo type="min"/>
        <cfvo type="percentile" val="50"/>
        <cfvo type="max"/>
        <color rgb="FFF8696B"/>
        <color rgb="FFFFEB84"/>
        <color rgb="FF63BE7B"/>
      </colorScale>
    </cfRule>
  </conditionalFormatting>
  <conditionalFormatting sqref="WC14:WC92">
    <cfRule type="colorScale" priority="85">
      <colorScale>
        <cfvo type="min"/>
        <cfvo type="percentile" val="50"/>
        <cfvo type="max"/>
        <color rgb="FFF8696B"/>
        <color rgb="FFFFEB84"/>
        <color rgb="FF63BE7B"/>
      </colorScale>
    </cfRule>
  </conditionalFormatting>
  <conditionalFormatting sqref="VZ25:VZ81 VN25:VP81 VU25:VU81">
    <cfRule type="colorScale" priority="86">
      <colorScale>
        <cfvo type="min"/>
        <cfvo type="percentile" val="50"/>
        <cfvo type="max"/>
        <color rgb="FFF8696B"/>
        <color rgb="FFFFEB84"/>
        <color rgb="FF63BE7B"/>
      </colorScale>
    </cfRule>
  </conditionalFormatting>
  <conditionalFormatting sqref="WA12:WB13 WB14:WB92">
    <cfRule type="colorScale" priority="87">
      <colorScale>
        <cfvo type="min"/>
        <cfvo type="percentile" val="50"/>
        <cfvo type="max"/>
        <color rgb="FFF8696B"/>
        <color rgb="FFFFEB84"/>
        <color rgb="FF63BE7B"/>
      </colorScale>
    </cfRule>
  </conditionalFormatting>
  <conditionalFormatting sqref="VN14:VP14 VU14">
    <cfRule type="colorScale" priority="79">
      <colorScale>
        <cfvo type="min"/>
        <cfvo type="percentile" val="50"/>
        <cfvo type="max"/>
        <color rgb="FFF8696B"/>
        <color rgb="FFFFEB84"/>
        <color rgb="FF63BE7B"/>
      </colorScale>
    </cfRule>
  </conditionalFormatting>
  <conditionalFormatting sqref="VZ14:VZ92">
    <cfRule type="colorScale" priority="78">
      <colorScale>
        <cfvo type="min"/>
        <cfvo type="percentile" val="50"/>
        <cfvo type="max"/>
        <color rgb="FFF8696B"/>
        <color rgb="FFFFEB84"/>
        <color rgb="FF63BE7B"/>
      </colorScale>
    </cfRule>
  </conditionalFormatting>
  <conditionalFormatting sqref="VM14:VM92">
    <cfRule type="colorScale" priority="77">
      <colorScale>
        <cfvo type="min"/>
        <cfvo type="percentile" val="50"/>
        <cfvo type="max"/>
        <color rgb="FFF8696B"/>
        <color rgb="FFFFEB84"/>
        <color rgb="FF63BE7B"/>
      </colorScale>
    </cfRule>
  </conditionalFormatting>
  <conditionalFormatting sqref="WD96:WE123">
    <cfRule type="colorScale" priority="75">
      <colorScale>
        <cfvo type="min"/>
        <cfvo type="percentile" val="50"/>
        <cfvo type="max"/>
        <color rgb="FFF8696B"/>
        <color rgb="FFFFEB84"/>
        <color rgb="FF63BE7B"/>
      </colorScale>
    </cfRule>
  </conditionalFormatting>
  <conditionalFormatting sqref="WD14:WD92">
    <cfRule type="colorScale" priority="74">
      <colorScale>
        <cfvo type="min"/>
        <cfvo type="percentile" val="50"/>
        <cfvo type="max"/>
        <color rgb="FF63BE7B"/>
        <color rgb="FFFFEB84"/>
        <color rgb="FFF8696B"/>
      </colorScale>
    </cfRule>
  </conditionalFormatting>
  <conditionalFormatting sqref="VV96:VW123">
    <cfRule type="colorScale" priority="73">
      <colorScale>
        <cfvo type="min"/>
        <cfvo type="percentile" val="50"/>
        <cfvo type="max"/>
        <color rgb="FFF8696B"/>
        <color rgb="FFFFEB84"/>
        <color rgb="FF63BE7B"/>
      </colorScale>
    </cfRule>
  </conditionalFormatting>
  <conditionalFormatting sqref="VX96:VY123">
    <cfRule type="colorScale" priority="72">
      <colorScale>
        <cfvo type="min"/>
        <cfvo type="percentile" val="50"/>
        <cfvo type="max"/>
        <color rgb="FFF8696B"/>
        <color rgb="FFFFEB84"/>
        <color rgb="FF63BE7B"/>
      </colorScale>
    </cfRule>
  </conditionalFormatting>
  <conditionalFormatting sqref="WD96:WE123">
    <cfRule type="colorScale" priority="71">
      <colorScale>
        <cfvo type="min"/>
        <cfvo type="percentile" val="50"/>
        <cfvo type="max"/>
        <color rgb="FF63BE7B"/>
        <color rgb="FFFFEB84"/>
        <color rgb="FFF8696B"/>
      </colorScale>
    </cfRule>
  </conditionalFormatting>
  <conditionalFormatting sqref="VX14:VY92">
    <cfRule type="colorScale" priority="70">
      <colorScale>
        <cfvo type="min"/>
        <cfvo type="percentile" val="50"/>
        <cfvo type="max"/>
        <color rgb="FFF8696B"/>
        <color rgb="FFFFEB84"/>
        <color rgb="FF63BE7B"/>
      </colorScale>
    </cfRule>
  </conditionalFormatting>
  <conditionalFormatting sqref="VZ96:VZ123">
    <cfRule type="colorScale" priority="69">
      <colorScale>
        <cfvo type="min"/>
        <cfvo type="percentile" val="50"/>
        <cfvo type="max"/>
        <color rgb="FFF8696B"/>
        <color rgb="FFFFEB84"/>
        <color rgb="FF63BE7B"/>
      </colorScale>
    </cfRule>
  </conditionalFormatting>
  <conditionalFormatting sqref="WI14:WJ92">
    <cfRule type="colorScale" priority="68">
      <colorScale>
        <cfvo type="min"/>
        <cfvo type="percentile" val="50"/>
        <cfvo type="max"/>
        <color rgb="FFF8696B"/>
        <color rgb="FFFFEB84"/>
        <color rgb="FF63BE7B"/>
      </colorScale>
    </cfRule>
  </conditionalFormatting>
  <conditionalFormatting sqref="WI96:WK123">
    <cfRule type="colorScale" priority="67">
      <colorScale>
        <cfvo type="min"/>
        <cfvo type="percentile" val="50"/>
        <cfvo type="max"/>
        <color rgb="FFF8696B"/>
        <color rgb="FFFFEB84"/>
        <color rgb="FF63BE7B"/>
      </colorScale>
    </cfRule>
  </conditionalFormatting>
  <conditionalFormatting sqref="WL14:WL92">
    <cfRule type="colorScale" priority="66">
      <colorScale>
        <cfvo type="min"/>
        <cfvo type="percentile" val="50"/>
        <cfvo type="max"/>
        <color rgb="FFF8696B"/>
        <color rgb="FFFFEB84"/>
        <color rgb="FF63BE7B"/>
      </colorScale>
    </cfRule>
  </conditionalFormatting>
  <conditionalFormatting sqref="WL96:WL123">
    <cfRule type="colorScale" priority="65">
      <colorScale>
        <cfvo type="min"/>
        <cfvo type="percentile" val="50"/>
        <cfvo type="max"/>
        <color rgb="FFF8696B"/>
        <color rgb="FFFFEB84"/>
        <color rgb="FF63BE7B"/>
      </colorScale>
    </cfRule>
  </conditionalFormatting>
  <conditionalFormatting sqref="VT2:VT10 VY2:VY10">
    <cfRule type="colorScale" priority="64">
      <colorScale>
        <cfvo type="min"/>
        <cfvo type="percentile" val="50"/>
        <cfvo type="max"/>
        <color rgb="FFF8696B"/>
        <color rgb="FFFFEB84"/>
        <color rgb="FF63BE7B"/>
      </colorScale>
    </cfRule>
  </conditionalFormatting>
  <conditionalFormatting sqref="VZ2:VZ10">
    <cfRule type="colorScale" priority="63">
      <colorScale>
        <cfvo type="min"/>
        <cfvo type="percentile" val="50"/>
        <cfvo type="max"/>
        <color rgb="FFF8696B"/>
        <color rgb="FFFFEB84"/>
        <color rgb="FF63BE7B"/>
      </colorScale>
    </cfRule>
  </conditionalFormatting>
  <conditionalFormatting sqref="VS14:VT92">
    <cfRule type="colorScale" priority="62">
      <colorScale>
        <cfvo type="min"/>
        <cfvo type="percentile" val="50"/>
        <cfvo type="max"/>
        <color rgb="FFF8696B"/>
        <color rgb="FFFFEB84"/>
        <color rgb="FF63BE7B"/>
      </colorScale>
    </cfRule>
  </conditionalFormatting>
  <conditionalFormatting sqref="VQ14:VR92">
    <cfRule type="colorScale" priority="61">
      <colorScale>
        <cfvo type="min"/>
        <cfvo type="percentile" val="50"/>
        <cfvo type="max"/>
        <color rgb="FFF8696B"/>
        <color rgb="FFFFEB84"/>
        <color rgb="FF63BE7B"/>
      </colorScale>
    </cfRule>
  </conditionalFormatting>
  <conditionalFormatting sqref="VW14:VW92">
    <cfRule type="colorScale" priority="60">
      <colorScale>
        <cfvo type="min"/>
        <cfvo type="percentile" val="50"/>
        <cfvo type="max"/>
        <color rgb="FFF8696B"/>
        <color rgb="FFFFEB84"/>
        <color rgb="FF63BE7B"/>
      </colorScale>
    </cfRule>
  </conditionalFormatting>
  <conditionalFormatting sqref="WK14:WK92">
    <cfRule type="colorScale" priority="59">
      <colorScale>
        <cfvo type="min"/>
        <cfvo type="percentile" val="50"/>
        <cfvo type="max"/>
        <color rgb="FFF8696B"/>
        <color rgb="FFFFEB84"/>
        <color rgb="FF63BE7B"/>
      </colorScale>
    </cfRule>
  </conditionalFormatting>
  <conditionalFormatting sqref="VQ14:VQ92">
    <cfRule type="colorScale" priority="58">
      <colorScale>
        <cfvo type="min"/>
        <cfvo type="percentile" val="50"/>
        <cfvo type="max"/>
        <color rgb="FFF8696B"/>
        <color rgb="FFFFEB84"/>
        <color rgb="FF63BE7B"/>
      </colorScale>
    </cfRule>
  </conditionalFormatting>
  <conditionalFormatting sqref="VN14:VP92">
    <cfRule type="colorScale" priority="57">
      <colorScale>
        <cfvo type="min"/>
        <cfvo type="percentile" val="50"/>
        <cfvo type="max"/>
        <color rgb="FFF8696B"/>
        <color rgb="FFFFEB84"/>
        <color rgb="FF63BE7B"/>
      </colorScale>
    </cfRule>
  </conditionalFormatting>
  <conditionalFormatting sqref="WM14:WN92">
    <cfRule type="colorScale" priority="56">
      <colorScale>
        <cfvo type="min"/>
        <cfvo type="percentile" val="50"/>
        <cfvo type="max"/>
        <color rgb="FFF8696B"/>
        <color rgb="FFFFEB84"/>
        <color rgb="FF63BE7B"/>
      </colorScale>
    </cfRule>
  </conditionalFormatting>
  <conditionalFormatting sqref="WM96:WN123">
    <cfRule type="colorScale" priority="55">
      <colorScale>
        <cfvo type="min"/>
        <cfvo type="percentile" val="50"/>
        <cfvo type="max"/>
        <color rgb="FFF8696B"/>
        <color rgb="FFFFEB84"/>
        <color rgb="FF63BE7B"/>
      </colorScale>
    </cfRule>
  </conditionalFormatting>
  <conditionalFormatting sqref="WA14:WA92">
    <cfRule type="colorScale" priority="54">
      <colorScale>
        <cfvo type="min"/>
        <cfvo type="percentile" val="50"/>
        <cfvo type="max"/>
        <color rgb="FFF8696B"/>
        <color rgb="FFFFEB84"/>
        <color rgb="FF63BE7B"/>
      </colorScale>
    </cfRule>
  </conditionalFormatting>
  <conditionalFormatting sqref="WA14:WA92">
    <cfRule type="colorScale" priority="53">
      <colorScale>
        <cfvo type="min"/>
        <cfvo type="percentile" val="50"/>
        <cfvo type="max"/>
        <color rgb="FFF8696B"/>
        <color rgb="FFFFEB84"/>
        <color rgb="FF63BE7B"/>
      </colorScale>
    </cfRule>
  </conditionalFormatting>
  <conditionalFormatting sqref="WD2:WD10">
    <cfRule type="colorScale" priority="52">
      <colorScale>
        <cfvo type="min"/>
        <cfvo type="percentile" val="50"/>
        <cfvo type="max"/>
        <color rgb="FFF8696B"/>
        <color rgb="FFFFEB84"/>
        <color rgb="FF63BE7B"/>
      </colorScale>
    </cfRule>
  </conditionalFormatting>
  <conditionalFormatting sqref="WH2:WH10">
    <cfRule type="colorScale" priority="51">
      <colorScale>
        <cfvo type="min"/>
        <cfvo type="percentile" val="50"/>
        <cfvo type="max"/>
        <color rgb="FFF8696B"/>
        <color rgb="FFFFEB84"/>
        <color rgb="FF63BE7B"/>
      </colorScale>
    </cfRule>
  </conditionalFormatting>
  <conditionalFormatting sqref="WF2:WF10">
    <cfRule type="colorScale" priority="50">
      <colorScale>
        <cfvo type="min"/>
        <cfvo type="percentile" val="50"/>
        <cfvo type="max"/>
        <color rgb="FFF8696B"/>
        <color rgb="FFFFEB84"/>
        <color rgb="FF63BE7B"/>
      </colorScale>
    </cfRule>
  </conditionalFormatting>
  <conditionalFormatting sqref="WJ2:WJ10">
    <cfRule type="colorScale" priority="49">
      <colorScale>
        <cfvo type="min"/>
        <cfvo type="percentile" val="50"/>
        <cfvo type="max"/>
        <color rgb="FFF8696B"/>
        <color rgb="FFFFEB84"/>
        <color rgb="FF63BE7B"/>
      </colorScale>
    </cfRule>
  </conditionalFormatting>
  <conditionalFormatting sqref="WO14:WO92">
    <cfRule type="colorScale" priority="48">
      <colorScale>
        <cfvo type="min"/>
        <cfvo type="percentile" val="50"/>
        <cfvo type="max"/>
        <color rgb="FFF8696B"/>
        <color rgb="FFFFEB84"/>
        <color rgb="FF63BE7B"/>
      </colorScale>
    </cfRule>
  </conditionalFormatting>
  <conditionalFormatting sqref="WO96:WO123">
    <cfRule type="colorScale" priority="47">
      <colorScale>
        <cfvo type="min"/>
        <cfvo type="percentile" val="50"/>
        <cfvo type="max"/>
        <color rgb="FFF8696B"/>
        <color rgb="FFFFEB84"/>
        <color rgb="FF63BE7B"/>
      </colorScale>
    </cfRule>
  </conditionalFormatting>
  <conditionalFormatting sqref="VW2:VW10 VU2:VU10">
    <cfRule type="colorScale" priority="88">
      <colorScale>
        <cfvo type="min"/>
        <cfvo type="percentile" val="50"/>
        <cfvo type="max"/>
        <color rgb="FFF8696B"/>
        <color rgb="FFFFEB84"/>
        <color rgb="FF63BE7B"/>
      </colorScale>
    </cfRule>
  </conditionalFormatting>
  <conditionalFormatting sqref="WP14:WS92">
    <cfRule type="colorScale" priority="46">
      <colorScale>
        <cfvo type="min"/>
        <cfvo type="percentile" val="50"/>
        <cfvo type="max"/>
        <color rgb="FFF8696B"/>
        <color rgb="FFFFEB84"/>
        <color rgb="FF63BE7B"/>
      </colorScale>
    </cfRule>
  </conditionalFormatting>
  <conditionalFormatting sqref="WP96:WS123">
    <cfRule type="colorScale" priority="45">
      <colorScale>
        <cfvo type="min"/>
        <cfvo type="percentile" val="50"/>
        <cfvo type="max"/>
        <color rgb="FFF8696B"/>
        <color rgb="FFFFEB84"/>
        <color rgb="FF63BE7B"/>
      </colorScale>
    </cfRule>
  </conditionalFormatting>
  <conditionalFormatting sqref="XK96:XK123">
    <cfRule type="colorScale" priority="38">
      <colorScale>
        <cfvo type="min"/>
        <cfvo type="percentile" val="50"/>
        <cfvo type="max"/>
        <color rgb="FFF8696B"/>
        <color rgb="FFFFEB84"/>
        <color rgb="FF63BE7B"/>
      </colorScale>
    </cfRule>
  </conditionalFormatting>
  <conditionalFormatting sqref="XD14:XD92">
    <cfRule type="colorScale" priority="32">
      <colorScale>
        <cfvo type="min"/>
        <cfvo type="percentile" val="50"/>
        <cfvo type="max"/>
        <color rgb="FFF8696B"/>
        <color rgb="FFFFEB84"/>
        <color rgb="FF63BE7B"/>
      </colorScale>
    </cfRule>
  </conditionalFormatting>
  <conditionalFormatting sqref="XH96:XH123 WV96:XC123">
    <cfRule type="colorScale" priority="40">
      <colorScale>
        <cfvo type="min"/>
        <cfvo type="percentile" val="50"/>
        <cfvo type="max"/>
        <color rgb="FFF8696B"/>
        <color rgb="FFFFEB84"/>
        <color rgb="FF63BE7B"/>
      </colorScale>
    </cfRule>
  </conditionalFormatting>
  <conditionalFormatting sqref="XI96:XJ123">
    <cfRule type="colorScale" priority="39">
      <colorScale>
        <cfvo type="min"/>
        <cfvo type="percentile" val="50"/>
        <cfvo type="max"/>
        <color rgb="FFF8696B"/>
        <color rgb="FFFFEB84"/>
        <color rgb="FF63BE7B"/>
      </colorScale>
    </cfRule>
  </conditionalFormatting>
  <conditionalFormatting sqref="XH15:XH24 WV82:WX92 WV15:WX24 XH82:XH92 XC15:XC24 XC82:XC92">
    <cfRule type="colorScale" priority="37">
      <colorScale>
        <cfvo type="min"/>
        <cfvo type="percentile" val="50"/>
        <cfvo type="max"/>
        <color rgb="FFF8696B"/>
        <color rgb="FFFFEB84"/>
        <color rgb="FF63BE7B"/>
      </colorScale>
    </cfRule>
  </conditionalFormatting>
  <conditionalFormatting sqref="WU96:WU123">
    <cfRule type="colorScale" priority="36">
      <colorScale>
        <cfvo type="min"/>
        <cfvo type="percentile" val="50"/>
        <cfvo type="max"/>
        <color rgb="FFF8696B"/>
        <color rgb="FFFFEB84"/>
        <color rgb="FF63BE7B"/>
      </colorScale>
    </cfRule>
  </conditionalFormatting>
  <conditionalFormatting sqref="XK14:XK92">
    <cfRule type="colorScale" priority="41">
      <colorScale>
        <cfvo type="min"/>
        <cfvo type="percentile" val="50"/>
        <cfvo type="max"/>
        <color rgb="FFF8696B"/>
        <color rgb="FFFFEB84"/>
        <color rgb="FF63BE7B"/>
      </colorScale>
    </cfRule>
  </conditionalFormatting>
  <conditionalFormatting sqref="XH25:XH81 WV25:WX81 XC25:XC81">
    <cfRule type="colorScale" priority="42">
      <colorScale>
        <cfvo type="min"/>
        <cfvo type="percentile" val="50"/>
        <cfvo type="max"/>
        <color rgb="FFF8696B"/>
        <color rgb="FFFFEB84"/>
        <color rgb="FF63BE7B"/>
      </colorScale>
    </cfRule>
  </conditionalFormatting>
  <conditionalFormatting sqref="XI12:XJ13 XJ14:XJ92">
    <cfRule type="colorScale" priority="43">
      <colorScale>
        <cfvo type="min"/>
        <cfvo type="percentile" val="50"/>
        <cfvo type="max"/>
        <color rgb="FFF8696B"/>
        <color rgb="FFFFEB84"/>
        <color rgb="FF63BE7B"/>
      </colorScale>
    </cfRule>
  </conditionalFormatting>
  <conditionalFormatting sqref="WV14:WX14 XC14">
    <cfRule type="colorScale" priority="35">
      <colorScale>
        <cfvo type="min"/>
        <cfvo type="percentile" val="50"/>
        <cfvo type="max"/>
        <color rgb="FFF8696B"/>
        <color rgb="FFFFEB84"/>
        <color rgb="FF63BE7B"/>
      </colorScale>
    </cfRule>
  </conditionalFormatting>
  <conditionalFormatting sqref="XH14:XH92">
    <cfRule type="colorScale" priority="34">
      <colorScale>
        <cfvo type="min"/>
        <cfvo type="percentile" val="50"/>
        <cfvo type="max"/>
        <color rgb="FFF8696B"/>
        <color rgb="FFFFEB84"/>
        <color rgb="FF63BE7B"/>
      </colorScale>
    </cfRule>
  </conditionalFormatting>
  <conditionalFormatting sqref="WU14:WU92">
    <cfRule type="colorScale" priority="33">
      <colorScale>
        <cfvo type="min"/>
        <cfvo type="percentile" val="50"/>
        <cfvo type="max"/>
        <color rgb="FFF8696B"/>
        <color rgb="FFFFEB84"/>
        <color rgb="FF63BE7B"/>
      </colorScale>
    </cfRule>
  </conditionalFormatting>
  <conditionalFormatting sqref="XL96:XM123">
    <cfRule type="colorScale" priority="31">
      <colorScale>
        <cfvo type="min"/>
        <cfvo type="percentile" val="50"/>
        <cfvo type="max"/>
        <color rgb="FFF8696B"/>
        <color rgb="FFFFEB84"/>
        <color rgb="FF63BE7B"/>
      </colorScale>
    </cfRule>
  </conditionalFormatting>
  <conditionalFormatting sqref="XL14:XL92">
    <cfRule type="colorScale" priority="30">
      <colorScale>
        <cfvo type="min"/>
        <cfvo type="percentile" val="50"/>
        <cfvo type="max"/>
        <color rgb="FF63BE7B"/>
        <color rgb="FFFFEB84"/>
        <color rgb="FFF8696B"/>
      </colorScale>
    </cfRule>
  </conditionalFormatting>
  <conditionalFormatting sqref="XD96:XE123">
    <cfRule type="colorScale" priority="29">
      <colorScale>
        <cfvo type="min"/>
        <cfvo type="percentile" val="50"/>
        <cfvo type="max"/>
        <color rgb="FFF8696B"/>
        <color rgb="FFFFEB84"/>
        <color rgb="FF63BE7B"/>
      </colorScale>
    </cfRule>
  </conditionalFormatting>
  <conditionalFormatting sqref="XF96:XG123">
    <cfRule type="colorScale" priority="28">
      <colorScale>
        <cfvo type="min"/>
        <cfvo type="percentile" val="50"/>
        <cfvo type="max"/>
        <color rgb="FFF8696B"/>
        <color rgb="FFFFEB84"/>
        <color rgb="FF63BE7B"/>
      </colorScale>
    </cfRule>
  </conditionalFormatting>
  <conditionalFormatting sqref="XL96:XM123">
    <cfRule type="colorScale" priority="27">
      <colorScale>
        <cfvo type="min"/>
        <cfvo type="percentile" val="50"/>
        <cfvo type="max"/>
        <color rgb="FF63BE7B"/>
        <color rgb="FFFFEB84"/>
        <color rgb="FFF8696B"/>
      </colorScale>
    </cfRule>
  </conditionalFormatting>
  <conditionalFormatting sqref="XF14:XG92">
    <cfRule type="colorScale" priority="26">
      <colorScale>
        <cfvo type="min"/>
        <cfvo type="percentile" val="50"/>
        <cfvo type="max"/>
        <color rgb="FFF8696B"/>
        <color rgb="FFFFEB84"/>
        <color rgb="FF63BE7B"/>
      </colorScale>
    </cfRule>
  </conditionalFormatting>
  <conditionalFormatting sqref="XH96:XH123">
    <cfRule type="colorScale" priority="25">
      <colorScale>
        <cfvo type="min"/>
        <cfvo type="percentile" val="50"/>
        <cfvo type="max"/>
        <color rgb="FFF8696B"/>
        <color rgb="FFFFEB84"/>
        <color rgb="FF63BE7B"/>
      </colorScale>
    </cfRule>
  </conditionalFormatting>
  <conditionalFormatting sqref="XQ14:XR92">
    <cfRule type="colorScale" priority="24">
      <colorScale>
        <cfvo type="min"/>
        <cfvo type="percentile" val="50"/>
        <cfvo type="max"/>
        <color rgb="FFF8696B"/>
        <color rgb="FFFFEB84"/>
        <color rgb="FF63BE7B"/>
      </colorScale>
    </cfRule>
  </conditionalFormatting>
  <conditionalFormatting sqref="XQ96:XS123">
    <cfRule type="colorScale" priority="23">
      <colorScale>
        <cfvo type="min"/>
        <cfvo type="percentile" val="50"/>
        <cfvo type="max"/>
        <color rgb="FFF8696B"/>
        <color rgb="FFFFEB84"/>
        <color rgb="FF63BE7B"/>
      </colorScale>
    </cfRule>
  </conditionalFormatting>
  <conditionalFormatting sqref="XT14:XT92">
    <cfRule type="colorScale" priority="22">
      <colorScale>
        <cfvo type="min"/>
        <cfvo type="percentile" val="50"/>
        <cfvo type="max"/>
        <color rgb="FFF8696B"/>
        <color rgb="FFFFEB84"/>
        <color rgb="FF63BE7B"/>
      </colorScale>
    </cfRule>
  </conditionalFormatting>
  <conditionalFormatting sqref="XT96:XT123">
    <cfRule type="colorScale" priority="21">
      <colorScale>
        <cfvo type="min"/>
        <cfvo type="percentile" val="50"/>
        <cfvo type="max"/>
        <color rgb="FFF8696B"/>
        <color rgb="FFFFEB84"/>
        <color rgb="FF63BE7B"/>
      </colorScale>
    </cfRule>
  </conditionalFormatting>
  <conditionalFormatting sqref="XB2:XB10 XG2:XG10">
    <cfRule type="colorScale" priority="20">
      <colorScale>
        <cfvo type="min"/>
        <cfvo type="percentile" val="50"/>
        <cfvo type="max"/>
        <color rgb="FFF8696B"/>
        <color rgb="FFFFEB84"/>
        <color rgb="FF63BE7B"/>
      </colorScale>
    </cfRule>
  </conditionalFormatting>
  <conditionalFormatting sqref="XH2:XH10">
    <cfRule type="colorScale" priority="19">
      <colorScale>
        <cfvo type="min"/>
        <cfvo type="percentile" val="50"/>
        <cfvo type="max"/>
        <color rgb="FFF8696B"/>
        <color rgb="FFFFEB84"/>
        <color rgb="FF63BE7B"/>
      </colorScale>
    </cfRule>
  </conditionalFormatting>
  <conditionalFormatting sqref="XA14:XB92">
    <cfRule type="colorScale" priority="18">
      <colorScale>
        <cfvo type="min"/>
        <cfvo type="percentile" val="50"/>
        <cfvo type="max"/>
        <color rgb="FFF8696B"/>
        <color rgb="FFFFEB84"/>
        <color rgb="FF63BE7B"/>
      </colorScale>
    </cfRule>
  </conditionalFormatting>
  <conditionalFormatting sqref="WY14:WZ92">
    <cfRule type="colorScale" priority="17">
      <colorScale>
        <cfvo type="min"/>
        <cfvo type="percentile" val="50"/>
        <cfvo type="max"/>
        <color rgb="FFF8696B"/>
        <color rgb="FFFFEB84"/>
        <color rgb="FF63BE7B"/>
      </colorScale>
    </cfRule>
  </conditionalFormatting>
  <conditionalFormatting sqref="XE14:XE92">
    <cfRule type="colorScale" priority="16">
      <colorScale>
        <cfvo type="min"/>
        <cfvo type="percentile" val="50"/>
        <cfvo type="max"/>
        <color rgb="FFF8696B"/>
        <color rgb="FFFFEB84"/>
        <color rgb="FF63BE7B"/>
      </colorScale>
    </cfRule>
  </conditionalFormatting>
  <conditionalFormatting sqref="XS14:XS92">
    <cfRule type="colorScale" priority="15">
      <colorScale>
        <cfvo type="min"/>
        <cfvo type="percentile" val="50"/>
        <cfvo type="max"/>
        <color rgb="FFF8696B"/>
        <color rgb="FFFFEB84"/>
        <color rgb="FF63BE7B"/>
      </colorScale>
    </cfRule>
  </conditionalFormatting>
  <conditionalFormatting sqref="WY14:WY92">
    <cfRule type="colorScale" priority="14">
      <colorScale>
        <cfvo type="min"/>
        <cfvo type="percentile" val="50"/>
        <cfvo type="max"/>
        <color rgb="FFF8696B"/>
        <color rgb="FFFFEB84"/>
        <color rgb="FF63BE7B"/>
      </colorScale>
    </cfRule>
  </conditionalFormatting>
  <conditionalFormatting sqref="WV14:WX92">
    <cfRule type="colorScale" priority="13">
      <colorScale>
        <cfvo type="min"/>
        <cfvo type="percentile" val="50"/>
        <cfvo type="max"/>
        <color rgb="FFF8696B"/>
        <color rgb="FFFFEB84"/>
        <color rgb="FF63BE7B"/>
      </colorScale>
    </cfRule>
  </conditionalFormatting>
  <conditionalFormatting sqref="XU14:XV92">
    <cfRule type="colorScale" priority="12">
      <colorScale>
        <cfvo type="min"/>
        <cfvo type="percentile" val="50"/>
        <cfvo type="max"/>
        <color rgb="FFF8696B"/>
        <color rgb="FFFFEB84"/>
        <color rgb="FF63BE7B"/>
      </colorScale>
    </cfRule>
  </conditionalFormatting>
  <conditionalFormatting sqref="XU96:XV123">
    <cfRule type="colorScale" priority="11">
      <colorScale>
        <cfvo type="min"/>
        <cfvo type="percentile" val="50"/>
        <cfvo type="max"/>
        <color rgb="FFF8696B"/>
        <color rgb="FFFFEB84"/>
        <color rgb="FF63BE7B"/>
      </colorScale>
    </cfRule>
  </conditionalFormatting>
  <conditionalFormatting sqref="XI14:XI92">
    <cfRule type="colorScale" priority="10">
      <colorScale>
        <cfvo type="min"/>
        <cfvo type="percentile" val="50"/>
        <cfvo type="max"/>
        <color rgb="FFF8696B"/>
        <color rgb="FFFFEB84"/>
        <color rgb="FF63BE7B"/>
      </colorScale>
    </cfRule>
  </conditionalFormatting>
  <conditionalFormatting sqref="XI14:XI92">
    <cfRule type="colorScale" priority="9">
      <colorScale>
        <cfvo type="min"/>
        <cfvo type="percentile" val="50"/>
        <cfvo type="max"/>
        <color rgb="FFF8696B"/>
        <color rgb="FFFFEB84"/>
        <color rgb="FF63BE7B"/>
      </colorScale>
    </cfRule>
  </conditionalFormatting>
  <conditionalFormatting sqref="XL2:XL10">
    <cfRule type="colorScale" priority="8">
      <colorScale>
        <cfvo type="min"/>
        <cfvo type="percentile" val="50"/>
        <cfvo type="max"/>
        <color rgb="FFF8696B"/>
        <color rgb="FFFFEB84"/>
        <color rgb="FF63BE7B"/>
      </colorScale>
    </cfRule>
  </conditionalFormatting>
  <conditionalFormatting sqref="XP2:XP10">
    <cfRule type="colorScale" priority="7">
      <colorScale>
        <cfvo type="min"/>
        <cfvo type="percentile" val="50"/>
        <cfvo type="max"/>
        <color rgb="FFF8696B"/>
        <color rgb="FFFFEB84"/>
        <color rgb="FF63BE7B"/>
      </colorScale>
    </cfRule>
  </conditionalFormatting>
  <conditionalFormatting sqref="XN2:XN10">
    <cfRule type="colorScale" priority="6">
      <colorScale>
        <cfvo type="min"/>
        <cfvo type="percentile" val="50"/>
        <cfvo type="max"/>
        <color rgb="FFF8696B"/>
        <color rgb="FFFFEB84"/>
        <color rgb="FF63BE7B"/>
      </colorScale>
    </cfRule>
  </conditionalFormatting>
  <conditionalFormatting sqref="XR2:XR10">
    <cfRule type="colorScale" priority="5">
      <colorScale>
        <cfvo type="min"/>
        <cfvo type="percentile" val="50"/>
        <cfvo type="max"/>
        <color rgb="FFF8696B"/>
        <color rgb="FFFFEB84"/>
        <color rgb="FF63BE7B"/>
      </colorScale>
    </cfRule>
  </conditionalFormatting>
  <conditionalFormatting sqref="XW14:XW92">
    <cfRule type="colorScale" priority="4">
      <colorScale>
        <cfvo type="min"/>
        <cfvo type="percentile" val="50"/>
        <cfvo type="max"/>
        <color rgb="FFF8696B"/>
        <color rgb="FFFFEB84"/>
        <color rgb="FF63BE7B"/>
      </colorScale>
    </cfRule>
  </conditionalFormatting>
  <conditionalFormatting sqref="XW96:XW123">
    <cfRule type="colorScale" priority="3">
      <colorScale>
        <cfvo type="min"/>
        <cfvo type="percentile" val="50"/>
        <cfvo type="max"/>
        <color rgb="FFF8696B"/>
        <color rgb="FFFFEB84"/>
        <color rgb="FF63BE7B"/>
      </colorScale>
    </cfRule>
  </conditionalFormatting>
  <conditionalFormatting sqref="XE2:XE10 XC2:XC10">
    <cfRule type="colorScale" priority="44">
      <colorScale>
        <cfvo type="min"/>
        <cfvo type="percentile" val="50"/>
        <cfvo type="max"/>
        <color rgb="FFF8696B"/>
        <color rgb="FFFFEB84"/>
        <color rgb="FF63BE7B"/>
      </colorScale>
    </cfRule>
  </conditionalFormatting>
  <conditionalFormatting sqref="XX14:YA92">
    <cfRule type="colorScale" priority="2">
      <colorScale>
        <cfvo type="min"/>
        <cfvo type="percentile" val="50"/>
        <cfvo type="max"/>
        <color rgb="FFF8696B"/>
        <color rgb="FFFFEB84"/>
        <color rgb="FF63BE7B"/>
      </colorScale>
    </cfRule>
  </conditionalFormatting>
  <conditionalFormatting sqref="XX96:YA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W82" sqref="W8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PC2016-07-05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1.587</v>
      </c>
      <c r="O2" s="153">
        <f>N2*I2/H2</f>
        <v>46023</v>
      </c>
      <c r="P2" s="199">
        <f>VLOOKUP($A2,[3]futuresATR!$A$2:$F$80,4)</f>
        <v>3.8814916999999997E-2</v>
      </c>
      <c r="Q2" s="152">
        <f>P2*I2/H2</f>
        <v>1125.6325929999998</v>
      </c>
      <c r="R2" s="144">
        <f>MAX(CEILING($R$1/Q2,1),1)</f>
        <v>2</v>
      </c>
      <c r="S2" s="139">
        <f t="shared" ref="S2:S33" si="0">R2*O2</f>
        <v>92046</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0.74399999999999999</v>
      </c>
      <c r="O3" s="153">
        <f t="shared" ref="O3:O66" si="4">N3*I3/H3</f>
        <v>74400</v>
      </c>
      <c r="P3" s="199">
        <f>VLOOKUP($A3,[3]futuresATR!$A$2:$F$80,4)</f>
        <v>9.7646079999999993E-3</v>
      </c>
      <c r="Q3" s="152">
        <f t="shared" ref="Q3:Q11" si="5">P3*I3/H3</f>
        <v>976.46079999999995</v>
      </c>
      <c r="R3" s="144">
        <f>MAX(CEILING($R$1/Q3,1),1)</f>
        <v>3</v>
      </c>
      <c r="S3" s="139">
        <f>R3*O3</f>
        <v>223200</v>
      </c>
      <c r="T3" s="111">
        <f>IF(R3&gt;$T$1,$T$1,R3)</f>
        <v>3</v>
      </c>
      <c r="U3" s="111">
        <f t="shared" ref="U3:U66" si="6">T3*2*7</f>
        <v>42</v>
      </c>
      <c r="V3" s="160">
        <f t="shared" ref="V3:V66" si="7">IF(ROUND(T3*Q3/$R$1,0)&lt;1,0,T3)</f>
        <v>3</v>
      </c>
      <c r="W3" s="160">
        <f t="shared" ref="W3:W66" si="8">V3*Q3</f>
        <v>2929.3824</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0.89657954902048675</v>
      </c>
      <c r="I4" s="113">
        <v>200</v>
      </c>
      <c r="J4" s="113">
        <v>0.01</v>
      </c>
      <c r="K4" s="113" t="s">
        <v>297</v>
      </c>
      <c r="L4" s="113" t="s">
        <v>785</v>
      </c>
      <c r="M4" s="146" t="s">
        <v>295</v>
      </c>
      <c r="N4" s="198">
        <f>VLOOKUP($A4,[3]futuresATR!$A$2:$F$80,3)</f>
        <v>430.35</v>
      </c>
      <c r="O4" s="153">
        <f t="shared" si="4"/>
        <v>95998.174500000008</v>
      </c>
      <c r="P4" s="199">
        <f>VLOOKUP($A4,[3]futuresATR!$A$2:$F$80,4)</f>
        <v>12.002995633999999</v>
      </c>
      <c r="Q4" s="152">
        <f t="shared" si="5"/>
        <v>2677.5082360763799</v>
      </c>
      <c r="R4" s="144">
        <f t="shared" ref="R3:R66" si="9">MAX(CEILING($R$1/Q4,1),1)</f>
        <v>1</v>
      </c>
      <c r="S4" s="139">
        <f t="shared" si="0"/>
        <v>95998.174500000008</v>
      </c>
      <c r="T4" s="111">
        <f t="shared" ref="T3:T66" si="10">IF(R4&gt;$T$1,$T$1,R4)</f>
        <v>1</v>
      </c>
      <c r="U4" s="111">
        <f t="shared" si="6"/>
        <v>14</v>
      </c>
      <c r="V4" s="160">
        <f t="shared" si="7"/>
        <v>1</v>
      </c>
      <c r="W4" s="160">
        <f t="shared" si="8"/>
        <v>2677.5082360763799</v>
      </c>
      <c r="X4" s="113" t="s">
        <v>903</v>
      </c>
      <c r="Y4" s="113">
        <v>4</v>
      </c>
      <c r="Z4" s="113">
        <v>445.6</v>
      </c>
      <c r="AA4" s="169">
        <v>0</v>
      </c>
      <c r="AB4" s="113" t="s">
        <v>907</v>
      </c>
      <c r="AC4" s="113">
        <v>449.35</v>
      </c>
      <c r="AD4" s="162">
        <v>-3344</v>
      </c>
      <c r="AE4" s="162">
        <v>0</v>
      </c>
      <c r="AF4" s="166">
        <f t="shared" si="1"/>
        <v>-3.75</v>
      </c>
      <c r="AG4" s="144">
        <f t="shared" si="2"/>
        <v>-3346.05</v>
      </c>
      <c r="AH4" s="141">
        <f t="shared" si="3"/>
        <v>2.0500000000001819</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31.32</v>
      </c>
      <c r="O5" s="153">
        <f t="shared" si="4"/>
        <v>18792</v>
      </c>
      <c r="P5" s="199">
        <f>VLOOKUP($A5,[3]futuresATR!$A$2:$F$80,4)</f>
        <v>0.70943603899999996</v>
      </c>
      <c r="Q5" s="152">
        <f t="shared" si="5"/>
        <v>425.6616234</v>
      </c>
      <c r="R5" s="144">
        <f t="shared" si="9"/>
        <v>5</v>
      </c>
      <c r="S5" s="139">
        <f t="shared" si="0"/>
        <v>93960</v>
      </c>
      <c r="T5" s="111">
        <f t="shared" si="10"/>
        <v>5</v>
      </c>
      <c r="U5" s="111">
        <f t="shared" si="6"/>
        <v>70</v>
      </c>
      <c r="V5" s="160">
        <f t="shared" si="7"/>
        <v>5</v>
      </c>
      <c r="W5" s="160">
        <f t="shared" si="8"/>
        <v>2128.308117</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1.3037000000000001</v>
      </c>
      <c r="O6" s="153">
        <f t="shared" si="4"/>
        <v>81481.25</v>
      </c>
      <c r="P6" s="199">
        <f>VLOOKUP($A6,[3]futuresATR!$A$2:$F$80,4)</f>
        <v>2.9176280499999999E-2</v>
      </c>
      <c r="Q6" s="152">
        <f t="shared" si="5"/>
        <v>1823.5175312499998</v>
      </c>
      <c r="R6" s="144">
        <f t="shared" si="9"/>
        <v>2</v>
      </c>
      <c r="S6" s="139">
        <f t="shared" si="0"/>
        <v>162962.5</v>
      </c>
      <c r="T6" s="111">
        <f t="shared" si="10"/>
        <v>2</v>
      </c>
      <c r="U6" s="111">
        <f t="shared" si="6"/>
        <v>28</v>
      </c>
      <c r="V6" s="160">
        <f t="shared" si="7"/>
        <v>2</v>
      </c>
      <c r="W6" s="160">
        <f t="shared" si="8"/>
        <v>3647.0350624999996</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350.75</v>
      </c>
      <c r="O7" s="153">
        <f t="shared" si="4"/>
        <v>17537.5</v>
      </c>
      <c r="P7" s="199">
        <f>VLOOKUP($A7,[3]futuresATR!$A$2:$F$80,4)</f>
        <v>13.4567225085</v>
      </c>
      <c r="Q7" s="152">
        <f t="shared" si="5"/>
        <v>672.83612542499998</v>
      </c>
      <c r="R7" s="144">
        <f t="shared" si="9"/>
        <v>3</v>
      </c>
      <c r="S7" s="139">
        <f t="shared" si="0"/>
        <v>52612.5</v>
      </c>
      <c r="T7" s="111">
        <f t="shared" si="10"/>
        <v>3</v>
      </c>
      <c r="U7" s="111">
        <f t="shared" si="6"/>
        <v>42</v>
      </c>
      <c r="V7" s="160">
        <f t="shared" si="7"/>
        <v>3</v>
      </c>
      <c r="W7" s="160">
        <f t="shared" si="8"/>
        <v>2018.508376275</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3065</v>
      </c>
      <c r="O8" s="153">
        <f t="shared" si="4"/>
        <v>30650</v>
      </c>
      <c r="P8" s="199">
        <f>VLOOKUP($A8,[3]futuresATR!$A$2:$F$80,4)</f>
        <v>58.5</v>
      </c>
      <c r="Q8" s="152">
        <f t="shared" si="5"/>
        <v>585</v>
      </c>
      <c r="R8" s="144">
        <f t="shared" si="9"/>
        <v>4</v>
      </c>
      <c r="S8" s="139">
        <f t="shared" si="0"/>
        <v>122600</v>
      </c>
      <c r="T8" s="111">
        <f t="shared" si="10"/>
        <v>4</v>
      </c>
      <c r="U8" s="111">
        <f t="shared" si="6"/>
        <v>56</v>
      </c>
      <c r="V8" s="160">
        <f t="shared" si="7"/>
        <v>4</v>
      </c>
      <c r="W8" s="160">
        <f t="shared" si="8"/>
        <v>2340</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0.77010000000000001</v>
      </c>
      <c r="O9" s="153">
        <f t="shared" si="4"/>
        <v>77010</v>
      </c>
      <c r="P9" s="199">
        <f>VLOOKUP($A9,[3]futuresATR!$A$2:$F$80,4)</f>
        <v>7.6251280000000001E-3</v>
      </c>
      <c r="Q9" s="152">
        <f t="shared" si="5"/>
        <v>762.51279999999997</v>
      </c>
      <c r="R9" s="144">
        <f t="shared" si="9"/>
        <v>3</v>
      </c>
      <c r="S9" s="139">
        <f t="shared" si="0"/>
        <v>231030</v>
      </c>
      <c r="T9" s="111">
        <f t="shared" si="10"/>
        <v>3</v>
      </c>
      <c r="U9" s="111">
        <f t="shared" si="6"/>
        <v>42</v>
      </c>
      <c r="V9" s="160">
        <f t="shared" si="7"/>
        <v>3</v>
      </c>
      <c r="W9" s="160">
        <f t="shared" si="8"/>
        <v>2287.5383999999999</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1.29399</v>
      </c>
      <c r="I10" s="145">
        <v>1000</v>
      </c>
      <c r="J10" s="113">
        <v>0.01</v>
      </c>
      <c r="K10" s="113" t="s">
        <v>1142</v>
      </c>
      <c r="L10" s="113" t="s">
        <v>310</v>
      </c>
      <c r="M10" s="146" t="s">
        <v>488</v>
      </c>
      <c r="N10" s="198">
        <f>VLOOKUP($A10,[3]futuresATR!$A$2:$F$80,3)</f>
        <v>148.82</v>
      </c>
      <c r="O10" s="153">
        <f t="shared" si="4"/>
        <v>115008.61675901669</v>
      </c>
      <c r="P10" s="199">
        <f>VLOOKUP($A10,[3]futuresATR!$A$2:$F$80,4)</f>
        <v>0.82699999999999996</v>
      </c>
      <c r="Q10" s="152">
        <f t="shared" si="5"/>
        <v>639.10849388326028</v>
      </c>
      <c r="R10" s="144">
        <f t="shared" si="9"/>
        <v>4</v>
      </c>
      <c r="S10" s="139">
        <f t="shared" si="0"/>
        <v>460034.46703606675</v>
      </c>
      <c r="T10" s="111">
        <f t="shared" si="10"/>
        <v>4</v>
      </c>
      <c r="U10" s="111">
        <f t="shared" si="6"/>
        <v>56</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46.6</v>
      </c>
      <c r="O11" s="153">
        <f t="shared" si="4"/>
        <v>46600</v>
      </c>
      <c r="P11" s="199">
        <f>VLOOKUP($A11,[3]futuresATR!$A$2:$F$80,4)</f>
        <v>1.7596322950000001</v>
      </c>
      <c r="Q11" s="152">
        <f t="shared" si="5"/>
        <v>1759.6322950000001</v>
      </c>
      <c r="R11" s="144">
        <f t="shared" si="9"/>
        <v>2</v>
      </c>
      <c r="S11" s="139">
        <f t="shared" si="0"/>
        <v>93200</v>
      </c>
      <c r="T11" s="111">
        <f t="shared" si="10"/>
        <v>2</v>
      </c>
      <c r="U11" s="111">
        <f t="shared" si="6"/>
        <v>28</v>
      </c>
      <c r="V11" s="160">
        <f t="shared" si="7"/>
        <v>2</v>
      </c>
      <c r="W11" s="160">
        <f t="shared" si="8"/>
        <v>3519.2645900000002</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65.209999999999994</v>
      </c>
      <c r="O12" s="172">
        <f>N12*I12/H12*100</f>
        <v>32604.999999999996</v>
      </c>
      <c r="P12" s="199">
        <f>VLOOKUP($A12,[3]futuresATR!$A$2:$F$80,4)</f>
        <v>1.3945000000000001</v>
      </c>
      <c r="Q12" s="157">
        <f>P12*I12/H12*100</f>
        <v>697.25</v>
      </c>
      <c r="R12" s="144">
        <f t="shared" si="9"/>
        <v>3</v>
      </c>
      <c r="S12" s="139">
        <f t="shared" si="0"/>
        <v>97814.999999999985</v>
      </c>
      <c r="T12" s="111">
        <f t="shared" si="10"/>
        <v>3</v>
      </c>
      <c r="U12" s="111">
        <f t="shared" si="6"/>
        <v>42</v>
      </c>
      <c r="V12" s="160">
        <f t="shared" si="7"/>
        <v>3</v>
      </c>
      <c r="W12" s="160">
        <f t="shared" si="8"/>
        <v>2091.75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1.11005</v>
      </c>
      <c r="O13" s="153">
        <f t="shared" si="4"/>
        <v>138756.25</v>
      </c>
      <c r="P13" s="199">
        <f>VLOOKUP($A13,[3]futuresATR!$A$2:$F$80,4)</f>
        <v>1.21328915E-2</v>
      </c>
      <c r="Q13" s="152">
        <f t="shared" ref="Q13:Q33" si="11">P13*I13/H13</f>
        <v>1516.6114375</v>
      </c>
      <c r="R13" s="144">
        <f t="shared" si="9"/>
        <v>2</v>
      </c>
      <c r="S13" s="139">
        <f t="shared" si="0"/>
        <v>277512.5</v>
      </c>
      <c r="T13" s="111">
        <f t="shared" si="10"/>
        <v>2</v>
      </c>
      <c r="U13" s="111">
        <f t="shared" si="6"/>
        <v>28</v>
      </c>
      <c r="V13" s="160">
        <f t="shared" si="7"/>
        <v>2</v>
      </c>
      <c r="W13" s="160">
        <f t="shared" si="8"/>
        <v>3033.2228749999999</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96.259</v>
      </c>
      <c r="O14" s="153">
        <f t="shared" si="4"/>
        <v>96259</v>
      </c>
      <c r="P14" s="199">
        <f>VLOOKUP($A14,[3]futuresATR!$A$2:$F$80,4)</f>
        <v>0.86236681449999997</v>
      </c>
      <c r="Q14" s="152">
        <f t="shared" si="11"/>
        <v>862.36681449999992</v>
      </c>
      <c r="R14" s="144">
        <f t="shared" si="9"/>
        <v>3</v>
      </c>
      <c r="S14" s="139">
        <f t="shared" si="0"/>
        <v>288777</v>
      </c>
      <c r="T14" s="111">
        <f t="shared" si="10"/>
        <v>3</v>
      </c>
      <c r="U14" s="111">
        <f t="shared" si="6"/>
        <v>42</v>
      </c>
      <c r="V14" s="160">
        <f t="shared" si="7"/>
        <v>3</v>
      </c>
      <c r="W14" s="160">
        <f t="shared" si="8"/>
        <v>2587.1004434999995</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0.89657954902048675</v>
      </c>
      <c r="I15" s="131">
        <v>1000</v>
      </c>
      <c r="J15">
        <v>0.01</v>
      </c>
      <c r="K15" t="s">
        <v>1142</v>
      </c>
      <c r="L15" t="s">
        <v>804</v>
      </c>
      <c r="M15" s="133" t="s">
        <v>566</v>
      </c>
      <c r="N15" s="198">
        <f>VLOOKUP($A15,[3]futuresATR!$A$2:$F$80,3)</f>
        <v>167.77</v>
      </c>
      <c r="O15" s="153">
        <f t="shared" si="4"/>
        <v>187122.26950000002</v>
      </c>
      <c r="P15" s="199">
        <f>VLOOKUP($A15,[3]futuresATR!$A$2:$F$80,4)</f>
        <v>0.91649999999999998</v>
      </c>
      <c r="Q15" s="152">
        <f t="shared" si="11"/>
        <v>1022.2182750000001</v>
      </c>
      <c r="R15" s="144">
        <f t="shared" si="9"/>
        <v>2</v>
      </c>
      <c r="S15" s="139">
        <f t="shared" si="0"/>
        <v>374244.53900000005</v>
      </c>
      <c r="T15" s="111">
        <f t="shared" si="10"/>
        <v>2</v>
      </c>
      <c r="U15" s="111">
        <f t="shared" si="6"/>
        <v>28</v>
      </c>
      <c r="V15" s="160">
        <f t="shared" si="7"/>
        <v>2</v>
      </c>
      <c r="W15" s="160">
        <f t="shared" si="8"/>
        <v>2044.4365500000001</v>
      </c>
      <c r="X15" t="s">
        <v>904</v>
      </c>
      <c r="Y15">
        <v>2</v>
      </c>
      <c r="Z15">
        <v>162.88999999999999</v>
      </c>
      <c r="AA15" s="137">
        <v>0.01</v>
      </c>
      <c r="AB15" s="134">
        <v>1E-4</v>
      </c>
      <c r="AC15">
        <v>162.9</v>
      </c>
      <c r="AD15" s="109">
        <v>22</v>
      </c>
      <c r="AE15" s="109">
        <v>0</v>
      </c>
      <c r="AF15" s="166">
        <f t="shared" si="1"/>
        <v>-1.0000000000019327E-2</v>
      </c>
      <c r="AG15" s="144">
        <f t="shared" si="2"/>
        <v>-22.307000000043114</v>
      </c>
      <c r="AH15" s="141">
        <f t="shared" si="3"/>
        <v>0.30700000004311434</v>
      </c>
    </row>
    <row r="16" spans="1:34" ht="15.75" thickBot="1" x14ac:dyDescent="0.3">
      <c r="A16" s="5" t="s">
        <v>321</v>
      </c>
      <c r="B16" t="s">
        <v>322</v>
      </c>
      <c r="C16" s="155" t="s">
        <v>321</v>
      </c>
      <c r="D16" t="s">
        <v>530</v>
      </c>
      <c r="E16" t="s">
        <v>783</v>
      </c>
      <c r="F16" t="s">
        <v>803</v>
      </c>
      <c r="G16" t="s">
        <v>473</v>
      </c>
      <c r="H16">
        <f>VLOOKUP(G16,MARGIN!$E$1:$F$10,2)</f>
        <v>0.89657954902048675</v>
      </c>
      <c r="I16" s="131">
        <v>1000</v>
      </c>
      <c r="J16">
        <v>0.01</v>
      </c>
      <c r="K16" t="s">
        <v>1142</v>
      </c>
      <c r="L16" t="s">
        <v>805</v>
      </c>
      <c r="M16" s="133" t="s">
        <v>564</v>
      </c>
      <c r="N16" s="198">
        <f>VLOOKUP($A16,[3]futuresATR!$A$2:$F$80,3)</f>
        <v>133.88</v>
      </c>
      <c r="O16" s="153">
        <f t="shared" si="4"/>
        <v>149323.05800000002</v>
      </c>
      <c r="P16" s="199">
        <f>VLOOKUP($A16,[3]futuresATR!$A$2:$F$80,4)</f>
        <v>0.26</v>
      </c>
      <c r="Q16" s="152">
        <f t="shared" si="11"/>
        <v>289.99100000000004</v>
      </c>
      <c r="R16" s="144">
        <f t="shared" si="9"/>
        <v>7</v>
      </c>
      <c r="S16" s="139">
        <f t="shared" si="0"/>
        <v>1045261.4060000002</v>
      </c>
      <c r="T16" s="111">
        <f t="shared" si="10"/>
        <v>7</v>
      </c>
      <c r="U16" s="111">
        <f t="shared" si="6"/>
        <v>98</v>
      </c>
      <c r="V16" s="160">
        <f t="shared" si="7"/>
        <v>7</v>
      </c>
      <c r="W16" s="160">
        <f t="shared" si="8"/>
        <v>2029.9370000000004</v>
      </c>
      <c r="X16" t="s">
        <v>903</v>
      </c>
      <c r="Y16">
        <v>7</v>
      </c>
      <c r="Z16">
        <v>132.27000000000001</v>
      </c>
      <c r="AA16" s="137">
        <v>0.02</v>
      </c>
      <c r="AB16" s="134">
        <v>2.0000000000000001E-4</v>
      </c>
      <c r="AC16">
        <v>132.29</v>
      </c>
      <c r="AD16" s="109">
        <v>-156</v>
      </c>
      <c r="AE16" s="109">
        <v>0</v>
      </c>
      <c r="AF16" s="166">
        <f t="shared" si="1"/>
        <v>-1.999999999998181E-2</v>
      </c>
      <c r="AG16" s="144">
        <f t="shared" si="2"/>
        <v>-156.14899999985801</v>
      </c>
      <c r="AH16" s="141">
        <f t="shared" si="3"/>
        <v>0.14899999985800605</v>
      </c>
    </row>
    <row r="17" spans="1:34" ht="15.75" thickBot="1" x14ac:dyDescent="0.3">
      <c r="A17" s="5" t="s">
        <v>323</v>
      </c>
      <c r="B17" t="s">
        <v>324</v>
      </c>
      <c r="C17" s="155" t="s">
        <v>323</v>
      </c>
      <c r="D17" t="s">
        <v>530</v>
      </c>
      <c r="E17" t="s">
        <v>783</v>
      </c>
      <c r="F17" t="s">
        <v>803</v>
      </c>
      <c r="G17" t="s">
        <v>473</v>
      </c>
      <c r="H17">
        <f>VLOOKUP(G17,MARGIN!$E$1:$F$10,2)</f>
        <v>0.89657954902048675</v>
      </c>
      <c r="I17" s="131">
        <v>1000</v>
      </c>
      <c r="J17">
        <v>1E-3</v>
      </c>
      <c r="K17" t="s">
        <v>1142</v>
      </c>
      <c r="L17" t="s">
        <v>806</v>
      </c>
      <c r="M17" s="133" t="s">
        <v>568</v>
      </c>
      <c r="N17" s="198">
        <f>VLOOKUP($A17,[3]futuresATR!$A$2:$F$80,3)</f>
        <v>112.11499999999999</v>
      </c>
      <c r="O17" s="153">
        <f t="shared" si="4"/>
        <v>125047.46525000001</v>
      </c>
      <c r="P17" s="199">
        <f>VLOOKUP($A17,[3]futuresATR!$A$2:$F$80,4)</f>
        <v>7.1749999999999994E-2</v>
      </c>
      <c r="Q17" s="152">
        <f t="shared" si="11"/>
        <v>80.026362500000005</v>
      </c>
      <c r="R17" s="144">
        <f t="shared" si="9"/>
        <v>25</v>
      </c>
      <c r="S17" s="139">
        <f t="shared" si="0"/>
        <v>3126186.6312500001</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-401.52599999992015</v>
      </c>
      <c r="AH17" s="141">
        <f t="shared" si="3"/>
        <v>-5.4740000000798545</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99.32</v>
      </c>
      <c r="O18" s="153">
        <f t="shared" si="4"/>
        <v>248299.99999999997</v>
      </c>
      <c r="P18" s="199">
        <f>VLOOKUP($A18,[3]futuresATR!$A$2:$F$80,4)</f>
        <v>4.3249999999999997E-2</v>
      </c>
      <c r="Q18" s="152">
        <f t="shared" si="11"/>
        <v>108.12499999999999</v>
      </c>
      <c r="R18" s="144">
        <f t="shared" si="9"/>
        <v>19</v>
      </c>
      <c r="S18" s="139">
        <f t="shared" si="0"/>
        <v>4717699.9999999991</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1478.2</v>
      </c>
      <c r="O19" s="153">
        <f t="shared" si="4"/>
        <v>147820</v>
      </c>
      <c r="P19" s="199">
        <f>VLOOKUP($A19,[3]futuresATR!$A$2:$F$80,4)</f>
        <v>25.738672614999999</v>
      </c>
      <c r="Q19" s="152">
        <f t="shared" si="11"/>
        <v>2573.8672615</v>
      </c>
      <c r="R19" s="144">
        <f t="shared" si="9"/>
        <v>1</v>
      </c>
      <c r="S19" s="139">
        <f t="shared" si="0"/>
        <v>147820</v>
      </c>
      <c r="T19" s="111">
        <f t="shared" si="10"/>
        <v>1</v>
      </c>
      <c r="U19" s="111">
        <f t="shared" si="6"/>
        <v>14</v>
      </c>
      <c r="V19" s="160">
        <f t="shared" si="7"/>
        <v>1</v>
      </c>
      <c r="W19" s="160">
        <f t="shared" si="8"/>
        <v>2573.8672615</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2082.75</v>
      </c>
      <c r="O20" s="153">
        <f t="shared" si="4"/>
        <v>104137.5</v>
      </c>
      <c r="P20" s="199">
        <f>VLOOKUP($A20,[3]futuresATR!$A$2:$F$80,4)</f>
        <v>30.4566323755</v>
      </c>
      <c r="Q20" s="152">
        <f t="shared" si="11"/>
        <v>1522.8316187749999</v>
      </c>
      <c r="R20" s="144">
        <f t="shared" si="9"/>
        <v>2</v>
      </c>
      <c r="S20" s="139">
        <f t="shared" si="0"/>
        <v>208275</v>
      </c>
      <c r="T20" s="111">
        <f t="shared" si="10"/>
        <v>2</v>
      </c>
      <c r="U20" s="111">
        <f t="shared" si="6"/>
        <v>28</v>
      </c>
      <c r="V20" s="160">
        <f t="shared" si="7"/>
        <v>2</v>
      </c>
      <c r="W20" s="160">
        <f t="shared" si="8"/>
        <v>3045.6632375499998</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144.07499999999999</v>
      </c>
      <c r="O21" s="153">
        <f t="shared" si="4"/>
        <v>72037.5</v>
      </c>
      <c r="P21" s="199">
        <f>VLOOKUP($A21,[3]futuresATR!$A$2:$F$80,4)</f>
        <v>3.0924999999999998</v>
      </c>
      <c r="Q21" s="152">
        <f t="shared" si="11"/>
        <v>1546.25</v>
      </c>
      <c r="R21" s="144">
        <f t="shared" si="9"/>
        <v>2</v>
      </c>
      <c r="S21" s="139">
        <f t="shared" si="0"/>
        <v>144075</v>
      </c>
      <c r="T21" s="111">
        <f t="shared" si="10"/>
        <v>2</v>
      </c>
      <c r="U21" s="111">
        <f t="shared" si="6"/>
        <v>28</v>
      </c>
      <c r="V21" s="160">
        <f t="shared" si="7"/>
        <v>2</v>
      </c>
      <c r="W21" s="160">
        <f t="shared" si="8"/>
        <v>3092.5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0.89657954902048675</v>
      </c>
      <c r="I22">
        <v>10</v>
      </c>
      <c r="J22">
        <v>0.1</v>
      </c>
      <c r="K22" t="s">
        <v>297</v>
      </c>
      <c r="L22" t="s">
        <v>486</v>
      </c>
      <c r="M22" s="133" t="s">
        <v>485</v>
      </c>
      <c r="N22" s="198">
        <f>VLOOKUP($A22,[3]futuresATR!$A$2:$F$80,3)</f>
        <v>4162.5</v>
      </c>
      <c r="O22" s="153">
        <f t="shared" si="4"/>
        <v>46426.443750000006</v>
      </c>
      <c r="P22" s="199">
        <f>VLOOKUP($A22,[3]futuresATR!$A$2:$F$80,4)</f>
        <v>115.916340142</v>
      </c>
      <c r="Q22" s="152">
        <f t="shared" si="11"/>
        <v>1292.8728997737969</v>
      </c>
      <c r="R22" s="144">
        <f t="shared" si="9"/>
        <v>2</v>
      </c>
      <c r="S22" s="139">
        <f t="shared" si="0"/>
        <v>92852.887500000012</v>
      </c>
      <c r="T22" s="111">
        <f t="shared" si="10"/>
        <v>2</v>
      </c>
      <c r="U22" s="111">
        <f t="shared" si="6"/>
        <v>28</v>
      </c>
      <c r="V22" s="160">
        <f t="shared" si="7"/>
        <v>2</v>
      </c>
      <c r="W22" s="160">
        <f t="shared" si="8"/>
        <v>2585.7457995475938</v>
      </c>
      <c r="X22" t="s">
        <v>903</v>
      </c>
      <c r="Y22">
        <v>16</v>
      </c>
      <c r="Z22">
        <v>4440.5</v>
      </c>
      <c r="AA22" s="137">
        <v>-2</v>
      </c>
      <c r="AB22" t="s">
        <v>913</v>
      </c>
      <c r="AC22">
        <v>4438.5</v>
      </c>
      <c r="AD22" s="109">
        <v>358</v>
      </c>
      <c r="AE22" s="109">
        <v>0</v>
      </c>
      <c r="AF22" s="166">
        <f t="shared" si="1"/>
        <v>2</v>
      </c>
      <c r="AG22" s="144">
        <f t="shared" si="2"/>
        <v>356.91200000000003</v>
      </c>
      <c r="AH22" s="141">
        <f t="shared" si="3"/>
        <v>-1.0879999999999654</v>
      </c>
    </row>
    <row r="23" spans="1:34" ht="15.75" thickBot="1" x14ac:dyDescent="0.3">
      <c r="A23" s="5" t="s">
        <v>336</v>
      </c>
      <c r="B23" s="182" t="s">
        <v>1121</v>
      </c>
      <c r="C23" s="155" t="s">
        <v>336</v>
      </c>
      <c r="D23" t="s">
        <v>530</v>
      </c>
      <c r="E23" t="s">
        <v>783</v>
      </c>
      <c r="F23" t="s">
        <v>1122</v>
      </c>
      <c r="G23" t="s">
        <v>473</v>
      </c>
      <c r="H23">
        <f>VLOOKUP(G23,MARGIN!$E$1:$F$10,2)</f>
        <v>0.89657954902048675</v>
      </c>
      <c r="I23">
        <v>5</v>
      </c>
      <c r="J23">
        <v>0.1</v>
      </c>
      <c r="K23" t="s">
        <v>297</v>
      </c>
      <c r="L23" t="s">
        <v>817</v>
      </c>
      <c r="M23" s="133" t="s">
        <v>667</v>
      </c>
      <c r="N23" s="198">
        <f>VLOOKUP($A23,[3]futuresATR!$A$2:$F$80,3)</f>
        <v>9519</v>
      </c>
      <c r="O23" s="153">
        <f t="shared" si="4"/>
        <v>53085.083250000003</v>
      </c>
      <c r="P23" s="199">
        <f>VLOOKUP($A23,[3]futuresATR!$A$2:$F$80,4)</f>
        <v>258.40282836199998</v>
      </c>
      <c r="Q23" s="152">
        <f t="shared" si="11"/>
        <v>1441.0479730677837</v>
      </c>
      <c r="R23" s="144">
        <f t="shared" si="9"/>
        <v>2</v>
      </c>
      <c r="S23" s="139">
        <f t="shared" si="0"/>
        <v>106170.16650000001</v>
      </c>
      <c r="T23" s="111">
        <f t="shared" si="10"/>
        <v>2</v>
      </c>
      <c r="U23" s="111">
        <f t="shared" si="6"/>
        <v>28</v>
      </c>
      <c r="V23" s="160">
        <f t="shared" si="7"/>
        <v>2</v>
      </c>
      <c r="W23" s="160">
        <f t="shared" si="8"/>
        <v>2882.0959461355674</v>
      </c>
      <c r="X23" t="s">
        <v>903</v>
      </c>
      <c r="Y23">
        <v>1</v>
      </c>
      <c r="Z23">
        <v>10177</v>
      </c>
      <c r="AA23" s="137">
        <v>0</v>
      </c>
      <c r="AB23" s="140" t="s">
        <v>907</v>
      </c>
      <c r="AC23">
        <v>10255</v>
      </c>
      <c r="AD23" s="109">
        <v>-2174</v>
      </c>
      <c r="AE23" s="109">
        <v>0</v>
      </c>
      <c r="AF23" s="166">
        <f t="shared" si="1"/>
        <v>-78</v>
      </c>
      <c r="AG23" s="144">
        <f t="shared" si="2"/>
        <v>-434.98650000000004</v>
      </c>
      <c r="AH23" s="141">
        <f t="shared" si="3"/>
        <v>-1739.0135</v>
      </c>
    </row>
    <row r="24" spans="1:34" s="1" customFormat="1" ht="15.75" thickBot="1" x14ac:dyDescent="0.3">
      <c r="A24" s="5" t="s">
        <v>338</v>
      </c>
      <c r="B24" s="113" t="s">
        <v>339</v>
      </c>
      <c r="C24" s="155" t="s">
        <v>338</v>
      </c>
      <c r="D24" s="113" t="s">
        <v>814</v>
      </c>
      <c r="E24" s="113" t="s">
        <v>783</v>
      </c>
      <c r="F24" s="113" t="s">
        <v>818</v>
      </c>
      <c r="G24" s="113" t="s">
        <v>473</v>
      </c>
      <c r="H24">
        <f>VLOOKUP(G24,MARGIN!$E$1:$F$10,2)</f>
        <v>0.89657954902048675</v>
      </c>
      <c r="I24" s="145">
        <v>2500</v>
      </c>
      <c r="J24" s="113">
        <v>1E-3</v>
      </c>
      <c r="K24" s="113" t="s">
        <v>1142</v>
      </c>
      <c r="L24" s="113" t="s">
        <v>819</v>
      </c>
      <c r="M24" s="146" t="s">
        <v>572</v>
      </c>
      <c r="N24" s="198">
        <f>VLOOKUP($A24,[3]futuresATR!$A$2:$F$80,3)</f>
        <v>100.36499999999999</v>
      </c>
      <c r="O24" s="153">
        <f t="shared" si="4"/>
        <v>279855.25687500002</v>
      </c>
      <c r="P24" s="199">
        <f>VLOOKUP($A24,[3]futuresATR!$A$2:$F$80,4)</f>
        <v>2.5499999999999998E-2</v>
      </c>
      <c r="Q24" s="152">
        <f t="shared" si="11"/>
        <v>71.103562499999995</v>
      </c>
      <c r="R24" s="144">
        <f t="shared" si="9"/>
        <v>29</v>
      </c>
      <c r="S24" s="139">
        <f t="shared" si="0"/>
        <v>8115802.4493750008</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2091.2812500000791</v>
      </c>
      <c r="AH24" s="141">
        <f t="shared" si="3"/>
        <v>-8.718749999920874</v>
      </c>
    </row>
    <row r="25" spans="1:34" x14ac:dyDescent="0.25">
      <c r="A25" s="5" t="s">
        <v>340</v>
      </c>
      <c r="B25" s="113" t="s">
        <v>341</v>
      </c>
      <c r="C25" s="155" t="s">
        <v>340</v>
      </c>
      <c r="D25" s="113" t="s">
        <v>814</v>
      </c>
      <c r="E25" s="113" t="s">
        <v>783</v>
      </c>
      <c r="F25" s="113" t="s">
        <v>820</v>
      </c>
      <c r="G25" s="113" t="s">
        <v>460</v>
      </c>
      <c r="H25">
        <f>VLOOKUP(G25,MARGIN!$E$1:$F$10,2)</f>
        <v>0.76597830749433171</v>
      </c>
      <c r="I25" s="113">
        <v>10</v>
      </c>
      <c r="J25" s="113">
        <v>0.1</v>
      </c>
      <c r="K25" s="113" t="s">
        <v>297</v>
      </c>
      <c r="L25" s="113" t="s">
        <v>821</v>
      </c>
      <c r="M25" s="146" t="s">
        <v>595</v>
      </c>
      <c r="N25" s="198">
        <f>VLOOKUP($A25,[3]futuresATR!$A$2:$F$80,3)</f>
        <v>6500.5</v>
      </c>
      <c r="O25" s="153">
        <f t="shared" si="4"/>
        <v>84865.327600000004</v>
      </c>
      <c r="P25" s="199">
        <f>VLOOKUP($A25,[3]futuresATR!$A$2:$F$80,4)</f>
        <v>168.61868030599999</v>
      </c>
      <c r="Q25" s="152">
        <f t="shared" si="11"/>
        <v>2201.3505951308912</v>
      </c>
      <c r="R25" s="144">
        <f t="shared" si="9"/>
        <v>1</v>
      </c>
      <c r="S25" s="139">
        <f t="shared" si="0"/>
        <v>84865.327600000004</v>
      </c>
      <c r="T25" s="111">
        <f t="shared" si="10"/>
        <v>1</v>
      </c>
      <c r="U25" s="111">
        <f t="shared" si="6"/>
        <v>14</v>
      </c>
      <c r="V25" s="160">
        <f t="shared" si="7"/>
        <v>1</v>
      </c>
      <c r="W25" s="160">
        <f t="shared" si="8"/>
        <v>2201.3505951308912</v>
      </c>
      <c r="X25" s="113" t="s">
        <v>903</v>
      </c>
      <c r="Y25" s="113">
        <v>3</v>
      </c>
      <c r="Z25" s="113">
        <v>6187</v>
      </c>
      <c r="AA25" s="113" t="s">
        <v>1070</v>
      </c>
      <c r="AB25" s="113" t="s">
        <v>907</v>
      </c>
      <c r="AC25" s="113">
        <v>6211.5</v>
      </c>
      <c r="AD25" s="162">
        <v>-1058</v>
      </c>
      <c r="AE25" s="162">
        <v>0</v>
      </c>
      <c r="AF25" s="166">
        <f t="shared" si="1"/>
        <v>-24.5</v>
      </c>
      <c r="AG25" s="144">
        <f t="shared" si="2"/>
        <v>-959.55720000000008</v>
      </c>
      <c r="AH25" s="141">
        <f t="shared" si="3"/>
        <v>-98.44279999999992</v>
      </c>
    </row>
    <row r="26" spans="1:34" ht="15.75" thickBot="1" x14ac:dyDescent="0.3">
      <c r="A26" s="5" t="s">
        <v>342</v>
      </c>
      <c r="B26" s="113" t="s">
        <v>343</v>
      </c>
      <c r="C26" s="155" t="s">
        <v>342</v>
      </c>
      <c r="D26" s="113" t="s">
        <v>814</v>
      </c>
      <c r="E26" s="113" t="s">
        <v>783</v>
      </c>
      <c r="F26" s="113" t="s">
        <v>822</v>
      </c>
      <c r="G26" s="113" t="s">
        <v>460</v>
      </c>
      <c r="H26">
        <f>VLOOKUP(G26,MARGIN!$E$1:$F$10,2)</f>
        <v>0.76597830749433171</v>
      </c>
      <c r="I26" s="145">
        <v>1000</v>
      </c>
      <c r="J26" s="113">
        <v>0.01</v>
      </c>
      <c r="K26" s="113" t="s">
        <v>1142</v>
      </c>
      <c r="L26" s="113" t="s">
        <v>823</v>
      </c>
      <c r="M26" s="146" t="s">
        <v>600</v>
      </c>
      <c r="N26" s="198">
        <f>VLOOKUP($A26,[3]futuresATR!$A$2:$F$80,3)</f>
        <v>129.84</v>
      </c>
      <c r="O26" s="153">
        <f t="shared" si="4"/>
        <v>169508.71680000002</v>
      </c>
      <c r="P26" s="199">
        <f>VLOOKUP($A26,[3]futuresATR!$A$2:$F$80,4)</f>
        <v>0.97099999999999997</v>
      </c>
      <c r="Q26" s="152">
        <f t="shared" si="11"/>
        <v>1267.6599200000001</v>
      </c>
      <c r="R26" s="144">
        <f t="shared" si="9"/>
        <v>2</v>
      </c>
      <c r="S26" s="139">
        <f t="shared" si="0"/>
        <v>339017.43360000005</v>
      </c>
      <c r="T26" s="111">
        <f t="shared" si="10"/>
        <v>2</v>
      </c>
      <c r="U26" s="111">
        <f t="shared" si="6"/>
        <v>28</v>
      </c>
      <c r="V26" s="160">
        <f t="shared" si="7"/>
        <v>2</v>
      </c>
      <c r="W26" s="160">
        <f t="shared" si="8"/>
        <v>2535.3198400000001</v>
      </c>
      <c r="X26" s="113" t="s">
        <v>904</v>
      </c>
      <c r="Y26" s="113">
        <v>3</v>
      </c>
      <c r="Z26" s="113">
        <v>123.47</v>
      </c>
      <c r="AA26" s="113" t="s">
        <v>1070</v>
      </c>
      <c r="AB26" s="113" t="s">
        <v>907</v>
      </c>
      <c r="AC26" s="113">
        <v>123.83</v>
      </c>
      <c r="AD26" s="162">
        <v>1557</v>
      </c>
      <c r="AE26" s="162">
        <v>0</v>
      </c>
      <c r="AF26" s="166">
        <f t="shared" si="1"/>
        <v>-0.35999999999999943</v>
      </c>
      <c r="AG26" s="144">
        <f t="shared" si="2"/>
        <v>-1409.9615999999978</v>
      </c>
      <c r="AH26" s="141">
        <f t="shared" si="3"/>
        <v>-147.03840000000218</v>
      </c>
    </row>
    <row r="27" spans="1:34" ht="15.75" thickBot="1" x14ac:dyDescent="0.3">
      <c r="A27" s="5" t="s">
        <v>344</v>
      </c>
      <c r="B27" s="113" t="s">
        <v>345</v>
      </c>
      <c r="C27" s="155" t="s">
        <v>344</v>
      </c>
      <c r="D27" s="113" t="s">
        <v>814</v>
      </c>
      <c r="E27" s="113" t="s">
        <v>783</v>
      </c>
      <c r="F27" s="113" t="s">
        <v>824</v>
      </c>
      <c r="G27" s="113" t="s">
        <v>460</v>
      </c>
      <c r="H27">
        <f>VLOOKUP(G27,MARGIN!$E$1:$F$10,2)</f>
        <v>0.76597830749433171</v>
      </c>
      <c r="I27" s="145">
        <v>1250</v>
      </c>
      <c r="J27" s="113">
        <v>0.01</v>
      </c>
      <c r="K27" s="113" t="s">
        <v>1142</v>
      </c>
      <c r="L27" s="113" t="s">
        <v>825</v>
      </c>
      <c r="M27" s="146" t="s">
        <v>457</v>
      </c>
      <c r="N27" s="198">
        <f>VLOOKUP($A27,[3]futuresATR!$A$2:$F$80,3)</f>
        <v>99.73</v>
      </c>
      <c r="O27" s="153">
        <f t="shared" si="4"/>
        <v>162749.38700000002</v>
      </c>
      <c r="P27" s="199">
        <f>VLOOKUP($A27,[3]futuresATR!$A$2:$F$80,4)</f>
        <v>5.5500000000000001E-2</v>
      </c>
      <c r="Q27" s="152">
        <f t="shared" si="11"/>
        <v>90.570450000000008</v>
      </c>
      <c r="R27" s="144">
        <f t="shared" si="9"/>
        <v>23</v>
      </c>
      <c r="S27" s="139">
        <f t="shared" si="0"/>
        <v>3743235.9010000005</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815.95000000041739</v>
      </c>
      <c r="AH27" s="141">
        <f t="shared" si="3"/>
        <v>-85.04999999958261</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122.484375</v>
      </c>
      <c r="O28" s="153">
        <f t="shared" si="4"/>
        <v>122484.375</v>
      </c>
      <c r="P28" s="199">
        <f>VLOOKUP($A28,[3]futuresATR!$A$2:$F$80,4)</f>
        <v>0.412109375</v>
      </c>
      <c r="Q28" s="152">
        <f t="shared" si="11"/>
        <v>412.109375</v>
      </c>
      <c r="R28" s="144">
        <f t="shared" si="9"/>
        <v>5</v>
      </c>
      <c r="S28" s="139">
        <f t="shared" si="0"/>
        <v>612421.875</v>
      </c>
      <c r="T28" s="111">
        <f t="shared" si="10"/>
        <v>5</v>
      </c>
      <c r="U28" s="111">
        <f t="shared" si="6"/>
        <v>70</v>
      </c>
      <c r="V28" s="160">
        <f t="shared" si="7"/>
        <v>5</v>
      </c>
      <c r="W28" s="160">
        <f t="shared" si="8"/>
        <v>2060.546875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1358.7</v>
      </c>
      <c r="O29" s="153">
        <f t="shared" si="4"/>
        <v>135870</v>
      </c>
      <c r="P29" s="199">
        <f>VLOOKUP($A29,[3]futuresATR!$A$2:$F$80,4)</f>
        <v>23.15</v>
      </c>
      <c r="Q29" s="152">
        <f t="shared" si="11"/>
        <v>2315</v>
      </c>
      <c r="R29" s="144">
        <f t="shared" si="9"/>
        <v>1</v>
      </c>
      <c r="S29" s="139">
        <f t="shared" si="0"/>
        <v>135870</v>
      </c>
      <c r="T29" s="111">
        <f t="shared" si="10"/>
        <v>1</v>
      </c>
      <c r="U29" s="111">
        <f t="shared" si="6"/>
        <v>14</v>
      </c>
      <c r="V29" s="160">
        <f t="shared" si="7"/>
        <v>1</v>
      </c>
      <c r="W29" s="160">
        <f t="shared" si="8"/>
        <v>2315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8632</v>
      </c>
      <c r="O30" s="153">
        <f t="shared" si="4"/>
        <v>55546.975546975547</v>
      </c>
      <c r="P30" s="199">
        <f>VLOOKUP($A30,[3]futuresATR!$A$2:$F$80,4)</f>
        <v>205.30662290500001</v>
      </c>
      <c r="Q30" s="152">
        <f t="shared" si="11"/>
        <v>1321.1494395431146</v>
      </c>
      <c r="R30" s="144">
        <f t="shared" si="9"/>
        <v>2</v>
      </c>
      <c r="S30" s="139">
        <f t="shared" si="0"/>
        <v>111093.95109395109</v>
      </c>
      <c r="T30" s="111">
        <f t="shared" si="10"/>
        <v>2</v>
      </c>
      <c r="U30" s="111">
        <f t="shared" si="6"/>
        <v>28</v>
      </c>
      <c r="V30" s="160">
        <f t="shared" si="7"/>
        <v>2</v>
      </c>
      <c r="W30" s="160">
        <f t="shared" si="8"/>
        <v>2642.2988790862291</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218.35</v>
      </c>
      <c r="O31" s="153">
        <f t="shared" si="4"/>
        <v>54587.5</v>
      </c>
      <c r="P31" s="199">
        <f>VLOOKUP($A31,[3]futuresATR!$A$2:$F$80,4)</f>
        <v>5.0255584170000001</v>
      </c>
      <c r="Q31" s="152">
        <f t="shared" si="11"/>
        <v>1256.38960425</v>
      </c>
      <c r="R31" s="144">
        <f t="shared" si="9"/>
        <v>2</v>
      </c>
      <c r="S31" s="139">
        <f t="shared" si="0"/>
        <v>109175</v>
      </c>
      <c r="T31" s="111">
        <f t="shared" si="10"/>
        <v>2</v>
      </c>
      <c r="U31" s="111">
        <f t="shared" si="6"/>
        <v>28</v>
      </c>
      <c r="V31" s="160">
        <f t="shared" si="7"/>
        <v>2</v>
      </c>
      <c r="W31" s="160">
        <f t="shared" si="8"/>
        <v>2512.7792085000001</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20725</v>
      </c>
      <c r="O32" s="153">
        <f t="shared" si="4"/>
        <v>133365.50836550837</v>
      </c>
      <c r="P32" s="199">
        <f>VLOOKUP($A32,[3]futuresATR!$A$2:$F$80,4)</f>
        <v>439.04957246100003</v>
      </c>
      <c r="Q32" s="152">
        <f t="shared" si="11"/>
        <v>2825.2868240733596</v>
      </c>
      <c r="R32" s="144">
        <f t="shared" si="9"/>
        <v>1</v>
      </c>
      <c r="S32" s="139">
        <f t="shared" si="0"/>
        <v>133365.50836550837</v>
      </c>
      <c r="T32" s="111">
        <f t="shared" si="10"/>
        <v>1</v>
      </c>
      <c r="U32" s="111">
        <f t="shared" si="6"/>
        <v>14</v>
      </c>
      <c r="V32" s="160">
        <f t="shared" si="7"/>
        <v>1</v>
      </c>
      <c r="W32" s="160">
        <f t="shared" si="8"/>
        <v>2825.2868240733596</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1.4456</v>
      </c>
      <c r="O33" s="153">
        <f t="shared" si="4"/>
        <v>60715.199999999997</v>
      </c>
      <c r="P33" s="199">
        <f>VLOOKUP($A33,[3]futuresATR!$A$2:$F$80,4)</f>
        <v>5.0172888499999999E-2</v>
      </c>
      <c r="Q33" s="152">
        <f t="shared" si="11"/>
        <v>2107.261317</v>
      </c>
      <c r="R33" s="144">
        <f t="shared" si="9"/>
        <v>1</v>
      </c>
      <c r="S33" s="139">
        <f t="shared" si="0"/>
        <v>60715.199999999997</v>
      </c>
      <c r="T33" s="111">
        <f t="shared" si="10"/>
        <v>1</v>
      </c>
      <c r="U33" s="111">
        <f t="shared" si="6"/>
        <v>14</v>
      </c>
      <c r="V33" s="160">
        <f t="shared" si="7"/>
        <v>1</v>
      </c>
      <c r="W33" s="160">
        <f t="shared" si="8"/>
        <v>2107.261317</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0.98704999999999998</v>
      </c>
      <c r="O34" s="172">
        <f>N34*I34/H34/100</f>
        <v>123381.25</v>
      </c>
      <c r="P34" s="199">
        <f>VLOOKUP($A34,[3]futuresATR!$A$2:$F$80,4)</f>
        <v>1.2938806000000001E-2</v>
      </c>
      <c r="Q34" s="159">
        <f>P34*I34/H34/100</f>
        <v>1617.3507500000001</v>
      </c>
      <c r="R34" s="144">
        <f t="shared" si="9"/>
        <v>2</v>
      </c>
      <c r="S34" s="139">
        <f t="shared" ref="S34:S65" si="12">R34*O34</f>
        <v>246762.5</v>
      </c>
      <c r="T34" s="111">
        <f t="shared" si="10"/>
        <v>2</v>
      </c>
      <c r="U34" s="111">
        <f t="shared" si="6"/>
        <v>28</v>
      </c>
      <c r="V34" s="160">
        <f t="shared" si="7"/>
        <v>2</v>
      </c>
      <c r="W34" s="160">
        <f t="shared" si="8"/>
        <v>3234.7015000000001</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145.55000000000001</v>
      </c>
      <c r="O35" s="153">
        <f t="shared" si="4"/>
        <v>54581.250000000007</v>
      </c>
      <c r="P35" s="199">
        <f>VLOOKUP($A35,[3]futuresATR!$A$2:$F$80,4)</f>
        <v>4.9845673604999998</v>
      </c>
      <c r="Q35" s="152">
        <f t="shared" ref="Q35:Q51" si="14">P35*I35/H35</f>
        <v>1869.2127601875</v>
      </c>
      <c r="R35" s="144">
        <f t="shared" si="9"/>
        <v>2</v>
      </c>
      <c r="S35" s="139">
        <f t="shared" si="12"/>
        <v>109162.50000000001</v>
      </c>
      <c r="T35" s="111">
        <f t="shared" si="10"/>
        <v>2</v>
      </c>
      <c r="U35" s="111">
        <f t="shared" si="6"/>
        <v>28</v>
      </c>
      <c r="V35" s="160">
        <f t="shared" si="7"/>
        <v>2</v>
      </c>
      <c r="W35" s="160">
        <f t="shared" si="8"/>
        <v>3738.4255203749999</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416.5</v>
      </c>
      <c r="O36" s="153">
        <f t="shared" si="4"/>
        <v>20825</v>
      </c>
      <c r="P36" s="199">
        <f>VLOOKUP($A36,[3]futuresATR!$A$2:$F$80,4)</f>
        <v>12.459688012499999</v>
      </c>
      <c r="Q36" s="152">
        <f t="shared" si="14"/>
        <v>622.98440062499992</v>
      </c>
      <c r="R36" s="144">
        <f t="shared" si="9"/>
        <v>4</v>
      </c>
      <c r="S36" s="139">
        <f t="shared" si="12"/>
        <v>83300</v>
      </c>
      <c r="T36" s="111">
        <f t="shared" si="10"/>
        <v>4</v>
      </c>
      <c r="U36" s="111">
        <f t="shared" si="6"/>
        <v>56</v>
      </c>
      <c r="V36" s="160">
        <f t="shared" si="7"/>
        <v>4</v>
      </c>
      <c r="W36" s="160">
        <f t="shared" si="8"/>
        <v>2491.9376024999997</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322.8</v>
      </c>
      <c r="O37" s="153">
        <f t="shared" si="4"/>
        <v>35508</v>
      </c>
      <c r="P37" s="199">
        <f>VLOOKUP($A37,[3]futuresATR!$A$2:$F$80,4)</f>
        <v>7.6069611794999998</v>
      </c>
      <c r="Q37" s="152">
        <f t="shared" si="14"/>
        <v>836.76572974499993</v>
      </c>
      <c r="R37" s="144">
        <f t="shared" si="9"/>
        <v>3</v>
      </c>
      <c r="S37" s="139">
        <f t="shared" si="12"/>
        <v>106524</v>
      </c>
      <c r="T37" s="111">
        <f t="shared" si="10"/>
        <v>3</v>
      </c>
      <c r="U37" s="111">
        <f t="shared" si="6"/>
        <v>42</v>
      </c>
      <c r="V37" s="160">
        <f t="shared" si="7"/>
        <v>3</v>
      </c>
      <c r="W37" s="160">
        <f t="shared" si="8"/>
        <v>2510.2971892349997</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113.65</v>
      </c>
      <c r="O38" s="153">
        <f t="shared" si="4"/>
        <v>45460</v>
      </c>
      <c r="P38" s="199">
        <f>VLOOKUP($A38,[3]futuresATR!$A$2:$F$80,4)</f>
        <v>2.2075</v>
      </c>
      <c r="Q38" s="152">
        <f t="shared" si="14"/>
        <v>883</v>
      </c>
      <c r="R38" s="144">
        <f t="shared" si="9"/>
        <v>3</v>
      </c>
      <c r="S38" s="139">
        <f t="shared" si="12"/>
        <v>136380</v>
      </c>
      <c r="T38" s="111">
        <f t="shared" si="10"/>
        <v>3</v>
      </c>
      <c r="U38" s="111">
        <f t="shared" si="6"/>
        <v>42</v>
      </c>
      <c r="V38" s="160">
        <f t="shared" si="7"/>
        <v>3</v>
      </c>
      <c r="W38" s="160">
        <f t="shared" si="8"/>
        <v>2649</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49.58</v>
      </c>
      <c r="O39" s="153">
        <f t="shared" si="4"/>
        <v>49580</v>
      </c>
      <c r="P39" s="199">
        <f>VLOOKUP($A39,[3]futuresATR!$A$2:$F$80,4)</f>
        <v>1.6465000000000001</v>
      </c>
      <c r="Q39" s="152">
        <f t="shared" si="14"/>
        <v>1646.5</v>
      </c>
      <c r="R39" s="144">
        <f t="shared" si="9"/>
        <v>2</v>
      </c>
      <c r="S39" s="139">
        <f t="shared" si="12"/>
        <v>99160</v>
      </c>
      <c r="T39" s="111">
        <f t="shared" si="10"/>
        <v>2</v>
      </c>
      <c r="U39" s="111">
        <f t="shared" si="6"/>
        <v>28</v>
      </c>
      <c r="V39" s="160">
        <f t="shared" si="7"/>
        <v>2</v>
      </c>
      <c r="W39" s="160">
        <f t="shared" si="8"/>
        <v>3293</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424</v>
      </c>
      <c r="O40" s="153">
        <f t="shared" si="4"/>
        <v>42400</v>
      </c>
      <c r="P40" s="199">
        <f>VLOOKUP($A40,[3]futuresATR!$A$2:$F$80,4)</f>
        <v>15.213796504999999</v>
      </c>
      <c r="Q40" s="152">
        <f t="shared" si="14"/>
        <v>1521.3796505</v>
      </c>
      <c r="R40" s="144">
        <f t="shared" si="9"/>
        <v>2</v>
      </c>
      <c r="S40" s="139">
        <f t="shared" si="12"/>
        <v>84800</v>
      </c>
      <c r="T40" s="111">
        <f t="shared" si="10"/>
        <v>2</v>
      </c>
      <c r="U40" s="111">
        <f t="shared" si="6"/>
        <v>28</v>
      </c>
      <c r="V40" s="160">
        <f t="shared" si="7"/>
        <v>2</v>
      </c>
      <c r="W40" s="160">
        <f t="shared" si="8"/>
        <v>3042.7593010000001</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83.25</v>
      </c>
      <c r="O41" s="153">
        <f t="shared" si="4"/>
        <v>33300</v>
      </c>
      <c r="P41" s="199">
        <f>VLOOKUP($A41,[3]futuresATR!$A$2:$F$80,4)</f>
        <v>1.48</v>
      </c>
      <c r="Q41" s="152">
        <f t="shared" si="14"/>
        <v>592</v>
      </c>
      <c r="R41" s="144">
        <f t="shared" si="9"/>
        <v>4</v>
      </c>
      <c r="S41" s="139">
        <f t="shared" si="12"/>
        <v>133200</v>
      </c>
      <c r="T41" s="111">
        <f t="shared" si="10"/>
        <v>4</v>
      </c>
      <c r="U41" s="111">
        <f t="shared" si="6"/>
        <v>56</v>
      </c>
      <c r="V41" s="160">
        <f t="shared" si="7"/>
        <v>4</v>
      </c>
      <c r="W41" s="160">
        <f t="shared" si="8"/>
        <v>2368</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1759</v>
      </c>
      <c r="O42" s="153">
        <f t="shared" si="4"/>
        <v>17590</v>
      </c>
      <c r="P42" s="199">
        <f>VLOOKUP($A42,[3]futuresATR!$A$2:$F$80,4)</f>
        <v>33.882495344500001</v>
      </c>
      <c r="Q42" s="152">
        <f>P42*I42/H42</f>
        <v>338.82495344500001</v>
      </c>
      <c r="R42" s="144">
        <f t="shared" si="9"/>
        <v>6</v>
      </c>
      <c r="S42" s="139">
        <f t="shared" si="12"/>
        <v>105540</v>
      </c>
      <c r="T42" s="111">
        <f t="shared" si="10"/>
        <v>6</v>
      </c>
      <c r="U42" s="111">
        <f t="shared" si="6"/>
        <v>84</v>
      </c>
      <c r="V42" s="160">
        <f>IF(ROUND(T42*Q42/$R$1,0)&lt;1,0,T42)</f>
        <v>6</v>
      </c>
      <c r="W42" s="160">
        <f t="shared" si="8"/>
        <v>2032.94972067</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567.20000000000005</v>
      </c>
      <c r="O43" s="153">
        <f t="shared" si="4"/>
        <v>28360.000000000004</v>
      </c>
      <c r="P43" s="199">
        <f>VLOOKUP($A43,[3]futuresATR!$A$2:$F$80,4)</f>
        <v>11.414999999999999</v>
      </c>
      <c r="Q43" s="152">
        <f t="shared" si="14"/>
        <v>570.75</v>
      </c>
      <c r="R43" s="144">
        <f t="shared" si="9"/>
        <v>4</v>
      </c>
      <c r="S43" s="139">
        <f t="shared" si="12"/>
        <v>113440.00000000001</v>
      </c>
      <c r="T43" s="111">
        <f t="shared" si="10"/>
        <v>4</v>
      </c>
      <c r="U43" s="111">
        <f t="shared" si="6"/>
        <v>56</v>
      </c>
      <c r="V43" s="160">
        <f t="shared" si="7"/>
        <v>4</v>
      </c>
      <c r="W43" s="160">
        <f t="shared" si="8"/>
        <v>2283</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843</v>
      </c>
      <c r="O44" s="153">
        <f t="shared" si="4"/>
        <v>42150</v>
      </c>
      <c r="P44" s="199">
        <f>VLOOKUP($A44,[3]futuresATR!$A$2:$F$80,4)</f>
        <v>19.235619048</v>
      </c>
      <c r="Q44" s="152">
        <f t="shared" si="14"/>
        <v>961.78095240000005</v>
      </c>
      <c r="R44" s="144">
        <f t="shared" si="9"/>
        <v>3</v>
      </c>
      <c r="S44" s="139">
        <f t="shared" si="12"/>
        <v>126450</v>
      </c>
      <c r="T44" s="111">
        <f t="shared" si="10"/>
        <v>3</v>
      </c>
      <c r="U44" s="111">
        <f t="shared" si="6"/>
        <v>42</v>
      </c>
      <c r="V44" s="160">
        <f t="shared" si="7"/>
        <v>3</v>
      </c>
      <c r="W44" s="160">
        <f t="shared" si="8"/>
        <v>2885.3428572000003</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0.89657954902048675</v>
      </c>
      <c r="I45">
        <v>10</v>
      </c>
      <c r="J45">
        <v>0.1</v>
      </c>
      <c r="K45" t="s">
        <v>297</v>
      </c>
      <c r="M45" s="133" t="s">
        <v>624</v>
      </c>
      <c r="N45" s="198">
        <f>VLOOKUP($A45,[3]futuresATR!$A$2:$F$80,3)</f>
        <v>8062</v>
      </c>
      <c r="O45" s="153">
        <f t="shared" si="4"/>
        <v>89919.517000000007</v>
      </c>
      <c r="P45" s="199">
        <f>VLOOKUP($A45,[3]futuresATR!$A$2:$F$80,4)</f>
        <v>281.24951594999999</v>
      </c>
      <c r="Q45" s="152">
        <f t="shared" si="14"/>
        <v>3136.9164761483253</v>
      </c>
      <c r="R45" s="144">
        <f t="shared" si="9"/>
        <v>1</v>
      </c>
      <c r="S45" s="139">
        <f t="shared" si="12"/>
        <v>89919.517000000007</v>
      </c>
      <c r="T45" s="111">
        <f t="shared" si="10"/>
        <v>1</v>
      </c>
      <c r="U45" s="111">
        <f t="shared" si="6"/>
        <v>14</v>
      </c>
      <c r="V45" s="160">
        <f t="shared" si="7"/>
        <v>1</v>
      </c>
      <c r="W45" s="160">
        <f t="shared" si="8"/>
        <v>3136.9164761483253</v>
      </c>
      <c r="X45" t="s">
        <v>903</v>
      </c>
      <c r="Y45">
        <v>2</v>
      </c>
      <c r="Z45">
        <v>8908.6</v>
      </c>
      <c r="AA45" s="137">
        <v>0</v>
      </c>
      <c r="AB45" t="s">
        <v>907</v>
      </c>
      <c r="AC45">
        <v>8979</v>
      </c>
      <c r="AD45" s="109">
        <v>-1569</v>
      </c>
      <c r="AE45" s="109">
        <v>0</v>
      </c>
      <c r="AF45" s="166">
        <f t="shared" si="1"/>
        <v>-70.399999999999636</v>
      </c>
      <c r="AG45" s="144">
        <f t="shared" si="13"/>
        <v>-1570.4127999999921</v>
      </c>
      <c r="AH45" s="141">
        <f t="shared" si="3"/>
        <v>1.412799999992103</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5.2769999999999997E-2</v>
      </c>
      <c r="O46" s="153">
        <f t="shared" si="4"/>
        <v>26385</v>
      </c>
      <c r="P46" s="199">
        <f>VLOOKUP($A46,[3]futuresATR!$A$2:$F$80,4)</f>
        <v>9.9823100000000003E-4</v>
      </c>
      <c r="Q46" s="152">
        <f t="shared" si="14"/>
        <v>499.1155</v>
      </c>
      <c r="R46" s="144">
        <f t="shared" si="9"/>
        <v>5</v>
      </c>
      <c r="S46" s="139">
        <f t="shared" si="12"/>
        <v>131925</v>
      </c>
      <c r="T46" s="111">
        <f t="shared" si="10"/>
        <v>5</v>
      </c>
      <c r="U46" s="111">
        <f t="shared" si="6"/>
        <v>70</v>
      </c>
      <c r="V46" s="160">
        <f t="shared" si="7"/>
        <v>5</v>
      </c>
      <c r="W46" s="160">
        <f t="shared" si="8"/>
        <v>2495.5774999999999</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508.25</v>
      </c>
      <c r="O47" s="153">
        <f t="shared" si="4"/>
        <v>25412.5</v>
      </c>
      <c r="P47" s="199">
        <f>VLOOKUP($A47,[3]futuresATR!$A$2:$F$80,4)</f>
        <v>10.1996516295</v>
      </c>
      <c r="Q47" s="152">
        <f t="shared" si="14"/>
        <v>509.98258147500002</v>
      </c>
      <c r="R47" s="144">
        <f t="shared" si="9"/>
        <v>4</v>
      </c>
      <c r="S47" s="139">
        <f t="shared" si="12"/>
        <v>101650</v>
      </c>
      <c r="T47" s="111">
        <f t="shared" si="10"/>
        <v>4</v>
      </c>
      <c r="U47" s="111">
        <f t="shared" si="6"/>
        <v>56</v>
      </c>
      <c r="V47" s="160">
        <f t="shared" si="7"/>
        <v>4</v>
      </c>
      <c r="W47" s="160">
        <f t="shared" si="8"/>
        <v>2039.9303259000001</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0.71199999999999997</v>
      </c>
      <c r="O48" s="153">
        <f t="shared" si="4"/>
        <v>71200</v>
      </c>
      <c r="P48" s="199">
        <f>VLOOKUP($A48,[3]futuresATR!$A$2:$F$80,4)</f>
        <v>9.6685520000000004E-3</v>
      </c>
      <c r="Q48" s="152">
        <f t="shared" si="14"/>
        <v>966.85520000000008</v>
      </c>
      <c r="R48" s="144">
        <f t="shared" si="9"/>
        <v>3</v>
      </c>
      <c r="S48" s="139">
        <f t="shared" si="12"/>
        <v>213600</v>
      </c>
      <c r="T48" s="111">
        <f t="shared" si="10"/>
        <v>3</v>
      </c>
      <c r="U48" s="111">
        <f t="shared" si="6"/>
        <v>42</v>
      </c>
      <c r="V48" s="160">
        <f t="shared" si="7"/>
        <v>3</v>
      </c>
      <c r="W48" s="160">
        <f t="shared" si="8"/>
        <v>2900.5656000000004</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2.758</v>
      </c>
      <c r="O49" s="153">
        <f t="shared" si="4"/>
        <v>27580</v>
      </c>
      <c r="P49" s="199">
        <f>VLOOKUP($A49,[3]futuresATR!$A$2:$F$80,4)</f>
        <v>9.6173622E-2</v>
      </c>
      <c r="Q49" s="152">
        <f t="shared" si="14"/>
        <v>961.73622</v>
      </c>
      <c r="R49" s="144">
        <f t="shared" si="9"/>
        <v>3</v>
      </c>
      <c r="S49" s="139">
        <f t="shared" si="12"/>
        <v>82740</v>
      </c>
      <c r="T49" s="111">
        <f t="shared" si="10"/>
        <v>3</v>
      </c>
      <c r="U49" s="111">
        <f t="shared" si="6"/>
        <v>42</v>
      </c>
      <c r="V49" s="160">
        <f t="shared" si="7"/>
        <v>3</v>
      </c>
      <c r="W49" s="160">
        <f t="shared" si="8"/>
        <v>2885.2086600000002</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101.617</v>
      </c>
      <c r="I50" s="145">
        <f>500</f>
        <v>500</v>
      </c>
      <c r="J50" s="113">
        <v>5</v>
      </c>
      <c r="K50" s="113" t="s">
        <v>297</v>
      </c>
      <c r="L50" s="113" t="s">
        <v>380</v>
      </c>
      <c r="M50" s="146" t="s">
        <v>698</v>
      </c>
      <c r="N50" s="198">
        <f>VLOOKUP($A50,[3]futuresATR!$A$2:$F$80,3)</f>
        <v>15445</v>
      </c>
      <c r="O50" s="153">
        <f t="shared" si="4"/>
        <v>75996.142377751748</v>
      </c>
      <c r="P50" s="199">
        <f>VLOOKUP($A50,[3]futuresATR!$A$2:$F$80,4)</f>
        <v>463.38648656800001</v>
      </c>
      <c r="Q50" s="152">
        <f t="shared" si="14"/>
        <v>2280.0638011750002</v>
      </c>
      <c r="R50" s="144">
        <f t="shared" si="9"/>
        <v>1</v>
      </c>
      <c r="S50" s="139">
        <f t="shared" si="12"/>
        <v>75996.142377751748</v>
      </c>
      <c r="T50" s="111">
        <f t="shared" si="10"/>
        <v>1</v>
      </c>
      <c r="U50" s="111">
        <f t="shared" si="6"/>
        <v>14</v>
      </c>
      <c r="V50" s="160">
        <f t="shared" si="7"/>
        <v>1</v>
      </c>
      <c r="W50" s="160">
        <f t="shared" si="8"/>
        <v>2280.0638011750002</v>
      </c>
      <c r="X50" s="158" t="s">
        <v>904</v>
      </c>
      <c r="Y50" s="113">
        <v>2</v>
      </c>
      <c r="Z50" s="113">
        <v>16645</v>
      </c>
      <c r="AA50" s="162">
        <v>35</v>
      </c>
      <c r="AB50" s="161">
        <v>2.0999999999999999E-3</v>
      </c>
      <c r="AC50" s="113">
        <v>16680</v>
      </c>
      <c r="AD50" s="162">
        <v>350</v>
      </c>
      <c r="AE50" s="162">
        <v>0</v>
      </c>
      <c r="AF50" s="166">
        <f t="shared" si="1"/>
        <v>-35</v>
      </c>
      <c r="AG50" s="144">
        <f t="shared" si="13"/>
        <v>-344.43055787909503</v>
      </c>
      <c r="AH50" s="141">
        <f t="shared" si="3"/>
        <v>-5.5694421209049665</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4404</v>
      </c>
      <c r="O51" s="153">
        <f t="shared" si="4"/>
        <v>88080</v>
      </c>
      <c r="P51" s="199">
        <f>VLOOKUP($A51,[3]futuresATR!$A$2:$F$80,4)</f>
        <v>71.157050592000004</v>
      </c>
      <c r="Q51" s="152">
        <f t="shared" si="14"/>
        <v>1423.1410118400001</v>
      </c>
      <c r="R51" s="144">
        <f t="shared" si="9"/>
        <v>2</v>
      </c>
      <c r="S51" s="139">
        <f t="shared" si="12"/>
        <v>176160</v>
      </c>
      <c r="T51" s="111">
        <f t="shared" si="10"/>
        <v>2</v>
      </c>
      <c r="U51" s="111">
        <f t="shared" si="6"/>
        <v>28</v>
      </c>
      <c r="V51" s="160">
        <f t="shared" si="7"/>
        <v>2</v>
      </c>
      <c r="W51" s="160">
        <f t="shared" si="8"/>
        <v>2846.2820236800003</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191.5</v>
      </c>
      <c r="O52" s="153">
        <f t="shared" si="4"/>
        <v>9575</v>
      </c>
      <c r="P52" s="199">
        <f>VLOOKUP($A52,[3]futuresATR!$A$2:$F$80,4)</f>
        <v>7.1124999999999998</v>
      </c>
      <c r="Q52" s="173">
        <f>P52*I52/H52</f>
        <v>355.625</v>
      </c>
      <c r="R52" s="144">
        <f t="shared" si="9"/>
        <v>6</v>
      </c>
      <c r="S52" s="139">
        <f t="shared" si="12"/>
        <v>57450</v>
      </c>
      <c r="T52" s="111">
        <f t="shared" si="10"/>
        <v>6</v>
      </c>
      <c r="U52" s="111">
        <f t="shared" si="6"/>
        <v>84</v>
      </c>
      <c r="V52" s="160">
        <f t="shared" si="7"/>
        <v>6</v>
      </c>
      <c r="W52" s="160">
        <f t="shared" si="8"/>
        <v>2133.75</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183.6</v>
      </c>
      <c r="O53" s="153">
        <f t="shared" si="4"/>
        <v>27540</v>
      </c>
      <c r="P53" s="199">
        <f>VLOOKUP($A53,[3]futuresATR!$A$2:$F$80,4)</f>
        <v>5.0808570560000001</v>
      </c>
      <c r="Q53" s="152">
        <f t="shared" ref="Q53:Q61" si="15">P53*I53/H53</f>
        <v>762.12855839999997</v>
      </c>
      <c r="R53" s="144">
        <f t="shared" si="9"/>
        <v>3</v>
      </c>
      <c r="S53" s="139">
        <f t="shared" si="12"/>
        <v>82620</v>
      </c>
      <c r="T53" s="111">
        <f t="shared" si="10"/>
        <v>3</v>
      </c>
      <c r="U53" s="111">
        <f t="shared" si="6"/>
        <v>42</v>
      </c>
      <c r="V53" s="160">
        <f t="shared" si="7"/>
        <v>3</v>
      </c>
      <c r="W53" s="160">
        <f t="shared" si="8"/>
        <v>2286.3856752000002</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602.65</v>
      </c>
      <c r="O54" s="153">
        <f t="shared" si="4"/>
        <v>60265</v>
      </c>
      <c r="P54" s="199">
        <f>VLOOKUP($A54,[3]futuresATR!$A$2:$F$80,4)</f>
        <v>16.627500000000001</v>
      </c>
      <c r="Q54" s="152">
        <f t="shared" si="15"/>
        <v>1662.7500000000002</v>
      </c>
      <c r="R54" s="144">
        <f t="shared" si="9"/>
        <v>2</v>
      </c>
      <c r="S54" s="139">
        <f t="shared" si="12"/>
        <v>120530</v>
      </c>
      <c r="T54" s="111">
        <f t="shared" si="10"/>
        <v>2</v>
      </c>
      <c r="U54" s="111">
        <f t="shared" si="6"/>
        <v>28</v>
      </c>
      <c r="V54" s="160">
        <f t="shared" si="7"/>
        <v>2</v>
      </c>
      <c r="W54" s="160">
        <f t="shared" si="8"/>
        <v>3325.5000000000005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1076.9000000000001</v>
      </c>
      <c r="O55" s="153">
        <f t="shared" si="4"/>
        <v>53845.000000000007</v>
      </c>
      <c r="P55" s="199">
        <f>VLOOKUP($A55,[3]futuresATR!$A$2:$F$80,4)</f>
        <v>22.6419501775</v>
      </c>
      <c r="Q55" s="152">
        <f t="shared" si="15"/>
        <v>1132.0975088749999</v>
      </c>
      <c r="R55" s="144">
        <f t="shared" si="9"/>
        <v>2</v>
      </c>
      <c r="S55" s="139">
        <f t="shared" si="12"/>
        <v>107690.00000000001</v>
      </c>
      <c r="T55" s="111">
        <f t="shared" si="10"/>
        <v>2</v>
      </c>
      <c r="U55" s="111">
        <f t="shared" si="6"/>
        <v>28</v>
      </c>
      <c r="V55" s="160">
        <f t="shared" si="7"/>
        <v>2</v>
      </c>
      <c r="W55" s="160">
        <f t="shared" si="8"/>
        <v>2264.1950177499998</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1.4287000000000001</v>
      </c>
      <c r="O56" s="153">
        <f t="shared" si="4"/>
        <v>60005.4</v>
      </c>
      <c r="P56" s="199">
        <f>VLOOKUP($A56,[3]futuresATR!$A$2:$F$80,4)</f>
        <v>5.3715846999999997E-2</v>
      </c>
      <c r="Q56" s="152">
        <f t="shared" si="15"/>
        <v>2256.0655739999997</v>
      </c>
      <c r="R56" s="144">
        <f t="shared" si="9"/>
        <v>1</v>
      </c>
      <c r="S56" s="139">
        <f t="shared" si="12"/>
        <v>60005.4</v>
      </c>
      <c r="T56" s="111">
        <f t="shared" si="10"/>
        <v>1</v>
      </c>
      <c r="U56" s="111">
        <f t="shared" si="6"/>
        <v>14</v>
      </c>
      <c r="V56" s="160">
        <f t="shared" si="7"/>
        <v>1</v>
      </c>
      <c r="W56" s="160">
        <f t="shared" si="8"/>
        <v>2256.0655739999997</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10.31</v>
      </c>
      <c r="O57" s="153">
        <f t="shared" si="4"/>
        <v>20620</v>
      </c>
      <c r="P57" s="199">
        <f>VLOOKUP($A57,[3]futuresATR!$A$2:$F$80,4)</f>
        <v>0.26914577849999999</v>
      </c>
      <c r="Q57" s="152">
        <f t="shared" si="15"/>
        <v>538.29155700000001</v>
      </c>
      <c r="R57" s="144">
        <f t="shared" si="9"/>
        <v>4</v>
      </c>
      <c r="S57" s="139">
        <f t="shared" si="12"/>
        <v>82480</v>
      </c>
      <c r="T57" s="111">
        <f t="shared" si="10"/>
        <v>4</v>
      </c>
      <c r="U57" s="111">
        <f t="shared" si="6"/>
        <v>56</v>
      </c>
      <c r="V57" s="160">
        <f t="shared" si="7"/>
        <v>4</v>
      </c>
      <c r="W57" s="160">
        <f t="shared" si="8"/>
        <v>2153.166228</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1.29399</v>
      </c>
      <c r="I58" s="148">
        <v>20</v>
      </c>
      <c r="J58" s="113">
        <v>0.1</v>
      </c>
      <c r="K58" s="113" t="s">
        <v>300</v>
      </c>
      <c r="M58" s="146" t="s">
        <v>494</v>
      </c>
      <c r="N58" s="198">
        <f>VLOOKUP($A58,[3]futuresATR!$A$2:$F$80,3)</f>
        <v>483.1</v>
      </c>
      <c r="O58" s="153">
        <f t="shared" si="4"/>
        <v>7466.8274097945114</v>
      </c>
      <c r="P58" s="199">
        <f>VLOOKUP($A58,[3]futuresATR!$A$2:$F$80,4)</f>
        <v>10.315</v>
      </c>
      <c r="Q58" s="152">
        <f t="shared" si="15"/>
        <v>159.42936189615065</v>
      </c>
      <c r="R58" s="144">
        <f t="shared" si="9"/>
        <v>13</v>
      </c>
      <c r="S58" s="139">
        <f t="shared" si="12"/>
        <v>97068.756327328651</v>
      </c>
      <c r="T58" s="111">
        <f t="shared" si="10"/>
        <v>13</v>
      </c>
      <c r="U58" s="111">
        <f t="shared" si="6"/>
        <v>182</v>
      </c>
      <c r="V58" s="160">
        <f t="shared" si="7"/>
        <v>13</v>
      </c>
      <c r="W58" s="160">
        <f t="shared" si="8"/>
        <v>2072.5817046499583</v>
      </c>
      <c r="X58" s="113" t="s">
        <v>903</v>
      </c>
      <c r="Y58" s="113">
        <v>28</v>
      </c>
      <c r="Z58" s="113">
        <v>516.20000000000005</v>
      </c>
      <c r="AA58" s="113" t="s">
        <v>1057</v>
      </c>
      <c r="AB58" s="161">
        <v>1.5E-3</v>
      </c>
      <c r="AC58" s="113">
        <v>517</v>
      </c>
      <c r="AD58" s="162">
        <v>-342</v>
      </c>
      <c r="AE58" s="162">
        <v>0</v>
      </c>
      <c r="AF58" s="166">
        <f t="shared" si="1"/>
        <v>-0.79999999999995453</v>
      </c>
      <c r="AG58" s="144">
        <f t="shared" si="13"/>
        <v>-346.21596766588192</v>
      </c>
      <c r="AH58" s="141">
        <f>ABS(AG58)-ABS(AD58)</f>
        <v>4.2159676658819194</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1077.25</v>
      </c>
      <c r="O59" s="153">
        <f t="shared" si="4"/>
        <v>53862.5</v>
      </c>
      <c r="P59" s="199">
        <f>VLOOKUP($A59,[3]futuresATR!$A$2:$F$80,4)</f>
        <v>31.124338329</v>
      </c>
      <c r="Q59" s="152">
        <f t="shared" si="15"/>
        <v>1556.2169164500001</v>
      </c>
      <c r="R59" s="144">
        <f t="shared" si="9"/>
        <v>2</v>
      </c>
      <c r="S59" s="139">
        <f t="shared" si="12"/>
        <v>107725</v>
      </c>
      <c r="T59" s="111">
        <f t="shared" si="10"/>
        <v>2</v>
      </c>
      <c r="U59" s="111">
        <f t="shared" si="6"/>
        <v>28</v>
      </c>
      <c r="V59" s="160">
        <f t="shared" si="7"/>
        <v>2</v>
      </c>
      <c r="W59" s="160">
        <f t="shared" si="8"/>
        <v>3112.4338329000002</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20.87</v>
      </c>
      <c r="O60" s="153">
        <f t="shared" si="4"/>
        <v>23374.400000000001</v>
      </c>
      <c r="P60" s="199">
        <f>VLOOKUP($A60,[3]futuresATR!$A$2:$F$80,4)</f>
        <v>0.60807776650000001</v>
      </c>
      <c r="Q60" s="152">
        <f t="shared" si="15"/>
        <v>681.04709848000005</v>
      </c>
      <c r="R60" s="144">
        <f t="shared" si="9"/>
        <v>3</v>
      </c>
      <c r="S60" s="139">
        <f t="shared" si="12"/>
        <v>70123.200000000012</v>
      </c>
      <c r="T60" s="111">
        <f t="shared" si="10"/>
        <v>3</v>
      </c>
      <c r="U60" s="111">
        <f t="shared" si="6"/>
        <v>42</v>
      </c>
      <c r="V60" s="160">
        <f t="shared" si="7"/>
        <v>3</v>
      </c>
      <c r="W60" s="160">
        <f t="shared" si="8"/>
        <v>2043.1412954400002</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1.0273000000000001</v>
      </c>
      <c r="O61" s="153">
        <f t="shared" si="4"/>
        <v>128412.50000000001</v>
      </c>
      <c r="P61" s="199">
        <f>VLOOKUP($A61,[3]futuresATR!$A$2:$F$80,4)</f>
        <v>8.4590450000000001E-3</v>
      </c>
      <c r="Q61" s="152">
        <f t="shared" si="15"/>
        <v>1057.380625</v>
      </c>
      <c r="R61" s="144">
        <f t="shared" si="9"/>
        <v>2</v>
      </c>
      <c r="S61" s="139">
        <f t="shared" si="12"/>
        <v>256825.00000000003</v>
      </c>
      <c r="T61" s="111">
        <f t="shared" si="10"/>
        <v>2</v>
      </c>
      <c r="U61" s="111">
        <f t="shared" si="6"/>
        <v>28</v>
      </c>
      <c r="V61" s="160">
        <f t="shared" si="7"/>
        <v>2</v>
      </c>
      <c r="W61" s="160">
        <f t="shared" si="8"/>
        <v>2114.76125</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1990.7</v>
      </c>
      <c r="O62" s="172">
        <f>N62*I62/H62/100</f>
        <v>99535</v>
      </c>
      <c r="P62" s="199">
        <f>VLOOKUP($A62,[3]futuresATR!$A$2:$F$80,4)</f>
        <v>54.401640061499997</v>
      </c>
      <c r="Q62" s="159">
        <f>P62*I62/H62/100</f>
        <v>2720.0820030749996</v>
      </c>
      <c r="R62" s="144">
        <f t="shared" si="9"/>
        <v>1</v>
      </c>
      <c r="S62" s="139">
        <f t="shared" si="12"/>
        <v>99535</v>
      </c>
      <c r="T62" s="111">
        <f t="shared" si="10"/>
        <v>1</v>
      </c>
      <c r="U62" s="111">
        <f t="shared" si="6"/>
        <v>14</v>
      </c>
      <c r="V62" s="160">
        <f t="shared" si="7"/>
        <v>1</v>
      </c>
      <c r="W62" s="160">
        <f t="shared" si="8"/>
        <v>2720.0820030749996</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8358</v>
      </c>
      <c r="O63" s="153">
        <f t="shared" si="4"/>
        <v>16716</v>
      </c>
      <c r="P63" s="199">
        <f>VLOOKUP($A63,[3]futuresATR!$A$2:$F$80,4)</f>
        <v>122.412233048</v>
      </c>
      <c r="Q63" s="152">
        <f t="shared" ref="Q63:Q80" si="16">P63*I63/H63</f>
        <v>244.82446609600001</v>
      </c>
      <c r="R63" s="144">
        <f t="shared" si="9"/>
        <v>9</v>
      </c>
      <c r="S63" s="139">
        <f t="shared" si="12"/>
        <v>150444</v>
      </c>
      <c r="T63" s="111">
        <f t="shared" si="10"/>
        <v>9</v>
      </c>
      <c r="U63" s="111">
        <f t="shared" si="6"/>
        <v>126</v>
      </c>
      <c r="V63" s="160">
        <f t="shared" si="7"/>
        <v>9</v>
      </c>
      <c r="W63" s="160">
        <f t="shared" si="8"/>
        <v>2203.4201948640002</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101.617</v>
      </c>
      <c r="I64" s="113">
        <v>100000</v>
      </c>
      <c r="J64" s="113">
        <v>0.01</v>
      </c>
      <c r="K64" s="113" t="s">
        <v>1142</v>
      </c>
      <c r="L64" s="113"/>
      <c r="M64" s="146" t="s">
        <v>447</v>
      </c>
      <c r="N64" s="198">
        <f>VLOOKUP($A64,[3]futuresATR!$A$2:$F$80,3)</f>
        <v>153.36000000000001</v>
      </c>
      <c r="O64" s="153">
        <f t="shared" si="4"/>
        <v>150919.62958953719</v>
      </c>
      <c r="P64" s="199">
        <f>VLOOKUP($A64,[3]futuresATR!$A$2:$F$80,4)</f>
        <v>0.3155</v>
      </c>
      <c r="Q64" s="152">
        <f t="shared" si="16"/>
        <v>310.47954574529854</v>
      </c>
      <c r="R64" s="144">
        <f t="shared" si="9"/>
        <v>7</v>
      </c>
      <c r="S64" s="139">
        <f t="shared" si="12"/>
        <v>1056437.4071267603</v>
      </c>
      <c r="T64" s="111">
        <f t="shared" si="10"/>
        <v>7</v>
      </c>
      <c r="U64" s="111">
        <f t="shared" si="6"/>
        <v>98</v>
      </c>
      <c r="V64" s="160">
        <f t="shared" si="7"/>
        <v>7</v>
      </c>
      <c r="W64" s="160">
        <f t="shared" si="8"/>
        <v>2173.35682021709</v>
      </c>
      <c r="X64" s="113" t="s">
        <v>903</v>
      </c>
      <c r="Y64" s="113">
        <v>10</v>
      </c>
      <c r="Z64" s="113">
        <v>152</v>
      </c>
      <c r="AA64" s="113" t="s">
        <v>1072</v>
      </c>
      <c r="AB64" s="161" t="s">
        <v>910</v>
      </c>
      <c r="AC64" s="113">
        <v>152.01</v>
      </c>
      <c r="AD64" s="162">
        <v>-91</v>
      </c>
      <c r="AE64" s="162">
        <v>147</v>
      </c>
      <c r="AF64" s="166">
        <f t="shared" si="1"/>
        <v>-9.9999999999909051E-3</v>
      </c>
      <c r="AG64" s="144">
        <f t="shared" si="13"/>
        <v>-98.408730822509071</v>
      </c>
      <c r="AH64" s="141">
        <f t="shared" si="3"/>
        <v>7.4087308225090709</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378</v>
      </c>
      <c r="O65" s="153">
        <f t="shared" si="4"/>
        <v>37800</v>
      </c>
      <c r="P65" s="199">
        <f>VLOOKUP($A65,[3]futuresATR!$A$2:$F$80,4)</f>
        <v>11.789833496</v>
      </c>
      <c r="Q65" s="152">
        <f t="shared" si="16"/>
        <v>1178.9833496000001</v>
      </c>
      <c r="R65" s="144">
        <f t="shared" si="9"/>
        <v>2</v>
      </c>
      <c r="S65" s="139">
        <f t="shared" si="12"/>
        <v>75600</v>
      </c>
      <c r="T65" s="111">
        <f t="shared" si="10"/>
        <v>2</v>
      </c>
      <c r="U65" s="111">
        <f t="shared" si="6"/>
        <v>28</v>
      </c>
      <c r="V65" s="160">
        <f t="shared" si="7"/>
        <v>2</v>
      </c>
      <c r="W65" s="160">
        <f t="shared" si="8"/>
        <v>2357.9666992000002</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0.97221000000000002</v>
      </c>
      <c r="I66" s="113">
        <v>10</v>
      </c>
      <c r="J66" s="113">
        <v>1</v>
      </c>
      <c r="K66" s="113" t="s">
        <v>297</v>
      </c>
      <c r="L66" s="113" t="s">
        <v>873</v>
      </c>
      <c r="M66" s="146" t="s">
        <v>750</v>
      </c>
      <c r="N66" s="198">
        <f>VLOOKUP($A66,[3]futuresATR!$A$2:$F$80,3)</f>
        <v>7898</v>
      </c>
      <c r="O66" s="153">
        <f t="shared" si="4"/>
        <v>81237.592701165384</v>
      </c>
      <c r="P66" s="199">
        <f>VLOOKUP($A66,[3]futuresATR!$A$2:$F$80,4)</f>
        <v>179.088664739</v>
      </c>
      <c r="Q66" s="152">
        <f t="shared" si="16"/>
        <v>1842.0779948673639</v>
      </c>
      <c r="R66" s="144">
        <f t="shared" si="9"/>
        <v>2</v>
      </c>
      <c r="S66" s="139">
        <f t="shared" ref="S66:S80" si="17">R66*O66</f>
        <v>162475.18540233077</v>
      </c>
      <c r="T66" s="111">
        <f t="shared" si="10"/>
        <v>2</v>
      </c>
      <c r="U66" s="111">
        <f t="shared" si="6"/>
        <v>28</v>
      </c>
      <c r="V66" s="160">
        <f t="shared" si="7"/>
        <v>2</v>
      </c>
      <c r="W66" s="160">
        <f t="shared" si="8"/>
        <v>3684.1559897347279</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-3908.6205655156805</v>
      </c>
      <c r="AH66" s="141">
        <f t="shared" ref="AH66:AH75" si="20">ABS(AG66)-ABS(AD66)</f>
        <v>72.620565515680482</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318.10000000000002</v>
      </c>
      <c r="O67" s="153">
        <f t="shared" ref="O67:O80" si="21">N67*I67/H67</f>
        <v>47477.611940298513</v>
      </c>
      <c r="P67" s="199">
        <f>VLOOKUP($A67,[3]futuresATR!$A$2:$F$80,4)</f>
        <v>5.5206380404999997</v>
      </c>
      <c r="Q67" s="152">
        <f t="shared" si="16"/>
        <v>823.97582694029836</v>
      </c>
      <c r="R67" s="144">
        <f t="shared" ref="R67:R80" si="22">MAX(CEILING($R$1/Q67,1),1)</f>
        <v>3</v>
      </c>
      <c r="S67" s="139">
        <f t="shared" si="17"/>
        <v>142432.83582089553</v>
      </c>
      <c r="T67" s="111">
        <f t="shared" ref="T67:T80" si="23">IF(R67&gt;$T$1,$T$1,R67)</f>
        <v>3</v>
      </c>
      <c r="U67" s="111">
        <f t="shared" ref="U67:U80" si="24">T67*2*7</f>
        <v>42</v>
      </c>
      <c r="V67" s="160">
        <f t="shared" ref="V67:V80" si="25">IF(ROUND(T67*Q67/$R$1,0)&lt;1,0,T67)</f>
        <v>3</v>
      </c>
      <c r="W67" s="160">
        <f t="shared" ref="W67:W80" si="26">V67*Q67</f>
        <v>2471.9274808208952</v>
      </c>
      <c r="X67" s="113" t="s">
        <v>904</v>
      </c>
      <c r="Y67" s="113">
        <v>4</v>
      </c>
      <c r="Z67" s="113">
        <v>317.57</v>
      </c>
      <c r="AA67" s="113" t="s">
        <v>1165</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319.8</v>
      </c>
      <c r="O68" s="153">
        <f t="shared" si="21"/>
        <v>31980</v>
      </c>
      <c r="P68" s="199">
        <f>VLOOKUP($A68,[3]futuresATR!$A$2:$F$80,4)</f>
        <v>5.3922050964999997</v>
      </c>
      <c r="Q68" s="152">
        <f t="shared" si="16"/>
        <v>539.22050964999994</v>
      </c>
      <c r="R68" s="144">
        <f t="shared" si="22"/>
        <v>4</v>
      </c>
      <c r="S68" s="139">
        <f t="shared" si="17"/>
        <v>127920</v>
      </c>
      <c r="T68" s="111">
        <f t="shared" si="23"/>
        <v>4</v>
      </c>
      <c r="U68" s="111">
        <f t="shared" si="24"/>
        <v>56</v>
      </c>
      <c r="V68" s="160">
        <f t="shared" si="25"/>
        <v>4</v>
      </c>
      <c r="W68" s="160">
        <f t="shared" si="26"/>
        <v>2156.8820385999998</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0.89657954902048675</v>
      </c>
      <c r="I69">
        <v>10</v>
      </c>
      <c r="J69">
        <v>1</v>
      </c>
      <c r="K69" t="s">
        <v>297</v>
      </c>
      <c r="L69" t="s">
        <v>875</v>
      </c>
      <c r="M69" s="133" t="s">
        <v>531</v>
      </c>
      <c r="N69" s="198">
        <f>VLOOKUP($A69,[3]futuresATR!$A$2:$F$80,3)</f>
        <v>2807</v>
      </c>
      <c r="O69" s="153">
        <f t="shared" si="21"/>
        <v>31307.874500000002</v>
      </c>
      <c r="P69" s="199">
        <f>VLOOKUP($A69,[3]futuresATR!$A$2:$F$80,4)</f>
        <v>85.783734940499997</v>
      </c>
      <c r="Q69" s="152">
        <f t="shared" si="16"/>
        <v>956.78888765886677</v>
      </c>
      <c r="R69" s="144">
        <f t="shared" si="22"/>
        <v>3</v>
      </c>
      <c r="S69" s="139">
        <f t="shared" si="17"/>
        <v>93923.623500000002</v>
      </c>
      <c r="T69" s="111">
        <f t="shared" si="23"/>
        <v>3</v>
      </c>
      <c r="U69" s="111">
        <f t="shared" si="24"/>
        <v>42</v>
      </c>
      <c r="V69" s="160">
        <f t="shared" si="25"/>
        <v>3</v>
      </c>
      <c r="W69" s="160">
        <f t="shared" si="26"/>
        <v>2870.3666629766003</v>
      </c>
      <c r="X69" t="s">
        <v>904</v>
      </c>
      <c r="Y69">
        <v>3</v>
      </c>
      <c r="Z69">
        <v>2942.67</v>
      </c>
      <c r="AA69" s="137">
        <v>-6</v>
      </c>
      <c r="AB69" t="s">
        <v>914</v>
      </c>
      <c r="AC69">
        <v>3037</v>
      </c>
      <c r="AD69" s="109">
        <v>3164</v>
      </c>
      <c r="AE69" s="109">
        <v>0</v>
      </c>
      <c r="AF69" s="166">
        <f t="shared" si="18"/>
        <v>-94.329999999999927</v>
      </c>
      <c r="AG69" s="144">
        <f t="shared" si="19"/>
        <v>-3156.3289649999979</v>
      </c>
      <c r="AH69" s="141">
        <f t="shared" si="20"/>
        <v>-7.6710350000021208</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1135.4000000000001</v>
      </c>
      <c r="O70" s="153">
        <f t="shared" si="21"/>
        <v>113540.00000000001</v>
      </c>
      <c r="P70" s="199">
        <f>VLOOKUP($A70,[3]futuresATR!$A$2:$F$80,4)</f>
        <v>23.345955364000002</v>
      </c>
      <c r="Q70" s="152">
        <f t="shared" si="16"/>
        <v>2334.5955364000001</v>
      </c>
      <c r="R70" s="144">
        <f t="shared" si="22"/>
        <v>1</v>
      </c>
      <c r="S70" s="139">
        <f t="shared" si="17"/>
        <v>113540.00000000001</v>
      </c>
      <c r="T70" s="111">
        <f t="shared" si="23"/>
        <v>1</v>
      </c>
      <c r="U70" s="111">
        <f t="shared" si="24"/>
        <v>14</v>
      </c>
      <c r="V70" s="160">
        <f t="shared" si="25"/>
        <v>1</v>
      </c>
      <c r="W70" s="160">
        <f t="shared" si="26"/>
        <v>2334.5955364000001</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109.7109375</v>
      </c>
      <c r="O71" s="153">
        <f t="shared" si="21"/>
        <v>219421.875</v>
      </c>
      <c r="P71" s="199">
        <f>VLOOKUP($A71,[3]futuresATR!$A$2:$F$80,4)</f>
        <v>0.14101562500000001</v>
      </c>
      <c r="Q71" s="152">
        <f t="shared" si="16"/>
        <v>282.03125</v>
      </c>
      <c r="R71" s="144">
        <f t="shared" si="22"/>
        <v>8</v>
      </c>
      <c r="S71" s="139">
        <f t="shared" si="17"/>
        <v>1755375</v>
      </c>
      <c r="T71" s="111">
        <f t="shared" si="23"/>
        <v>8</v>
      </c>
      <c r="U71" s="111">
        <f t="shared" si="24"/>
        <v>112</v>
      </c>
      <c r="V71" s="160">
        <f t="shared" si="25"/>
        <v>8</v>
      </c>
      <c r="W71" s="160">
        <f t="shared" si="26"/>
        <v>2256.25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133.890625</v>
      </c>
      <c r="O72" s="153">
        <f t="shared" si="21"/>
        <v>133890.625</v>
      </c>
      <c r="P72" s="199">
        <f>VLOOKUP($A72,[3]futuresATR!$A$2:$F$80,4)</f>
        <v>0.71875</v>
      </c>
      <c r="Q72" s="152">
        <f t="shared" si="16"/>
        <v>718.75</v>
      </c>
      <c r="R72" s="144">
        <f t="shared" si="22"/>
        <v>3</v>
      </c>
      <c r="S72" s="139">
        <f t="shared" si="17"/>
        <v>401671.875</v>
      </c>
      <c r="T72" s="111">
        <f t="shared" si="23"/>
        <v>3</v>
      </c>
      <c r="U72" s="111">
        <f t="shared" si="24"/>
        <v>42</v>
      </c>
      <c r="V72" s="160">
        <f t="shared" si="25"/>
        <v>3</v>
      </c>
      <c r="W72" s="160">
        <f t="shared" si="26"/>
        <v>2156.25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176.25</v>
      </c>
      <c r="O73" s="153">
        <f t="shared" si="21"/>
        <v>176250</v>
      </c>
      <c r="P73" s="199">
        <f>VLOOKUP($A73,[3]futuresATR!$A$2:$F$80,4)</f>
        <v>1.9328125</v>
      </c>
      <c r="Q73" s="152">
        <f t="shared" si="16"/>
        <v>1932.8125</v>
      </c>
      <c r="R73" s="144">
        <f t="shared" si="22"/>
        <v>2</v>
      </c>
      <c r="S73" s="139">
        <f t="shared" si="17"/>
        <v>352500</v>
      </c>
      <c r="T73" s="111">
        <f t="shared" si="23"/>
        <v>2</v>
      </c>
      <c r="U73" s="111">
        <f t="shared" si="24"/>
        <v>28</v>
      </c>
      <c r="V73" s="160">
        <f t="shared" si="25"/>
        <v>2</v>
      </c>
      <c r="W73" s="160">
        <f t="shared" si="26"/>
        <v>3865.625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16.824999999999999</v>
      </c>
      <c r="O74" s="153">
        <f t="shared" si="21"/>
        <v>16825</v>
      </c>
      <c r="P74" s="199">
        <f>VLOOKUP($A74,[3]futuresATR!$A$2:$F$80,4)</f>
        <v>2.1688359765</v>
      </c>
      <c r="Q74" s="152">
        <f t="shared" si="16"/>
        <v>2168.8359765</v>
      </c>
      <c r="R74" s="144">
        <f t="shared" si="22"/>
        <v>1</v>
      </c>
      <c r="S74" s="139">
        <f t="shared" si="17"/>
        <v>16825</v>
      </c>
      <c r="T74" s="111">
        <f t="shared" si="23"/>
        <v>1</v>
      </c>
      <c r="U74" s="111">
        <f t="shared" si="24"/>
        <v>14</v>
      </c>
      <c r="V74" s="160">
        <f t="shared" si="25"/>
        <v>1</v>
      </c>
      <c r="W74" s="160">
        <f t="shared" si="26"/>
        <v>2168.8359765</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433.5</v>
      </c>
      <c r="O75" s="153">
        <f t="shared" si="21"/>
        <v>21675</v>
      </c>
      <c r="P75" s="199">
        <f>VLOOKUP($A75,[3]futuresATR!$A$2:$F$80,4)</f>
        <v>13.118612564999999</v>
      </c>
      <c r="Q75" s="152">
        <f t="shared" si="16"/>
        <v>655.93062824999993</v>
      </c>
      <c r="R75" s="144">
        <f t="shared" si="22"/>
        <v>4</v>
      </c>
      <c r="S75" s="139">
        <f t="shared" si="17"/>
        <v>86700</v>
      </c>
      <c r="T75" s="111">
        <f t="shared" si="23"/>
        <v>4</v>
      </c>
      <c r="U75" s="111">
        <f t="shared" si="24"/>
        <v>56</v>
      </c>
      <c r="V75" s="160">
        <f t="shared" si="25"/>
        <v>4</v>
      </c>
      <c r="W75" s="160">
        <f t="shared" si="26"/>
        <v>2623.7225129999997</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1.3364517206815905</v>
      </c>
      <c r="I76" s="113">
        <v>25</v>
      </c>
      <c r="J76" s="113">
        <v>0.1</v>
      </c>
      <c r="K76" s="113" t="s">
        <v>297</v>
      </c>
      <c r="L76" s="113" t="s">
        <v>885</v>
      </c>
      <c r="M76" s="146" t="s">
        <v>742</v>
      </c>
      <c r="N76" s="198">
        <f>VLOOKUP($A76,[3]futuresATR!$A$2:$F$80,3)</f>
        <v>5186</v>
      </c>
      <c r="O76" s="153">
        <f t="shared" si="21"/>
        <v>97010.612499999988</v>
      </c>
      <c r="P76" s="199">
        <f>VLOOKUP($A76,[3]futuresATR!$A$2:$F$80,4)</f>
        <v>85.0644508675</v>
      </c>
      <c r="Q76" s="152">
        <f t="shared" si="16"/>
        <v>1591.2368840401718</v>
      </c>
      <c r="R76" s="144">
        <f t="shared" si="22"/>
        <v>2</v>
      </c>
      <c r="S76" s="139">
        <f t="shared" si="17"/>
        <v>194021.22499999998</v>
      </c>
      <c r="T76" s="111">
        <f t="shared" si="23"/>
        <v>2</v>
      </c>
      <c r="U76" s="111">
        <f t="shared" si="24"/>
        <v>28</v>
      </c>
      <c r="V76" s="160">
        <f t="shared" si="25"/>
        <v>2</v>
      </c>
      <c r="W76" s="160">
        <f t="shared" si="26"/>
        <v>3182.4737680803437</v>
      </c>
      <c r="X76" s="113" t="s">
        <v>903</v>
      </c>
      <c r="Y76" s="113">
        <v>2</v>
      </c>
      <c r="Z76" s="113">
        <v>5304</v>
      </c>
      <c r="AA76" s="113" t="s">
        <v>1052</v>
      </c>
      <c r="AB76" s="161">
        <v>1.9E-3</v>
      </c>
      <c r="AC76" s="113">
        <v>5314</v>
      </c>
      <c r="AD76" s="162">
        <v>-361</v>
      </c>
      <c r="AE76" s="162">
        <v>0</v>
      </c>
      <c r="AF76" s="166">
        <f>Z76-AC76</f>
        <v>-10</v>
      </c>
      <c r="AG76" s="144">
        <f>AF76*I76*Y76/H76</f>
        <v>-374.125</v>
      </c>
      <c r="AH76" s="141">
        <f>ABS(AG76)-ABS(AD76)</f>
        <v>13.125</v>
      </c>
    </row>
    <row r="77" spans="1:34" ht="15.75" thickBot="1" x14ac:dyDescent="0.3">
      <c r="A77" s="5" t="s">
        <v>1063</v>
      </c>
      <c r="B77" t="s">
        <v>424</v>
      </c>
      <c r="C77" s="155" t="s">
        <v>1031</v>
      </c>
      <c r="D77" t="s">
        <v>453</v>
      </c>
      <c r="E77" t="s">
        <v>783</v>
      </c>
      <c r="F77" t="s">
        <v>886</v>
      </c>
      <c r="G77" t="s">
        <v>454</v>
      </c>
      <c r="H77">
        <f>VLOOKUP(G77,MARGIN!$E$1:$F$10,2)</f>
        <v>1.3364517206815905</v>
      </c>
      <c r="I77" s="147">
        <v>2400</v>
      </c>
      <c r="J77">
        <v>0.01</v>
      </c>
      <c r="K77" t="s">
        <v>1142</v>
      </c>
      <c r="L77" t="s">
        <v>887</v>
      </c>
      <c r="M77" s="133" t="s">
        <v>467</v>
      </c>
      <c r="N77" s="198">
        <f>VLOOKUP($A77,[3]futuresATR!$A$2:$F$80,3)</f>
        <v>98.1</v>
      </c>
      <c r="O77" s="153">
        <f t="shared" si="21"/>
        <v>176167.97999999998</v>
      </c>
      <c r="P77" s="199">
        <f>VLOOKUP($A77,[3]futuresATR!$A$2:$F$80,4)</f>
        <v>3.9E-2</v>
      </c>
      <c r="Q77" s="152">
        <f t="shared" si="16"/>
        <v>70.036199999999994</v>
      </c>
      <c r="R77" s="144">
        <f t="shared" si="22"/>
        <v>29</v>
      </c>
      <c r="S77" s="139">
        <f t="shared" si="17"/>
        <v>5108871.42</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-736.27799999933029</v>
      </c>
      <c r="AH77" s="141">
        <f>ABS(AG77)-ABS(AD77)</f>
        <v>24.277999999330291</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17762</v>
      </c>
      <c r="O78" s="153">
        <f t="shared" si="21"/>
        <v>88810</v>
      </c>
      <c r="P78" s="199">
        <f>VLOOKUP($A78,[3]futuresATR!$A$2:$F$80,4)</f>
        <v>236.90742944600001</v>
      </c>
      <c r="Q78" s="152">
        <f t="shared" si="16"/>
        <v>1184.5371472300001</v>
      </c>
      <c r="R78" s="144">
        <f t="shared" si="22"/>
        <v>2</v>
      </c>
      <c r="S78" s="139">
        <f t="shared" si="17"/>
        <v>177620</v>
      </c>
      <c r="T78" s="111">
        <f t="shared" si="23"/>
        <v>2</v>
      </c>
      <c r="U78" s="111">
        <f t="shared" si="24"/>
        <v>28</v>
      </c>
      <c r="V78" s="160">
        <f t="shared" si="25"/>
        <v>2</v>
      </c>
      <c r="W78" s="160">
        <f t="shared" si="26"/>
        <v>2369.0742944600001</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1.3364517206815905</v>
      </c>
      <c r="I79" s="147">
        <v>2800</v>
      </c>
      <c r="J79">
        <v>0.1</v>
      </c>
      <c r="K79" t="s">
        <v>1142</v>
      </c>
      <c r="L79" t="s">
        <v>891</v>
      </c>
      <c r="M79" s="133" t="s">
        <v>463</v>
      </c>
      <c r="N79" s="198">
        <f>VLOOKUP($A79,[3]futuresATR!$A$2:$F$80,3)</f>
        <v>98.52</v>
      </c>
      <c r="O79" s="153">
        <f t="shared" si="21"/>
        <v>206409.25199999998</v>
      </c>
      <c r="P79" s="199">
        <f>VLOOKUP($A79,[3]futuresATR!$A$2:$F$80,4)</f>
        <v>7.6007239000000004E-2</v>
      </c>
      <c r="Q79" s="152">
        <f t="shared" si="16"/>
        <v>159.24276642890001</v>
      </c>
      <c r="R79" s="144">
        <f t="shared" si="22"/>
        <v>13</v>
      </c>
      <c r="S79" s="139">
        <f t="shared" si="17"/>
        <v>2683320.2759999996</v>
      </c>
      <c r="T79" s="111">
        <f t="shared" si="23"/>
        <v>13</v>
      </c>
      <c r="U79" s="111">
        <f t="shared" si="24"/>
        <v>182</v>
      </c>
      <c r="V79" s="160">
        <f t="shared" si="25"/>
        <v>13</v>
      </c>
      <c r="W79" s="160">
        <f t="shared" si="26"/>
        <v>2070.1559635757003</v>
      </c>
      <c r="X79" t="s">
        <v>904</v>
      </c>
      <c r="Y79">
        <v>22</v>
      </c>
      <c r="Z79">
        <v>98.38</v>
      </c>
      <c r="AA79" t="s">
        <v>1067</v>
      </c>
      <c r="AB79" s="134">
        <v>1E-4</v>
      </c>
      <c r="AC79">
        <v>98.39</v>
      </c>
      <c r="AD79" s="109">
        <v>446</v>
      </c>
      <c r="AE79"/>
      <c r="AF79" s="166">
        <f>Z79-AC79</f>
        <v>-1.0000000000005116E-2</v>
      </c>
      <c r="AG79" s="144">
        <f>AF79*I79*Y79/H79</f>
        <v>-460.92200000023576</v>
      </c>
      <c r="AH79" s="141">
        <f>ABS(AG79)-ABS(AD79)</f>
        <v>14.922000000235755</v>
      </c>
    </row>
    <row r="80" spans="1:34" x14ac:dyDescent="0.25">
      <c r="A80" s="5" t="s">
        <v>1035</v>
      </c>
      <c r="B80" t="s">
        <v>427</v>
      </c>
      <c r="C80" s="155" t="s">
        <v>1035</v>
      </c>
      <c r="D80" t="s">
        <v>453</v>
      </c>
      <c r="E80" t="s">
        <v>783</v>
      </c>
      <c r="F80" t="s">
        <v>889</v>
      </c>
      <c r="G80" t="s">
        <v>454</v>
      </c>
      <c r="H80">
        <f>VLOOKUP(G80,MARGIN!$E$1:$F$10,2)</f>
        <v>1.3364517206815905</v>
      </c>
      <c r="I80" s="147">
        <v>8000</v>
      </c>
      <c r="J80">
        <v>1E-3</v>
      </c>
      <c r="K80" t="s">
        <v>1142</v>
      </c>
      <c r="L80" t="s">
        <v>890</v>
      </c>
      <c r="M80" s="133" t="s">
        <v>451</v>
      </c>
      <c r="N80" s="198">
        <f>VLOOKUP($A80,[3]futuresATR!$A$2:$F$80,3)</f>
        <v>98.05</v>
      </c>
      <c r="O80" s="153">
        <f t="shared" si="21"/>
        <v>586927.29999999993</v>
      </c>
      <c r="P80" s="199">
        <f>VLOOKUP($A80,[3]futuresATR!$A$2:$F$80,4)</f>
        <v>9.1348659999999998E-2</v>
      </c>
      <c r="Q80" s="152">
        <f t="shared" si="16"/>
        <v>546.81307875999994</v>
      </c>
      <c r="R80" s="144">
        <f t="shared" si="22"/>
        <v>4</v>
      </c>
      <c r="S80" s="139">
        <f t="shared" si="17"/>
        <v>2347709.1999999997</v>
      </c>
      <c r="T80" s="111">
        <f t="shared" si="23"/>
        <v>4</v>
      </c>
      <c r="U80" s="111">
        <f t="shared" si="24"/>
        <v>56</v>
      </c>
      <c r="V80" s="160">
        <f t="shared" si="25"/>
        <v>4</v>
      </c>
      <c r="W80" s="160">
        <f t="shared" si="26"/>
        <v>2187.2523150399998</v>
      </c>
      <c r="X80" t="s">
        <v>904</v>
      </c>
      <c r="Y80">
        <v>8</v>
      </c>
      <c r="Z80">
        <v>97.734999999999999</v>
      </c>
      <c r="AA80" t="s">
        <v>1056</v>
      </c>
      <c r="AB80" s="134">
        <v>1E-4</v>
      </c>
      <c r="AC80">
        <v>97.74</v>
      </c>
      <c r="AD80" s="109">
        <v>232</v>
      </c>
      <c r="AE80" s="109">
        <v>0</v>
      </c>
      <c r="AF80" s="166">
        <f>Z80-AC80</f>
        <v>-4.9999999999954525E-3</v>
      </c>
      <c r="AG80" s="144">
        <f>AF80*I80*Y80/H80</f>
        <v>-239.4399999997822</v>
      </c>
      <c r="AH80" s="141">
        <f>ABS(AG80)-ABS(AD80)</f>
        <v>7.4399999997822022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B1" sqref="B1"/>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1.3364517206815905</v>
      </c>
      <c r="G1" t="str">
        <f>"'"&amp;E1&amp;"':1/fxRates.ix['"&amp;D1&amp;"'],"</f>
        <v>'AUD':1/fxRates.ix['AUDUSD'],</v>
      </c>
    </row>
    <row r="2" spans="1:17" x14ac:dyDescent="0.25">
      <c r="A2" t="s">
        <v>777</v>
      </c>
      <c r="B2" s="142">
        <v>50</v>
      </c>
      <c r="D2" t="str">
        <f>F39</f>
        <v>USDCAD</v>
      </c>
      <c r="E2" s="176" t="s">
        <v>491</v>
      </c>
      <c r="F2" s="177">
        <f>G39</f>
        <v>1.29399</v>
      </c>
      <c r="G2" t="str">
        <f>"'"&amp;E2&amp;"':fxRates.ix['"&amp;D2&amp;"'],"</f>
        <v>'CAD':fxRates.ix['USDCAD'],</v>
      </c>
    </row>
    <row r="3" spans="1:17" x14ac:dyDescent="0.25">
      <c r="A3" t="s">
        <v>779</v>
      </c>
      <c r="B3" s="114">
        <f>B1/B2</f>
        <v>10000</v>
      </c>
      <c r="D3" t="str">
        <f>F38</f>
        <v>USDCHF</v>
      </c>
      <c r="E3" s="176" t="s">
        <v>539</v>
      </c>
      <c r="F3" s="177">
        <f>G38</f>
        <v>0.97221000000000002</v>
      </c>
      <c r="G3" t="str">
        <f>"'"&amp;E3&amp;"':fxRates.ix['"&amp;D3&amp;"'],"</f>
        <v>'CHF':fxRates.ix['USDCHF'],</v>
      </c>
    </row>
    <row r="4" spans="1:17" x14ac:dyDescent="0.25">
      <c r="B4" s="114"/>
      <c r="D4" t="str">
        <f>F33</f>
        <v>EURUSD</v>
      </c>
      <c r="E4" s="176" t="s">
        <v>473</v>
      </c>
      <c r="F4" s="177">
        <f>1/G33</f>
        <v>0.89657954902048675</v>
      </c>
      <c r="G4" t="str">
        <f t="shared" ref="G4:G9" si="0">"'"&amp;E4&amp;"':1/fxRates.ix['"&amp;D4&amp;"'],"</f>
        <v>'EUR':1/fxRates.ix['EURUSD'],</v>
      </c>
    </row>
    <row r="5" spans="1:17" x14ac:dyDescent="0.25">
      <c r="A5" t="s">
        <v>1116</v>
      </c>
      <c r="B5" s="203">
        <v>50000</v>
      </c>
      <c r="D5" t="str">
        <f>F24</f>
        <v>GBPUSD</v>
      </c>
      <c r="E5" s="176" t="s">
        <v>460</v>
      </c>
      <c r="F5" s="177">
        <f>1/G24</f>
        <v>0.76597830749433171</v>
      </c>
      <c r="G5" t="str">
        <f t="shared" si="0"/>
        <v>'GBP':1/fxRates.ix['GBPUSD'],</v>
      </c>
    </row>
    <row r="6" spans="1:17" x14ac:dyDescent="0.25">
      <c r="A6" t="s">
        <v>1117</v>
      </c>
      <c r="B6" s="203">
        <v>35000</v>
      </c>
      <c r="D6" t="s">
        <v>1231</v>
      </c>
      <c r="E6" s="176" t="s">
        <v>506</v>
      </c>
      <c r="F6" s="178">
        <v>7.77</v>
      </c>
      <c r="G6" t="str">
        <f>"'"&amp;E6&amp;"':fxRates.ix['"&amp;D6&amp;"'],"</f>
        <v>'HKD':fxRates.ix['USDHKD'],</v>
      </c>
    </row>
    <row r="7" spans="1:17" x14ac:dyDescent="0.25">
      <c r="A7" t="s">
        <v>1150</v>
      </c>
      <c r="B7" s="203">
        <v>1000000</v>
      </c>
      <c r="D7" t="s">
        <v>8</v>
      </c>
      <c r="E7" s="176" t="s">
        <v>444</v>
      </c>
      <c r="F7" s="177">
        <f>G40</f>
        <v>101.617</v>
      </c>
      <c r="G7" t="str">
        <f>"'"&amp;E7&amp;"':fxRates.ix['"&amp;D7&amp;"'],"</f>
        <v>'JPY':fxRates.ix['USDJPY'],</v>
      </c>
    </row>
    <row r="8" spans="1:17" x14ac:dyDescent="0.25">
      <c r="A8" t="s">
        <v>1151</v>
      </c>
      <c r="B8" s="204">
        <v>2E-3</v>
      </c>
      <c r="D8" t="s">
        <v>17</v>
      </c>
      <c r="E8" s="176" t="s">
        <v>781</v>
      </c>
      <c r="F8" s="177">
        <f>1/G37</f>
        <v>1.3915947676036737</v>
      </c>
      <c r="G8" t="str">
        <f t="shared" si="0"/>
        <v>'NZD':1/fxRates.ix['NZDUSD'],</v>
      </c>
    </row>
    <row r="9" spans="1:17" x14ac:dyDescent="0.25">
      <c r="B9" s="204"/>
      <c r="E9" s="176" t="s">
        <v>687</v>
      </c>
      <c r="F9" s="178">
        <v>1.34</v>
      </c>
      <c r="G9" t="str">
        <f t="shared" si="0"/>
        <v>'SGD':1/fxRates.ix[''],</v>
      </c>
    </row>
    <row r="10" spans="1:17" ht="15.75" thickBot="1" x14ac:dyDescent="0.3">
      <c r="B10" s="201"/>
      <c r="D10" t="s">
        <v>1232</v>
      </c>
      <c r="E10" s="179" t="s">
        <v>476</v>
      </c>
      <c r="F10" s="180">
        <v>1</v>
      </c>
      <c r="G10" t="str">
        <f>"'"&amp;E10&amp;"':fxRates.ix['"&amp;D10&amp;"'],"</f>
        <v>'USD':fxRates.ix['USDUSD'],</v>
      </c>
    </row>
    <row r="11" spans="1:17" x14ac:dyDescent="0.25">
      <c r="B11" s="114"/>
      <c r="E11" s="111"/>
      <c r="F11" s="1"/>
    </row>
    <row r="12" spans="1:17" x14ac:dyDescent="0.25">
      <c r="G12" s="112" t="str">
        <f>[4]currenciesATR!$B1</f>
        <v>Close2016.07.05 12:00</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1.3915947676036737</v>
      </c>
      <c r="E13" t="s">
        <v>1084</v>
      </c>
      <c r="F13" t="s">
        <v>22</v>
      </c>
      <c r="G13" s="112">
        <f>[4]currenciesATR!$B2</f>
        <v>1.04091</v>
      </c>
      <c r="H13" s="112">
        <f>[4]currenciesATR!$C2</f>
        <v>2.9325000000000002E-3</v>
      </c>
      <c r="I13" s="138">
        <f>J13*10000*G13/D13</f>
        <v>52359.85482</v>
      </c>
      <c r="J13" s="114">
        <f>ROUND($B$5*$D13/$G13/10000,0)</f>
        <v>7</v>
      </c>
      <c r="K13" t="str">
        <f>"'"&amp;F13&amp;"':"&amp;J13&amp;","</f>
        <v>'AUDNZD':7,</v>
      </c>
      <c r="L13" t="s">
        <v>20</v>
      </c>
      <c r="M13" s="114">
        <f>ROUND($B$6*Q13/N13/10000,0)</f>
        <v>5</v>
      </c>
      <c r="N13" s="166">
        <f>G18</f>
        <v>0.96816999999999998</v>
      </c>
      <c r="O13" s="138">
        <f>N13*M13/Q13*10000</f>
        <v>37410.258193649097</v>
      </c>
      <c r="P13" t="str">
        <f t="shared" ref="P13:P40" si="3">RIGHT(L13,3)</f>
        <v>CAD</v>
      </c>
      <c r="Q13">
        <f t="shared" ref="Q13:Q40" si="4">VLOOKUP(P13,$E$1:$F$10,2)</f>
        <v>1.29399</v>
      </c>
    </row>
    <row r="14" spans="1:17" x14ac:dyDescent="0.25">
      <c r="A14" t="s">
        <v>1096</v>
      </c>
      <c r="B14" t="s">
        <v>23</v>
      </c>
      <c r="C14" t="str">
        <f t="shared" si="1"/>
        <v>AUD</v>
      </c>
      <c r="D14">
        <f t="shared" si="2"/>
        <v>1.3364517206815905</v>
      </c>
      <c r="E14" t="s">
        <v>1096</v>
      </c>
      <c r="F14" t="s">
        <v>23</v>
      </c>
      <c r="G14" s="112">
        <f>[4]currenciesATR!$B3</f>
        <v>1.74424</v>
      </c>
      <c r="H14" s="112">
        <f>[4]currenciesATR!$C3</f>
        <v>1.03725E-2</v>
      </c>
      <c r="I14" s="138">
        <f t="shared" ref="I14:I40" si="5">J14*10000*G14/D14</f>
        <v>52205.103199999998</v>
      </c>
      <c r="J14" s="114">
        <f t="shared" ref="J14:J40" si="6">ROUND($B$5*$D14/$G14/10000,0)</f>
        <v>4</v>
      </c>
      <c r="K14" t="str">
        <f t="shared" ref="K14:K40" si="7">"'"&amp;F14&amp;"':"&amp;J14&amp;","</f>
        <v>'GBPAUD':4,</v>
      </c>
      <c r="L14" t="s">
        <v>21</v>
      </c>
      <c r="M14" s="114">
        <f t="shared" ref="M14:M40" si="8">ROUND($B$6*Q14/N14/10000,0)</f>
        <v>5</v>
      </c>
      <c r="N14" s="166">
        <f>G16</f>
        <v>0.72741999999999996</v>
      </c>
      <c r="O14" s="138">
        <f t="shared" ref="O14:O40" si="9">N14*M14/Q14*10000</f>
        <v>37410.641733781791</v>
      </c>
      <c r="P14" t="str">
        <f t="shared" si="3"/>
        <v>CHF</v>
      </c>
      <c r="Q14">
        <f t="shared" si="4"/>
        <v>0.97221000000000002</v>
      </c>
    </row>
    <row r="15" spans="1:17" x14ac:dyDescent="0.25">
      <c r="A15" t="s">
        <v>1081</v>
      </c>
      <c r="B15" t="s">
        <v>7</v>
      </c>
      <c r="C15" t="str">
        <f t="shared" si="1"/>
        <v>JPY</v>
      </c>
      <c r="D15">
        <f t="shared" si="2"/>
        <v>101.617</v>
      </c>
      <c r="E15" t="s">
        <v>1081</v>
      </c>
      <c r="F15" t="s">
        <v>7</v>
      </c>
      <c r="G15" s="112">
        <f>[4]currenciesATR!$B4</f>
        <v>76.031000000000006</v>
      </c>
      <c r="H15" s="112">
        <f>[4]currenciesATR!$C4</f>
        <v>0.35675000000000001</v>
      </c>
      <c r="I15" s="138">
        <f t="shared" si="5"/>
        <v>52374.79949221095</v>
      </c>
      <c r="J15" s="114">
        <f t="shared" si="6"/>
        <v>7</v>
      </c>
      <c r="K15" t="str">
        <f t="shared" si="7"/>
        <v>'AUDJPY':7,</v>
      </c>
      <c r="L15" t="s">
        <v>7</v>
      </c>
      <c r="M15" s="114">
        <f t="shared" si="8"/>
        <v>5</v>
      </c>
      <c r="N15" s="166">
        <f>G15</f>
        <v>76.031000000000006</v>
      </c>
      <c r="O15" s="138">
        <f t="shared" si="9"/>
        <v>37410.57106586497</v>
      </c>
      <c r="P15" t="str">
        <f t="shared" si="3"/>
        <v>JPY</v>
      </c>
      <c r="Q15">
        <f t="shared" si="4"/>
        <v>101.617</v>
      </c>
    </row>
    <row r="16" spans="1:17" x14ac:dyDescent="0.25">
      <c r="A16" t="s">
        <v>1082</v>
      </c>
      <c r="B16" t="s">
        <v>21</v>
      </c>
      <c r="C16" t="str">
        <f t="shared" si="1"/>
        <v>CHF</v>
      </c>
      <c r="D16">
        <f t="shared" si="2"/>
        <v>0.97221000000000002</v>
      </c>
      <c r="E16" t="s">
        <v>1082</v>
      </c>
      <c r="F16" t="s">
        <v>21</v>
      </c>
      <c r="G16" s="112">
        <f>[4]currenciesATR!$B5</f>
        <v>0.72741999999999996</v>
      </c>
      <c r="H16" s="112">
        <f>[4]currenciesATR!$C5</f>
        <v>2.8440000000000002E-3</v>
      </c>
      <c r="I16" s="138">
        <f t="shared" si="5"/>
        <v>52374.898427294509</v>
      </c>
      <c r="J16" s="114">
        <f t="shared" si="6"/>
        <v>7</v>
      </c>
      <c r="K16" t="str">
        <f t="shared" si="7"/>
        <v>'AUDCHF':7,</v>
      </c>
      <c r="L16" t="s">
        <v>22</v>
      </c>
      <c r="M16" s="114">
        <f t="shared" si="8"/>
        <v>5</v>
      </c>
      <c r="N16" s="166">
        <f>G13</f>
        <v>1.04091</v>
      </c>
      <c r="O16" s="138">
        <f t="shared" si="9"/>
        <v>37399.8963</v>
      </c>
      <c r="P16" t="str">
        <f t="shared" si="3"/>
        <v>NZD</v>
      </c>
      <c r="Q16">
        <f t="shared" si="4"/>
        <v>1.3915947676036737</v>
      </c>
    </row>
    <row r="17" spans="1:17" x14ac:dyDescent="0.25">
      <c r="A17" t="s">
        <v>1083</v>
      </c>
      <c r="B17" t="s">
        <v>9</v>
      </c>
      <c r="C17" t="str">
        <f t="shared" si="1"/>
        <v>USD</v>
      </c>
      <c r="D17">
        <f t="shared" si="2"/>
        <v>1</v>
      </c>
      <c r="E17" t="s">
        <v>1083</v>
      </c>
      <c r="F17" t="s">
        <v>9</v>
      </c>
      <c r="G17" s="112">
        <f>[4]currenciesATR!$B6</f>
        <v>0.74824999999999997</v>
      </c>
      <c r="H17" s="112">
        <f>[4]currenciesATR!$C6</f>
        <v>3.0300000000000001E-3</v>
      </c>
      <c r="I17" s="138">
        <f t="shared" si="5"/>
        <v>52377.5</v>
      </c>
      <c r="J17" s="114">
        <f t="shared" si="6"/>
        <v>7</v>
      </c>
      <c r="K17" t="str">
        <f t="shared" si="7"/>
        <v>'AUDUSD':7,</v>
      </c>
      <c r="L17" t="s">
        <v>9</v>
      </c>
      <c r="M17" s="114">
        <f t="shared" si="8"/>
        <v>5</v>
      </c>
      <c r="N17" s="166">
        <f>G17</f>
        <v>0.74824999999999997</v>
      </c>
      <c r="O17" s="138">
        <f t="shared" si="9"/>
        <v>37412.5</v>
      </c>
      <c r="P17" t="str">
        <f t="shared" si="3"/>
        <v>USD</v>
      </c>
      <c r="Q17">
        <f t="shared" si="4"/>
        <v>1</v>
      </c>
    </row>
    <row r="18" spans="1:17" x14ac:dyDescent="0.25">
      <c r="A18" t="s">
        <v>1085</v>
      </c>
      <c r="B18" t="s">
        <v>20</v>
      </c>
      <c r="C18" t="str">
        <f t="shared" si="1"/>
        <v>CAD</v>
      </c>
      <c r="D18">
        <f t="shared" si="2"/>
        <v>1.29399</v>
      </c>
      <c r="E18" t="s">
        <v>1085</v>
      </c>
      <c r="F18" t="s">
        <v>20</v>
      </c>
      <c r="G18" s="112">
        <f>[4]currenciesATR!$B7</f>
        <v>0.96816999999999998</v>
      </c>
      <c r="H18" s="112">
        <f>[4]currenciesATR!$C7</f>
        <v>3.2330000000000002E-3</v>
      </c>
      <c r="I18" s="138">
        <f t="shared" si="5"/>
        <v>52374.361471108736</v>
      </c>
      <c r="J18" s="114">
        <f t="shared" si="6"/>
        <v>7</v>
      </c>
      <c r="K18" t="str">
        <f t="shared" si="7"/>
        <v>'AUDCAD':7,</v>
      </c>
      <c r="L18" t="s">
        <v>27</v>
      </c>
      <c r="M18" s="114">
        <f t="shared" si="8"/>
        <v>5</v>
      </c>
      <c r="N18" s="166">
        <f>G20</f>
        <v>0.75112000000000001</v>
      </c>
      <c r="O18" s="138">
        <f t="shared" si="9"/>
        <v>38629.514199607082</v>
      </c>
      <c r="P18" t="str">
        <f t="shared" si="3"/>
        <v>CHF</v>
      </c>
      <c r="Q18">
        <f t="shared" si="4"/>
        <v>0.97221000000000002</v>
      </c>
    </row>
    <row r="19" spans="1:17" x14ac:dyDescent="0.25">
      <c r="A19" t="s">
        <v>1086</v>
      </c>
      <c r="B19" t="s">
        <v>27</v>
      </c>
      <c r="C19" t="str">
        <f>RIGHT(B40,3)</f>
        <v>CAD</v>
      </c>
      <c r="D19">
        <f t="shared" si="2"/>
        <v>1.29399</v>
      </c>
      <c r="E19" t="s">
        <v>1133</v>
      </c>
      <c r="F19" t="s">
        <v>29</v>
      </c>
      <c r="G19" s="112">
        <f>[4]currenciesATR!$B8</f>
        <v>0.92981999999999998</v>
      </c>
      <c r="H19" s="112">
        <f>[4]currenciesATR!$C8</f>
        <v>3.1229999999999999E-3</v>
      </c>
      <c r="I19" s="138">
        <f>J19*10000*G19/D19</f>
        <v>50299.770477360726</v>
      </c>
      <c r="J19" s="114">
        <f>ROUND($B$5*$D19/$G19/10000,0)</f>
        <v>7</v>
      </c>
      <c r="K19" t="str">
        <f t="shared" si="7"/>
        <v>'NZDCAD':7,</v>
      </c>
      <c r="L19" t="s">
        <v>3</v>
      </c>
      <c r="M19" s="114">
        <f t="shared" si="8"/>
        <v>5</v>
      </c>
      <c r="N19" s="166">
        <f>G34</f>
        <v>78.504999999999995</v>
      </c>
      <c r="O19" s="138">
        <f t="shared" si="9"/>
        <v>38627.887066140502</v>
      </c>
      <c r="P19" t="str">
        <f t="shared" si="3"/>
        <v>JPY</v>
      </c>
      <c r="Q19">
        <f t="shared" si="4"/>
        <v>101.617</v>
      </c>
    </row>
    <row r="20" spans="1:17" x14ac:dyDescent="0.25">
      <c r="A20" t="s">
        <v>1102</v>
      </c>
      <c r="B20" t="s">
        <v>28</v>
      </c>
      <c r="C20" t="str">
        <f t="shared" ref="C20:C40" si="10">RIGHT(B19,3)</f>
        <v>CHF</v>
      </c>
      <c r="D20">
        <f t="shared" si="2"/>
        <v>0.97221000000000002</v>
      </c>
      <c r="E20" t="s">
        <v>1086</v>
      </c>
      <c r="F20" t="s">
        <v>27</v>
      </c>
      <c r="G20" s="112">
        <f>[4]currenciesATR!$B9</f>
        <v>0.75112000000000001</v>
      </c>
      <c r="H20" s="112">
        <f>[4]currenciesATR!$C9</f>
        <v>2.4299999999999999E-3</v>
      </c>
      <c r="I20" s="138">
        <f t="shared" si="5"/>
        <v>46355.417039528496</v>
      </c>
      <c r="J20" s="114">
        <f t="shared" si="6"/>
        <v>6</v>
      </c>
      <c r="K20" t="str">
        <f t="shared" si="7"/>
        <v>'CADCHF':6,</v>
      </c>
      <c r="L20" t="s">
        <v>4</v>
      </c>
      <c r="M20" s="114">
        <f t="shared" si="8"/>
        <v>3</v>
      </c>
      <c r="N20" s="166">
        <f>G36</f>
        <v>104.5</v>
      </c>
      <c r="O20" s="138">
        <f t="shared" si="9"/>
        <v>30851.137112884651</v>
      </c>
      <c r="P20" t="str">
        <f t="shared" si="3"/>
        <v>JPY</v>
      </c>
      <c r="Q20">
        <f t="shared" si="4"/>
        <v>101.617</v>
      </c>
    </row>
    <row r="21" spans="1:17" x14ac:dyDescent="0.25">
      <c r="A21" t="s">
        <v>1100</v>
      </c>
      <c r="B21" t="s">
        <v>25</v>
      </c>
      <c r="C21" t="str">
        <f t="shared" si="10"/>
        <v>CHF</v>
      </c>
      <c r="D21">
        <f t="shared" si="2"/>
        <v>0.97221000000000002</v>
      </c>
      <c r="E21" t="s">
        <v>1102</v>
      </c>
      <c r="F21" t="s">
        <v>28</v>
      </c>
      <c r="G21" s="112">
        <f>[4]currenciesATR!$B10</f>
        <v>0.69857000000000002</v>
      </c>
      <c r="H21" s="112">
        <f>[4]currenciesATR!$C10</f>
        <v>2.7009999999999998E-3</v>
      </c>
      <c r="I21" s="138">
        <f t="shared" si="5"/>
        <v>50297.672313594798</v>
      </c>
      <c r="J21" s="114">
        <f t="shared" si="6"/>
        <v>7</v>
      </c>
      <c r="K21" t="str">
        <f t="shared" si="7"/>
        <v>'NZDCHF':7,</v>
      </c>
      <c r="L21" t="s">
        <v>11</v>
      </c>
      <c r="M21" s="114">
        <f t="shared" si="8"/>
        <v>3</v>
      </c>
      <c r="N21" s="166">
        <f>G28</f>
        <v>1.4902599999999999</v>
      </c>
      <c r="O21" s="138">
        <f t="shared" si="9"/>
        <v>33452.611349999992</v>
      </c>
      <c r="P21" t="str">
        <f t="shared" si="3"/>
        <v>AUD</v>
      </c>
      <c r="Q21">
        <f t="shared" si="4"/>
        <v>1.3364517206815905</v>
      </c>
    </row>
    <row r="22" spans="1:17" x14ac:dyDescent="0.25">
      <c r="A22" t="s">
        <v>1098</v>
      </c>
      <c r="B22" t="s">
        <v>26</v>
      </c>
      <c r="C22" t="str">
        <f t="shared" si="10"/>
        <v>NZD</v>
      </c>
      <c r="D22">
        <f t="shared" si="2"/>
        <v>1.3915947676036737</v>
      </c>
      <c r="E22" t="s">
        <v>1100</v>
      </c>
      <c r="F22" t="s">
        <v>25</v>
      </c>
      <c r="G22" s="112">
        <f>[4]currenciesATR!$B11</f>
        <v>1.8159400000000001</v>
      </c>
      <c r="H22" s="112">
        <f>[4]currenciesATR!$C11</f>
        <v>1.04095E-2</v>
      </c>
      <c r="I22" s="138">
        <f t="shared" si="5"/>
        <v>52197.379360000006</v>
      </c>
      <c r="J22" s="114">
        <f t="shared" si="6"/>
        <v>4</v>
      </c>
      <c r="K22" t="str">
        <f t="shared" si="7"/>
        <v>'GBPNZD':4,</v>
      </c>
      <c r="L22" t="s">
        <v>12</v>
      </c>
      <c r="M22" s="114">
        <f t="shared" si="8"/>
        <v>3</v>
      </c>
      <c r="N22" s="166">
        <f>G29</f>
        <v>1.4432499999999999</v>
      </c>
      <c r="O22" s="138">
        <f t="shared" si="9"/>
        <v>33460.459508960659</v>
      </c>
      <c r="P22" t="str">
        <f t="shared" si="3"/>
        <v>CAD</v>
      </c>
      <c r="Q22">
        <f t="shared" si="4"/>
        <v>1.29399</v>
      </c>
    </row>
    <row r="23" spans="1:17" x14ac:dyDescent="0.25">
      <c r="A23" t="s">
        <v>1101</v>
      </c>
      <c r="B23" t="s">
        <v>14</v>
      </c>
      <c r="C23" t="str">
        <f t="shared" si="10"/>
        <v>CHF</v>
      </c>
      <c r="D23">
        <f t="shared" si="2"/>
        <v>0.97221000000000002</v>
      </c>
      <c r="E23" t="s">
        <v>1098</v>
      </c>
      <c r="F23" t="s">
        <v>26</v>
      </c>
      <c r="G23" s="112">
        <f>[4]currenciesATR!$B12</f>
        <v>1.2692399999999999</v>
      </c>
      <c r="H23" s="112">
        <f>[4]currenciesATR!$C12</f>
        <v>7.0534999999999999E-3</v>
      </c>
      <c r="I23" s="138">
        <f t="shared" si="5"/>
        <v>52220.816490264449</v>
      </c>
      <c r="J23" s="114">
        <f t="shared" si="6"/>
        <v>4</v>
      </c>
      <c r="K23" t="str">
        <f t="shared" si="7"/>
        <v>'GBPCHF':4,</v>
      </c>
      <c r="L23" t="s">
        <v>18</v>
      </c>
      <c r="M23" s="114">
        <f t="shared" si="8"/>
        <v>3</v>
      </c>
      <c r="N23" s="166">
        <f>G31</f>
        <v>1.0844199999999999</v>
      </c>
      <c r="O23" s="138">
        <f t="shared" si="9"/>
        <v>33462.523528867219</v>
      </c>
      <c r="P23" t="str">
        <f t="shared" si="3"/>
        <v>CHF</v>
      </c>
      <c r="Q23">
        <f t="shared" si="4"/>
        <v>0.97221000000000002</v>
      </c>
    </row>
    <row r="24" spans="1:17" x14ac:dyDescent="0.25">
      <c r="A24" t="s">
        <v>1099</v>
      </c>
      <c r="B24" t="s">
        <v>6</v>
      </c>
      <c r="C24" t="str">
        <f t="shared" si="10"/>
        <v>USD</v>
      </c>
      <c r="D24">
        <f t="shared" si="2"/>
        <v>1</v>
      </c>
      <c r="E24" t="s">
        <v>1101</v>
      </c>
      <c r="F24" t="s">
        <v>14</v>
      </c>
      <c r="G24" s="112">
        <f>[4]currenciesATR!$B13</f>
        <v>1.30552</v>
      </c>
      <c r="H24" s="112">
        <f>[4]currenciesATR!$C13</f>
        <v>7.6035E-3</v>
      </c>
      <c r="I24" s="138">
        <f t="shared" si="5"/>
        <v>52220.800000000003</v>
      </c>
      <c r="J24" s="114">
        <f t="shared" si="6"/>
        <v>4</v>
      </c>
      <c r="K24" t="str">
        <f t="shared" si="7"/>
        <v>'GBPUSD':4,</v>
      </c>
      <c r="L24" t="s">
        <v>19</v>
      </c>
      <c r="M24" s="114">
        <f t="shared" si="8"/>
        <v>3</v>
      </c>
      <c r="N24" s="166">
        <f>G32</f>
        <v>0.85424</v>
      </c>
      <c r="O24" s="138">
        <f t="shared" si="9"/>
        <v>33456.822144000005</v>
      </c>
      <c r="P24" t="str">
        <f t="shared" si="3"/>
        <v>GBP</v>
      </c>
      <c r="Q24">
        <f t="shared" si="4"/>
        <v>0.76597830749433171</v>
      </c>
    </row>
    <row r="25" spans="1:17" x14ac:dyDescent="0.25">
      <c r="A25" t="s">
        <v>1097</v>
      </c>
      <c r="B25" t="s">
        <v>24</v>
      </c>
      <c r="C25" t="str">
        <f t="shared" si="10"/>
        <v>JPY</v>
      </c>
      <c r="D25">
        <f t="shared" si="2"/>
        <v>101.617</v>
      </c>
      <c r="E25" t="s">
        <v>1099</v>
      </c>
      <c r="F25" t="s">
        <v>6</v>
      </c>
      <c r="G25" s="112">
        <f>[4]currenciesATR!$B14</f>
        <v>132.65700000000001</v>
      </c>
      <c r="H25" s="112">
        <f>[4]currenciesATR!$C14</f>
        <v>0.88019999999999998</v>
      </c>
      <c r="I25" s="138">
        <f t="shared" si="5"/>
        <v>52218.428018933839</v>
      </c>
      <c r="J25" s="114">
        <f t="shared" si="6"/>
        <v>4</v>
      </c>
      <c r="K25" t="str">
        <f t="shared" si="7"/>
        <v>'GBPJPY':4,</v>
      </c>
      <c r="L25" t="s">
        <v>5</v>
      </c>
      <c r="M25" s="114">
        <f t="shared" si="8"/>
        <v>3</v>
      </c>
      <c r="N25" s="166">
        <f>G30</f>
        <v>113.34099999999999</v>
      </c>
      <c r="O25" s="138">
        <f t="shared" si="9"/>
        <v>33461.231880492429</v>
      </c>
      <c r="P25" t="str">
        <f t="shared" si="3"/>
        <v>JPY</v>
      </c>
      <c r="Q25">
        <f t="shared" si="4"/>
        <v>101.617</v>
      </c>
    </row>
    <row r="26" spans="1:17" x14ac:dyDescent="0.25">
      <c r="A26" t="s">
        <v>1094</v>
      </c>
      <c r="B26" t="s">
        <v>13</v>
      </c>
      <c r="C26" t="str">
        <f t="shared" si="10"/>
        <v>CAD</v>
      </c>
      <c r="D26">
        <f t="shared" si="2"/>
        <v>1.29399</v>
      </c>
      <c r="E26" t="s">
        <v>1097</v>
      </c>
      <c r="F26" t="s">
        <v>24</v>
      </c>
      <c r="G26" s="112">
        <f>[4]currenciesATR!$B15</f>
        <v>1.6892199999999999</v>
      </c>
      <c r="H26" s="112">
        <f>[4]currenciesATR!$C15</f>
        <v>8.8489999999999992E-3</v>
      </c>
      <c r="I26" s="138">
        <f t="shared" si="5"/>
        <v>52217.405080410208</v>
      </c>
      <c r="J26" s="114">
        <f t="shared" si="6"/>
        <v>4</v>
      </c>
      <c r="K26" t="str">
        <f t="shared" si="7"/>
        <v>'GBPCAD':4,</v>
      </c>
      <c r="L26" t="s">
        <v>13</v>
      </c>
      <c r="M26" s="114">
        <f t="shared" si="8"/>
        <v>3</v>
      </c>
      <c r="N26" s="166">
        <f>G27</f>
        <v>1.5515600000000001</v>
      </c>
      <c r="O26" s="138">
        <f t="shared" si="9"/>
        <v>33448.530480000001</v>
      </c>
      <c r="P26" t="str">
        <f t="shared" si="3"/>
        <v>NZD</v>
      </c>
      <c r="Q26">
        <f t="shared" si="4"/>
        <v>1.3915947676036737</v>
      </c>
    </row>
    <row r="27" spans="1:17" x14ac:dyDescent="0.25">
      <c r="A27" t="s">
        <v>1089</v>
      </c>
      <c r="B27" t="s">
        <v>11</v>
      </c>
      <c r="C27" t="str">
        <f t="shared" si="10"/>
        <v>NZD</v>
      </c>
      <c r="D27">
        <f t="shared" si="2"/>
        <v>1.3915947676036737</v>
      </c>
      <c r="E27" t="s">
        <v>1094</v>
      </c>
      <c r="F27" t="s">
        <v>13</v>
      </c>
      <c r="G27" s="112">
        <f>[4]currenciesATR!$B16</f>
        <v>1.5515600000000001</v>
      </c>
      <c r="H27" s="112">
        <f>[4]currenciesATR!$C16</f>
        <v>6.0155E-3</v>
      </c>
      <c r="I27" s="138">
        <f t="shared" si="5"/>
        <v>44598.040640000007</v>
      </c>
      <c r="J27" s="114">
        <f t="shared" si="6"/>
        <v>4</v>
      </c>
      <c r="K27" t="str">
        <f t="shared" si="7"/>
        <v>'EURNZD':4,</v>
      </c>
      <c r="L27" t="s">
        <v>10</v>
      </c>
      <c r="M27" s="114">
        <f t="shared" si="8"/>
        <v>3</v>
      </c>
      <c r="N27" s="166">
        <f>G33</f>
        <v>1.1153500000000001</v>
      </c>
      <c r="O27" s="138">
        <f t="shared" si="9"/>
        <v>33460.5</v>
      </c>
      <c r="P27" t="str">
        <f t="shared" si="3"/>
        <v>USD</v>
      </c>
      <c r="Q27">
        <f t="shared" si="4"/>
        <v>1</v>
      </c>
    </row>
    <row r="28" spans="1:17" x14ac:dyDescent="0.25">
      <c r="A28" t="s">
        <v>1090</v>
      </c>
      <c r="B28" t="s">
        <v>12</v>
      </c>
      <c r="C28" t="str">
        <f t="shared" si="10"/>
        <v>AUD</v>
      </c>
      <c r="D28">
        <f t="shared" si="2"/>
        <v>1.3364517206815905</v>
      </c>
      <c r="E28" t="s">
        <v>1089</v>
      </c>
      <c r="F28" t="s">
        <v>11</v>
      </c>
      <c r="G28" s="112">
        <f>[4]currenciesATR!$B17</f>
        <v>1.4902599999999999</v>
      </c>
      <c r="H28" s="112">
        <f>[4]currenciesATR!$C17</f>
        <v>6.1694999999999996E-3</v>
      </c>
      <c r="I28" s="138">
        <f t="shared" si="5"/>
        <v>44603.481799999994</v>
      </c>
      <c r="J28" s="114">
        <f t="shared" si="6"/>
        <v>4</v>
      </c>
      <c r="K28" t="str">
        <f t="shared" si="7"/>
        <v>'EURAUD':4,</v>
      </c>
      <c r="L28" t="s">
        <v>23</v>
      </c>
      <c r="M28" s="114">
        <f t="shared" si="8"/>
        <v>3</v>
      </c>
      <c r="N28" s="166">
        <f>G14</f>
        <v>1.74424</v>
      </c>
      <c r="O28" s="138">
        <f>N28*M28/Q28*10000</f>
        <v>39153.827400000002</v>
      </c>
      <c r="P28" t="str">
        <f t="shared" si="3"/>
        <v>AUD</v>
      </c>
      <c r="Q28">
        <f t="shared" si="4"/>
        <v>1.3364517206815905</v>
      </c>
    </row>
    <row r="29" spans="1:17" x14ac:dyDescent="0.25">
      <c r="A29" t="s">
        <v>1091</v>
      </c>
      <c r="B29" t="s">
        <v>5</v>
      </c>
      <c r="C29" t="str">
        <f t="shared" si="10"/>
        <v>CAD</v>
      </c>
      <c r="D29">
        <f t="shared" si="2"/>
        <v>1.29399</v>
      </c>
      <c r="E29" t="s">
        <v>1090</v>
      </c>
      <c r="F29" t="s">
        <v>12</v>
      </c>
      <c r="G29" s="112">
        <f>[4]currenciesATR!$B18</f>
        <v>1.4432499999999999</v>
      </c>
      <c r="H29" s="112">
        <f>[4]currenciesATR!$C18</f>
        <v>4.7495000000000002E-3</v>
      </c>
      <c r="I29" s="138">
        <f t="shared" si="5"/>
        <v>44613.946011947541</v>
      </c>
      <c r="J29" s="114">
        <f t="shared" si="6"/>
        <v>4</v>
      </c>
      <c r="K29" t="str">
        <f t="shared" si="7"/>
        <v>'EURCAD':4,</v>
      </c>
      <c r="L29" t="s">
        <v>24</v>
      </c>
      <c r="M29" s="114">
        <f t="shared" si="8"/>
        <v>3</v>
      </c>
      <c r="N29" s="166">
        <f>G26</f>
        <v>1.6892199999999999</v>
      </c>
      <c r="O29" s="138">
        <f t="shared" si="9"/>
        <v>39163.053810307654</v>
      </c>
      <c r="P29" t="str">
        <f t="shared" si="3"/>
        <v>CAD</v>
      </c>
      <c r="Q29">
        <f t="shared" si="4"/>
        <v>1.29399</v>
      </c>
    </row>
    <row r="30" spans="1:17" x14ac:dyDescent="0.25">
      <c r="A30" t="s">
        <v>1092</v>
      </c>
      <c r="B30" t="s">
        <v>18</v>
      </c>
      <c r="C30" t="str">
        <f t="shared" si="10"/>
        <v>JPY</v>
      </c>
      <c r="D30">
        <f t="shared" si="2"/>
        <v>101.617</v>
      </c>
      <c r="E30" t="s">
        <v>1091</v>
      </c>
      <c r="F30" t="s">
        <v>5</v>
      </c>
      <c r="G30" s="112">
        <f>[4]currenciesATR!$B19</f>
        <v>113.34099999999999</v>
      </c>
      <c r="H30" s="112">
        <f>[4]currenciesATR!$C19</f>
        <v>0.49254999999999999</v>
      </c>
      <c r="I30" s="138">
        <f t="shared" si="5"/>
        <v>44614.975840656582</v>
      </c>
      <c r="J30" s="114">
        <f t="shared" si="6"/>
        <v>4</v>
      </c>
      <c r="K30" t="str">
        <f t="shared" si="7"/>
        <v>'EURJPY':4,</v>
      </c>
      <c r="L30" t="s">
        <v>26</v>
      </c>
      <c r="M30" s="114">
        <f t="shared" si="8"/>
        <v>3</v>
      </c>
      <c r="N30" s="166">
        <f>G23</f>
        <v>1.2692399999999999</v>
      </c>
      <c r="O30" s="138">
        <f t="shared" si="9"/>
        <v>39165.612367698333</v>
      </c>
      <c r="P30" t="str">
        <f t="shared" si="3"/>
        <v>CHF</v>
      </c>
      <c r="Q30">
        <f t="shared" si="4"/>
        <v>0.97221000000000002</v>
      </c>
    </row>
    <row r="31" spans="1:17" x14ac:dyDescent="0.25">
      <c r="A31" t="s">
        <v>1093</v>
      </c>
      <c r="B31" t="s">
        <v>19</v>
      </c>
      <c r="C31" t="str">
        <f t="shared" si="10"/>
        <v>CHF</v>
      </c>
      <c r="D31">
        <f t="shared" si="2"/>
        <v>0.97221000000000002</v>
      </c>
      <c r="E31" t="s">
        <v>1092</v>
      </c>
      <c r="F31" t="s">
        <v>18</v>
      </c>
      <c r="G31" s="112">
        <f>[4]currenciesATR!$B20</f>
        <v>1.0844199999999999</v>
      </c>
      <c r="H31" s="112">
        <f>[4]currenciesATR!$C20</f>
        <v>2.4115E-3</v>
      </c>
      <c r="I31" s="138">
        <f t="shared" si="5"/>
        <v>44616.698038489623</v>
      </c>
      <c r="J31" s="114">
        <f t="shared" si="6"/>
        <v>4</v>
      </c>
      <c r="K31" t="str">
        <f t="shared" si="7"/>
        <v>'EURCHF':4,</v>
      </c>
      <c r="L31" t="s">
        <v>6</v>
      </c>
      <c r="M31" s="114">
        <f t="shared" si="8"/>
        <v>3</v>
      </c>
      <c r="N31" s="166">
        <f>G25</f>
        <v>132.65700000000001</v>
      </c>
      <c r="O31" s="138">
        <f t="shared" si="9"/>
        <v>39163.821014200381</v>
      </c>
      <c r="P31" t="str">
        <f t="shared" si="3"/>
        <v>JPY</v>
      </c>
      <c r="Q31">
        <f t="shared" si="4"/>
        <v>101.617</v>
      </c>
    </row>
    <row r="32" spans="1:17" x14ac:dyDescent="0.25">
      <c r="A32" t="s">
        <v>1095</v>
      </c>
      <c r="B32" t="s">
        <v>10</v>
      </c>
      <c r="C32" t="str">
        <f t="shared" si="10"/>
        <v>GBP</v>
      </c>
      <c r="D32">
        <f t="shared" si="2"/>
        <v>0.76597830749433171</v>
      </c>
      <c r="E32" t="s">
        <v>1093</v>
      </c>
      <c r="F32" t="s">
        <v>19</v>
      </c>
      <c r="G32" s="112">
        <f>[4]currenciesATR!$B21</f>
        <v>0.85424</v>
      </c>
      <c r="H32" s="112">
        <f>[4]currenciesATR!$C21</f>
        <v>4.2374999999999999E-3</v>
      </c>
      <c r="I32" s="138">
        <f t="shared" si="5"/>
        <v>44609.096192000005</v>
      </c>
      <c r="J32" s="114">
        <f t="shared" si="6"/>
        <v>4</v>
      </c>
      <c r="K32" t="str">
        <f t="shared" si="7"/>
        <v>'EURGBP':4,</v>
      </c>
      <c r="L32" t="s">
        <v>25</v>
      </c>
      <c r="M32" s="114">
        <f t="shared" si="8"/>
        <v>3</v>
      </c>
      <c r="N32" s="166">
        <f>G22</f>
        <v>1.8159400000000001</v>
      </c>
      <c r="O32" s="138">
        <f t="shared" si="9"/>
        <v>39148.034520000001</v>
      </c>
      <c r="P32" t="str">
        <f t="shared" si="3"/>
        <v>NZD</v>
      </c>
      <c r="Q32">
        <f t="shared" si="4"/>
        <v>1.3915947676036737</v>
      </c>
    </row>
    <row r="33" spans="1:17" x14ac:dyDescent="0.25">
      <c r="A33" t="s">
        <v>1087</v>
      </c>
      <c r="B33" t="s">
        <v>3</v>
      </c>
      <c r="C33" t="str">
        <f t="shared" si="10"/>
        <v>USD</v>
      </c>
      <c r="D33">
        <f t="shared" si="2"/>
        <v>1</v>
      </c>
      <c r="E33" t="s">
        <v>1095</v>
      </c>
      <c r="F33" t="s">
        <v>10</v>
      </c>
      <c r="G33" s="112">
        <f>[4]currenciesATR!$B22</f>
        <v>1.1153500000000001</v>
      </c>
      <c r="H33" s="112">
        <f>[4]currenciesATR!$C22</f>
        <v>3.8495000000000001E-3</v>
      </c>
      <c r="I33" s="138">
        <f t="shared" si="5"/>
        <v>44614</v>
      </c>
      <c r="J33" s="114">
        <f t="shared" si="6"/>
        <v>4</v>
      </c>
      <c r="K33" t="str">
        <f t="shared" si="7"/>
        <v>'EURUSD':4,</v>
      </c>
      <c r="L33" t="s">
        <v>14</v>
      </c>
      <c r="M33" s="114">
        <f t="shared" si="8"/>
        <v>3</v>
      </c>
      <c r="N33" s="166">
        <f>G24</f>
        <v>1.30552</v>
      </c>
      <c r="O33" s="138">
        <f t="shared" si="9"/>
        <v>39165.599999999999</v>
      </c>
      <c r="P33" t="str">
        <f t="shared" si="3"/>
        <v>USD</v>
      </c>
      <c r="Q33">
        <f t="shared" si="4"/>
        <v>1</v>
      </c>
    </row>
    <row r="34" spans="1:17" x14ac:dyDescent="0.25">
      <c r="A34" t="s">
        <v>1103</v>
      </c>
      <c r="B34" t="s">
        <v>2</v>
      </c>
      <c r="C34" t="str">
        <f t="shared" si="10"/>
        <v>JPY</v>
      </c>
      <c r="D34">
        <f t="shared" si="2"/>
        <v>101.617</v>
      </c>
      <c r="E34" t="s">
        <v>1087</v>
      </c>
      <c r="F34" t="s">
        <v>3</v>
      </c>
      <c r="G34" s="112">
        <f>[4]currenciesATR!$B23</f>
        <v>78.504999999999995</v>
      </c>
      <c r="H34" s="112">
        <f>[4]currenciesATR!$C23</f>
        <v>0.35415000000000002</v>
      </c>
      <c r="I34" s="138">
        <f t="shared" si="5"/>
        <v>46353.464479368609</v>
      </c>
      <c r="J34" s="114">
        <f t="shared" si="6"/>
        <v>6</v>
      </c>
      <c r="K34" t="str">
        <f t="shared" si="7"/>
        <v>'CADJPY':6,</v>
      </c>
      <c r="L34" t="s">
        <v>29</v>
      </c>
      <c r="M34" s="114">
        <f t="shared" si="8"/>
        <v>5</v>
      </c>
      <c r="N34" s="166">
        <f>G19</f>
        <v>0.92981999999999998</v>
      </c>
      <c r="O34" s="138">
        <f t="shared" si="9"/>
        <v>35928.407483829091</v>
      </c>
      <c r="P34" t="str">
        <f t="shared" si="3"/>
        <v>CAD</v>
      </c>
      <c r="Q34">
        <f t="shared" si="4"/>
        <v>1.29399</v>
      </c>
    </row>
    <row r="35" spans="1:17" x14ac:dyDescent="0.25">
      <c r="A35" t="s">
        <v>1088</v>
      </c>
      <c r="B35" t="s">
        <v>4</v>
      </c>
      <c r="C35" t="str">
        <f t="shared" si="10"/>
        <v>JPY</v>
      </c>
      <c r="D35">
        <f t="shared" si="2"/>
        <v>101.617</v>
      </c>
      <c r="E35" t="s">
        <v>1103</v>
      </c>
      <c r="F35" t="s">
        <v>2</v>
      </c>
      <c r="G35" s="112">
        <f>[4]currenciesATR!$B24</f>
        <v>73.018000000000001</v>
      </c>
      <c r="H35" s="112">
        <f>[4]currenciesATR!$C24</f>
        <v>0.33755000000000002</v>
      </c>
      <c r="I35" s="138">
        <f t="shared" si="5"/>
        <v>50299.260950431519</v>
      </c>
      <c r="J35" s="114">
        <f t="shared" si="6"/>
        <v>7</v>
      </c>
      <c r="K35" t="str">
        <f t="shared" si="7"/>
        <v>'NZDJPY':7,</v>
      </c>
      <c r="L35" t="s">
        <v>28</v>
      </c>
      <c r="M35" s="114">
        <f t="shared" si="8"/>
        <v>5</v>
      </c>
      <c r="N35" s="166">
        <f>G21</f>
        <v>0.69857000000000002</v>
      </c>
      <c r="O35" s="138">
        <f t="shared" si="9"/>
        <v>35926.908795424853</v>
      </c>
      <c r="P35" t="str">
        <f t="shared" si="3"/>
        <v>CHF</v>
      </c>
      <c r="Q35">
        <f t="shared" si="4"/>
        <v>0.97221000000000002</v>
      </c>
    </row>
    <row r="36" spans="1:17" x14ac:dyDescent="0.25">
      <c r="A36" t="s">
        <v>1104</v>
      </c>
      <c r="B36" t="s">
        <v>17</v>
      </c>
      <c r="C36" t="str">
        <f t="shared" si="10"/>
        <v>JPY</v>
      </c>
      <c r="D36">
        <f t="shared" si="2"/>
        <v>101.617</v>
      </c>
      <c r="E36" t="s">
        <v>1088</v>
      </c>
      <c r="F36" t="s">
        <v>4</v>
      </c>
      <c r="G36" s="112">
        <f>[4]currenciesATR!$B25</f>
        <v>104.5</v>
      </c>
      <c r="H36" s="112">
        <f>[4]currenciesATR!$C25</f>
        <v>0.38819999999999999</v>
      </c>
      <c r="I36" s="138">
        <f t="shared" si="5"/>
        <v>51418.561854807755</v>
      </c>
      <c r="J36" s="114">
        <f t="shared" si="6"/>
        <v>5</v>
      </c>
      <c r="K36" t="str">
        <f t="shared" si="7"/>
        <v>'CHFJPY':5,</v>
      </c>
      <c r="L36" t="s">
        <v>2</v>
      </c>
      <c r="M36" s="114">
        <f t="shared" si="8"/>
        <v>5</v>
      </c>
      <c r="N36" s="166">
        <f>G35</f>
        <v>73.018000000000001</v>
      </c>
      <c r="O36" s="138">
        <f t="shared" si="9"/>
        <v>35928.043536022516</v>
      </c>
      <c r="P36" t="str">
        <f t="shared" si="3"/>
        <v>JPY</v>
      </c>
      <c r="Q36">
        <f t="shared" si="4"/>
        <v>101.617</v>
      </c>
    </row>
    <row r="37" spans="1:17" x14ac:dyDescent="0.25">
      <c r="A37" t="s">
        <v>1106</v>
      </c>
      <c r="B37" t="s">
        <v>16</v>
      </c>
      <c r="C37" t="str">
        <f t="shared" si="10"/>
        <v>USD</v>
      </c>
      <c r="D37">
        <f t="shared" si="2"/>
        <v>1</v>
      </c>
      <c r="E37" t="s">
        <v>1104</v>
      </c>
      <c r="F37" t="s">
        <v>17</v>
      </c>
      <c r="G37" s="112">
        <f>[4]currenciesATR!$B26</f>
        <v>0.71860000000000002</v>
      </c>
      <c r="H37" s="112">
        <f>[4]currenciesATR!$C26</f>
        <v>2.8755E-3</v>
      </c>
      <c r="I37" s="138">
        <f t="shared" si="5"/>
        <v>50302</v>
      </c>
      <c r="J37" s="114">
        <f t="shared" si="6"/>
        <v>7</v>
      </c>
      <c r="K37" t="str">
        <f t="shared" si="7"/>
        <v>'NZDUSD':7,</v>
      </c>
      <c r="L37" t="s">
        <v>17</v>
      </c>
      <c r="M37" s="114">
        <f t="shared" si="8"/>
        <v>5</v>
      </c>
      <c r="N37" s="166">
        <f>G37</f>
        <v>0.71860000000000002</v>
      </c>
      <c r="O37" s="138">
        <f t="shared" si="9"/>
        <v>35930</v>
      </c>
      <c r="P37" t="str">
        <f t="shared" si="3"/>
        <v>USD</v>
      </c>
      <c r="Q37">
        <f t="shared" si="4"/>
        <v>1</v>
      </c>
    </row>
    <row r="38" spans="1:17" x14ac:dyDescent="0.25">
      <c r="A38" t="s">
        <v>1105</v>
      </c>
      <c r="B38" t="s">
        <v>15</v>
      </c>
      <c r="C38" t="str">
        <f t="shared" si="10"/>
        <v>CHF</v>
      </c>
      <c r="D38">
        <f t="shared" si="2"/>
        <v>0.97221000000000002</v>
      </c>
      <c r="E38" t="s">
        <v>1106</v>
      </c>
      <c r="F38" t="s">
        <v>16</v>
      </c>
      <c r="G38" s="112">
        <f>[4]currenciesATR!$B27</f>
        <v>0.97221000000000002</v>
      </c>
      <c r="H38" s="112">
        <f>[4]currenciesATR!$C27</f>
        <v>2.7515E-3</v>
      </c>
      <c r="I38" s="138">
        <f t="shared" si="5"/>
        <v>50000</v>
      </c>
      <c r="J38" s="114">
        <f t="shared" si="6"/>
        <v>5</v>
      </c>
      <c r="K38" t="str">
        <f t="shared" si="7"/>
        <v>'USDCHF':5,</v>
      </c>
      <c r="L38" t="s">
        <v>15</v>
      </c>
      <c r="M38" s="114">
        <f t="shared" si="8"/>
        <v>4</v>
      </c>
      <c r="N38" s="166">
        <f>G39</f>
        <v>1.29399</v>
      </c>
      <c r="O38" s="138">
        <f t="shared" si="9"/>
        <v>40000</v>
      </c>
      <c r="P38" t="str">
        <f t="shared" si="3"/>
        <v>CAD</v>
      </c>
      <c r="Q38">
        <f t="shared" si="4"/>
        <v>1.29399</v>
      </c>
    </row>
    <row r="39" spans="1:17" x14ac:dyDescent="0.25">
      <c r="A39" t="s">
        <v>1107</v>
      </c>
      <c r="B39" t="s">
        <v>8</v>
      </c>
      <c r="C39" t="str">
        <f t="shared" si="10"/>
        <v>CAD</v>
      </c>
      <c r="D39">
        <f t="shared" si="2"/>
        <v>1.29399</v>
      </c>
      <c r="E39" t="s">
        <v>1105</v>
      </c>
      <c r="F39" t="s">
        <v>15</v>
      </c>
      <c r="G39" s="112">
        <f>[4]currenciesATR!$B28</f>
        <v>1.29399</v>
      </c>
      <c r="H39" s="112">
        <f>[4]currenciesATR!$C28</f>
        <v>4.1590000000000004E-3</v>
      </c>
      <c r="I39" s="138">
        <f t="shared" si="5"/>
        <v>50000</v>
      </c>
      <c r="J39" s="114">
        <f t="shared" si="6"/>
        <v>5</v>
      </c>
      <c r="K39" t="str">
        <f t="shared" si="7"/>
        <v>'USDCAD':5,</v>
      </c>
      <c r="L39" t="s">
        <v>16</v>
      </c>
      <c r="M39" s="114">
        <f t="shared" si="8"/>
        <v>4</v>
      </c>
      <c r="N39" s="166">
        <f>G38</f>
        <v>0.97221000000000002</v>
      </c>
      <c r="O39" s="138">
        <f t="shared" si="9"/>
        <v>40000</v>
      </c>
      <c r="P39" t="str">
        <f t="shared" si="3"/>
        <v>CHF</v>
      </c>
      <c r="Q39">
        <f t="shared" si="4"/>
        <v>0.97221000000000002</v>
      </c>
    </row>
    <row r="40" spans="1:17" x14ac:dyDescent="0.25">
      <c r="A40" t="s">
        <v>1133</v>
      </c>
      <c r="B40" t="s">
        <v>29</v>
      </c>
      <c r="C40" t="str">
        <f t="shared" si="10"/>
        <v>JPY</v>
      </c>
      <c r="D40">
        <f t="shared" si="2"/>
        <v>101.617</v>
      </c>
      <c r="E40" t="s">
        <v>1107</v>
      </c>
      <c r="F40" t="s">
        <v>8</v>
      </c>
      <c r="G40" s="112">
        <f>[4]currenciesATR!$B29</f>
        <v>101.617</v>
      </c>
      <c r="H40" s="112">
        <f>[4]currenciesATR!$C29</f>
        <v>0.29149999999999998</v>
      </c>
      <c r="I40" s="138">
        <f t="shared" si="5"/>
        <v>50000</v>
      </c>
      <c r="J40" s="114">
        <f t="shared" si="6"/>
        <v>5</v>
      </c>
      <c r="K40" t="str">
        <f t="shared" si="7"/>
        <v>'USDJPY':5,</v>
      </c>
      <c r="L40" t="s">
        <v>8</v>
      </c>
      <c r="M40" s="114">
        <f t="shared" si="8"/>
        <v>4</v>
      </c>
      <c r="N40" s="166">
        <f>G40</f>
        <v>101.617</v>
      </c>
      <c r="O40" s="138">
        <f t="shared" si="9"/>
        <v>40000</v>
      </c>
      <c r="P40" t="str">
        <f t="shared" si="3"/>
        <v>JPY</v>
      </c>
      <c r="Q40">
        <f t="shared" si="4"/>
        <v>101.617</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101.617</v>
      </c>
      <c r="O54" s="139">
        <f t="shared" si="12"/>
        <v>14231.083381717626</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101.617</v>
      </c>
      <c r="O71" s="139">
        <f t="shared" si="12"/>
        <v>438.18455573378469</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1.29399</v>
      </c>
      <c r="O94" s="139">
        <f t="shared" si="16"/>
        <v>271.25402823823987</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0.89657954902048675</v>
      </c>
      <c r="O117" s="139">
        <f t="shared" si="19"/>
        <v>10841.202000000001</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1.3364517206815905</v>
      </c>
      <c r="O118" s="139">
        <f t="shared" si="19"/>
        <v>6312.9852499999997</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101.617</v>
      </c>
      <c r="O119" s="139">
        <f t="shared" si="19"/>
        <v>492.0436541129929</v>
      </c>
      <c r="P119" s="114">
        <f t="shared" si="20"/>
        <v>20</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0.89657954902048675</v>
      </c>
      <c r="O120" s="139">
        <f t="shared" si="19"/>
        <v>4321.9812500000007</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0.89657954902048675</v>
      </c>
      <c r="O121" s="139">
        <f t="shared" si="19"/>
        <v>1254.7687500000002</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0.89657954902048675</v>
      </c>
      <c r="O122" s="139">
        <f t="shared" si="19"/>
        <v>1477.8387500000001</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0.89657954902048675</v>
      </c>
      <c r="O123" s="139">
        <f t="shared" si="19"/>
        <v>7221.8912500000006</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1.29399</v>
      </c>
      <c r="O124" s="139">
        <f t="shared" si="19"/>
        <v>1159.205248881367</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0.89657954902048675</v>
      </c>
      <c r="O126" s="139">
        <f t="shared" si="19"/>
        <v>5799.8200000000006</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0.89657954902048675</v>
      </c>
      <c r="O128" s="139">
        <f t="shared" si="19"/>
        <v>679.24815000000012</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0.89657954902048675</v>
      </c>
      <c r="O129" s="139">
        <f t="shared" si="19"/>
        <v>3234.5150000000003</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0.89657954902048675</v>
      </c>
      <c r="O130" s="139">
        <f t="shared" si="19"/>
        <v>543.17545000000007</v>
      </c>
      <c r="P130" s="114">
        <f t="shared" ref="P130:P148" si="21">ROUND($B$3/O130,0)</f>
        <v>18</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0.76597830749433171</v>
      </c>
      <c r="O131" s="139">
        <f t="shared" si="19"/>
        <v>1958.2800000000002</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1.3364517206815905</v>
      </c>
      <c r="O133" s="139">
        <f t="shared" si="19"/>
        <v>561.1875</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1.3364517206815905</v>
      </c>
      <c r="O136" s="139">
        <f t="shared" si="19"/>
        <v>748.25</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1.3364517206815905</v>
      </c>
      <c r="O137" s="139">
        <f t="shared" si="19"/>
        <v>2431.8125</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0.89657954902048675</v>
      </c>
      <c r="O138" s="139">
        <f t="shared" si="19"/>
        <v>12547.687500000002</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0.89657954902048675</v>
      </c>
      <c r="O139" s="139">
        <f t="shared" ref="O139:O170" si="23">M139/N139</f>
        <v>418.25625000000002</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101.617</v>
      </c>
      <c r="O141" s="139">
        <f t="shared" si="23"/>
        <v>4920.4365411299286</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0.76597830749433171</v>
      </c>
      <c r="O142" s="139">
        <f t="shared" si="23"/>
        <v>5564.1262400000005</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0.76597830749433171</v>
      </c>
      <c r="O143" s="139">
        <f t="shared" si="23"/>
        <v>5139.8322400000006</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0.76597830749433171</v>
      </c>
      <c r="O144" s="139">
        <f t="shared" si="23"/>
        <v>400.79464000000002</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0.97221000000000002</v>
      </c>
      <c r="O146" s="139">
        <f t="shared" si="23"/>
        <v>620.23636868577773</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0.89657954902048675</v>
      </c>
      <c r="O149" s="139">
        <f t="shared" si="23"/>
        <v>611.21180000000004</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101.617</v>
      </c>
      <c r="O151" s="139">
        <f t="shared" si="23"/>
        <v>12565.614021275967</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0.76597830749433171</v>
      </c>
      <c r="O152" s="139">
        <f t="shared" si="23"/>
        <v>2300.3262400000003</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1.29399</v>
      </c>
      <c r="O164" s="139">
        <f t="shared" si="23"/>
        <v>4553.358217606009</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0.89657954902048675</v>
      </c>
      <c r="O165" s="139">
        <f t="shared" si="23"/>
        <v>7738.2983000000004</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0.76597830749433171</v>
      </c>
      <c r="O166" s="139">
        <f t="shared" si="23"/>
        <v>1566.624</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0.97221000000000002</v>
      </c>
      <c r="O167" s="139">
        <f t="shared" si="23"/>
        <v>8805.7107003630899</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0.89657954902048675</v>
      </c>
      <c r="O168" s="139">
        <f t="shared" si="23"/>
        <v>836.51250000000005</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0.89657954902048675</v>
      </c>
      <c r="O169" s="139">
        <f t="shared" si="23"/>
        <v>3541.2362500000004</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0.89657954902048675</v>
      </c>
      <c r="O170" s="139">
        <f t="shared" si="23"/>
        <v>1753.3302000000001</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0.89657954902048675</v>
      </c>
      <c r="O172" s="139">
        <f>M172/N172</f>
        <v>29591.350850000003</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1.3364517206815905</v>
      </c>
      <c r="O173" s="139">
        <f>M173/N173</f>
        <v>1795.8</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7" t="s">
        <v>33</v>
      </c>
      <c r="B1" s="287"/>
      <c r="C1" s="6"/>
      <c r="D1" s="288" t="s">
        <v>34</v>
      </c>
      <c r="E1" s="288"/>
      <c r="F1" s="289"/>
      <c r="G1" s="289"/>
      <c r="H1" s="289"/>
      <c r="I1" s="289"/>
      <c r="J1" s="289"/>
      <c r="K1" s="289"/>
      <c r="L1" s="289"/>
      <c r="M1" s="289"/>
      <c r="N1" s="289"/>
      <c r="O1" s="289"/>
      <c r="P1" s="289"/>
      <c r="Q1" s="289"/>
      <c r="R1" s="289"/>
      <c r="S1" s="289"/>
    </row>
    <row r="2" spans="1:58" ht="15.75" x14ac:dyDescent="0.25">
      <c r="A2" s="290" t="s">
        <v>35</v>
      </c>
      <c r="B2" s="290"/>
      <c r="C2" s="6"/>
      <c r="D2" s="291">
        <v>41080</v>
      </c>
      <c r="E2" s="291"/>
      <c r="F2" s="292"/>
      <c r="G2" s="292"/>
      <c r="H2" s="292"/>
      <c r="I2" s="292"/>
      <c r="J2" s="292"/>
      <c r="K2" s="292"/>
      <c r="L2" s="292"/>
      <c r="M2" s="292"/>
      <c r="N2" s="292"/>
      <c r="O2" s="292"/>
      <c r="P2" s="292"/>
      <c r="Q2" s="292"/>
      <c r="R2" s="292"/>
      <c r="S2" s="292"/>
    </row>
    <row r="3" spans="1:58" ht="15.75" x14ac:dyDescent="0.25">
      <c r="A3" s="290" t="s">
        <v>36</v>
      </c>
      <c r="B3" s="290"/>
      <c r="D3" s="293" t="s">
        <v>37</v>
      </c>
      <c r="E3" s="293"/>
      <c r="F3" s="293"/>
      <c r="G3" s="8"/>
      <c r="H3" s="8"/>
      <c r="I3" s="8"/>
      <c r="J3" s="8"/>
      <c r="K3" s="8"/>
      <c r="L3" s="8"/>
      <c r="M3" s="8"/>
      <c r="N3" s="8"/>
      <c r="O3" s="8"/>
      <c r="P3" s="8"/>
      <c r="Q3" s="8"/>
      <c r="R3" s="8"/>
      <c r="S3" s="8"/>
    </row>
    <row r="4" spans="1:58" ht="15.75" x14ac:dyDescent="0.25">
      <c r="A4" s="290" t="s">
        <v>38</v>
      </c>
      <c r="B4" s="290"/>
      <c r="D4" s="9">
        <v>1</v>
      </c>
      <c r="E4" s="9">
        <v>2</v>
      </c>
      <c r="F4" s="9">
        <v>3</v>
      </c>
      <c r="G4" s="10"/>
      <c r="H4" s="11"/>
      <c r="I4" s="11"/>
      <c r="J4" s="11"/>
      <c r="K4" s="11"/>
      <c r="L4" s="11"/>
      <c r="M4" s="11"/>
      <c r="N4" s="11"/>
      <c r="O4" s="11"/>
      <c r="P4" s="11"/>
      <c r="Q4" s="11"/>
      <c r="R4" s="11"/>
      <c r="S4" s="11"/>
    </row>
    <row r="5" spans="1:58" x14ac:dyDescent="0.25">
      <c r="A5" s="290" t="s">
        <v>39</v>
      </c>
      <c r="B5" s="290"/>
      <c r="D5" s="12" t="s">
        <v>40</v>
      </c>
      <c r="E5" s="12" t="s">
        <v>41</v>
      </c>
      <c r="F5" s="12" t="s">
        <v>41</v>
      </c>
      <c r="G5" s="13"/>
      <c r="H5" s="295" t="s">
        <v>42</v>
      </c>
      <c r="I5" s="296"/>
      <c r="J5" s="296"/>
      <c r="K5" s="296"/>
      <c r="L5" s="296"/>
      <c r="M5" s="296"/>
      <c r="N5" s="296"/>
      <c r="O5" s="296"/>
      <c r="P5" s="296"/>
      <c r="Q5" s="296"/>
      <c r="R5" s="296"/>
      <c r="S5" s="297"/>
    </row>
    <row r="6" spans="1:58" x14ac:dyDescent="0.25">
      <c r="A6" s="14"/>
      <c r="B6" s="14"/>
      <c r="C6" s="15"/>
      <c r="D6" s="16"/>
      <c r="E6" s="16" t="s">
        <v>43</v>
      </c>
      <c r="F6" s="16" t="s">
        <v>44</v>
      </c>
      <c r="G6" s="17"/>
      <c r="H6" s="298" t="s">
        <v>45</v>
      </c>
      <c r="I6" s="299"/>
      <c r="J6" s="300"/>
      <c r="K6" s="301" t="s">
        <v>46</v>
      </c>
      <c r="L6" s="302"/>
      <c r="M6" s="303"/>
      <c r="N6" s="304" t="s">
        <v>47</v>
      </c>
      <c r="O6" s="305"/>
      <c r="P6" s="306"/>
      <c r="Q6" s="307" t="s">
        <v>48</v>
      </c>
      <c r="R6" s="308"/>
      <c r="S6" s="309"/>
    </row>
    <row r="7" spans="1:58" x14ac:dyDescent="0.25">
      <c r="A7" s="18"/>
      <c r="B7" s="18"/>
      <c r="C7" s="15"/>
      <c r="D7" s="19"/>
      <c r="E7" s="20"/>
      <c r="F7" s="21"/>
      <c r="G7" s="21"/>
      <c r="H7" s="294" t="s">
        <v>49</v>
      </c>
      <c r="I7" s="294"/>
      <c r="J7" s="294"/>
      <c r="K7" s="294"/>
      <c r="L7" s="294"/>
      <c r="M7" s="294"/>
      <c r="N7" s="294"/>
      <c r="O7" s="294"/>
      <c r="P7" s="294"/>
      <c r="Q7" s="294"/>
      <c r="R7" s="294"/>
      <c r="S7" s="294"/>
      <c r="U7" s="294" t="s">
        <v>50</v>
      </c>
      <c r="V7" s="294"/>
      <c r="W7" s="294"/>
      <c r="X7" s="294"/>
      <c r="Y7" s="294"/>
      <c r="Z7" s="294"/>
      <c r="AA7" s="294"/>
      <c r="AB7" s="294"/>
      <c r="AC7" s="294"/>
      <c r="AD7" s="294"/>
      <c r="AE7" s="294"/>
      <c r="AF7" s="294"/>
      <c r="AU7" s="294" t="s">
        <v>51</v>
      </c>
      <c r="AV7" s="294"/>
      <c r="AW7" s="294"/>
      <c r="AX7" s="294"/>
      <c r="AY7" s="294"/>
      <c r="AZ7" s="294"/>
      <c r="BA7" s="294"/>
      <c r="BB7" s="294"/>
      <c r="BC7" s="294"/>
      <c r="BD7" s="294"/>
      <c r="BE7" s="294"/>
      <c r="BF7" s="294"/>
    </row>
    <row r="8" spans="1:58" x14ac:dyDescent="0.25">
      <c r="A8" s="310" t="s">
        <v>52</v>
      </c>
      <c r="B8" s="310"/>
      <c r="D8" s="311" t="s">
        <v>53</v>
      </c>
      <c r="E8" s="311"/>
      <c r="F8" s="312"/>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4" t="s">
        <v>49</v>
      </c>
      <c r="I35" s="294"/>
      <c r="J35" s="294"/>
      <c r="K35" s="294"/>
      <c r="L35" s="294"/>
      <c r="M35" s="294"/>
      <c r="N35" s="294"/>
      <c r="O35" s="294"/>
      <c r="P35" s="294"/>
      <c r="Q35" s="294"/>
      <c r="R35" s="294"/>
      <c r="S35" s="294"/>
      <c r="U35" s="294" t="s">
        <v>50</v>
      </c>
      <c r="V35" s="294"/>
      <c r="W35" s="294"/>
      <c r="X35" s="294"/>
      <c r="Y35" s="294"/>
      <c r="Z35" s="294"/>
      <c r="AA35" s="294"/>
      <c r="AB35" s="294"/>
      <c r="AC35" s="294"/>
      <c r="AD35" s="294"/>
      <c r="AE35" s="294"/>
      <c r="AF35" s="294"/>
      <c r="AH35" s="294" t="s">
        <v>112</v>
      </c>
      <c r="AI35" s="294"/>
      <c r="AJ35" s="294"/>
      <c r="AK35" s="294"/>
      <c r="AL35" s="294"/>
      <c r="AM35" s="294"/>
      <c r="AN35" s="294"/>
      <c r="AO35" s="294"/>
      <c r="AP35" s="294"/>
      <c r="AQ35" s="294"/>
      <c r="AR35" s="294"/>
      <c r="AS35" s="294"/>
      <c r="AU35" s="294" t="s">
        <v>51</v>
      </c>
      <c r="AV35" s="294"/>
      <c r="AW35" s="294"/>
      <c r="AX35" s="294"/>
      <c r="AY35" s="294"/>
      <c r="AZ35" s="294"/>
      <c r="BA35" s="294"/>
      <c r="BB35" s="294"/>
      <c r="BC35" s="294"/>
      <c r="BD35" s="294"/>
      <c r="BE35" s="294"/>
      <c r="BF35" s="294"/>
    </row>
    <row r="36" spans="1:58" x14ac:dyDescent="0.25">
      <c r="A36" s="310" t="s">
        <v>113</v>
      </c>
      <c r="B36" s="310"/>
      <c r="D36" s="311" t="s">
        <v>114</v>
      </c>
      <c r="E36" s="311"/>
      <c r="F36" s="312"/>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4" t="s">
        <v>49</v>
      </c>
      <c r="I47" s="294"/>
      <c r="J47" s="294"/>
      <c r="K47" s="294"/>
      <c r="L47" s="294"/>
      <c r="M47" s="294"/>
      <c r="N47" s="294"/>
      <c r="O47" s="294"/>
      <c r="P47" s="294"/>
      <c r="Q47" s="294"/>
      <c r="R47" s="294"/>
      <c r="S47" s="294"/>
      <c r="U47" s="294" t="s">
        <v>50</v>
      </c>
      <c r="V47" s="294"/>
      <c r="W47" s="294"/>
      <c r="X47" s="294"/>
      <c r="Y47" s="294"/>
      <c r="Z47" s="294"/>
      <c r="AA47" s="294"/>
      <c r="AB47" s="294"/>
      <c r="AC47" s="294"/>
      <c r="AD47" s="294"/>
      <c r="AE47" s="294"/>
      <c r="AF47" s="294"/>
      <c r="AH47" s="294" t="s">
        <v>112</v>
      </c>
      <c r="AI47" s="294"/>
      <c r="AJ47" s="294"/>
      <c r="AK47" s="294"/>
      <c r="AL47" s="294"/>
      <c r="AM47" s="294"/>
      <c r="AN47" s="294"/>
      <c r="AO47" s="294"/>
      <c r="AP47" s="294"/>
      <c r="AQ47" s="294"/>
      <c r="AR47" s="294"/>
      <c r="AS47" s="294"/>
      <c r="AU47" s="294" t="s">
        <v>51</v>
      </c>
      <c r="AV47" s="294"/>
      <c r="AW47" s="294"/>
      <c r="AX47" s="294"/>
      <c r="AY47" s="294"/>
      <c r="AZ47" s="294"/>
      <c r="BA47" s="294"/>
      <c r="BB47" s="294"/>
      <c r="BC47" s="294"/>
      <c r="BD47" s="294"/>
      <c r="BE47" s="294"/>
      <c r="BF47" s="294"/>
    </row>
    <row r="48" spans="1:58" x14ac:dyDescent="0.25">
      <c r="A48" s="310" t="s">
        <v>131</v>
      </c>
      <c r="B48" s="310"/>
      <c r="C48" s="14"/>
      <c r="D48" s="311" t="s">
        <v>132</v>
      </c>
      <c r="E48" s="311"/>
      <c r="F48" s="312"/>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4" t="s">
        <v>166</v>
      </c>
      <c r="I65" s="294"/>
      <c r="J65" s="294"/>
      <c r="K65" s="294"/>
      <c r="L65" s="294"/>
      <c r="M65" s="294"/>
      <c r="N65" s="294"/>
      <c r="O65" s="294"/>
      <c r="P65" s="294"/>
      <c r="Q65" s="294"/>
      <c r="R65" s="294"/>
      <c r="S65" s="294"/>
      <c r="U65" s="313" t="s">
        <v>49</v>
      </c>
      <c r="V65" s="313"/>
      <c r="W65" s="313"/>
      <c r="X65" s="313"/>
      <c r="Y65" s="313"/>
      <c r="Z65" s="313"/>
      <c r="AA65" s="313"/>
      <c r="AB65" s="313"/>
      <c r="AC65" s="313"/>
      <c r="AD65" s="313"/>
      <c r="AE65" s="313"/>
      <c r="AF65" s="313"/>
      <c r="AH65" s="294" t="s">
        <v>50</v>
      </c>
      <c r="AI65" s="294"/>
      <c r="AJ65" s="294"/>
      <c r="AK65" s="294"/>
      <c r="AL65" s="294"/>
      <c r="AM65" s="294"/>
      <c r="AN65" s="294"/>
      <c r="AO65" s="294"/>
      <c r="AP65" s="294"/>
      <c r="AQ65" s="294"/>
      <c r="AR65" s="294"/>
      <c r="AS65" s="294"/>
      <c r="AU65" s="294" t="s">
        <v>51</v>
      </c>
      <c r="AV65" s="294"/>
      <c r="AW65" s="294"/>
      <c r="AX65" s="294"/>
      <c r="AY65" s="294"/>
      <c r="AZ65" s="294"/>
      <c r="BA65" s="294"/>
      <c r="BB65" s="294"/>
      <c r="BC65" s="294"/>
      <c r="BD65" s="294"/>
      <c r="BE65" s="294"/>
      <c r="BF65" s="294"/>
    </row>
    <row r="66" spans="1:58" x14ac:dyDescent="0.25">
      <c r="A66" s="314" t="s">
        <v>167</v>
      </c>
      <c r="B66" s="314"/>
      <c r="D66" s="315" t="s">
        <v>168</v>
      </c>
      <c r="E66" s="315"/>
      <c r="F66" s="316"/>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4" t="s">
        <v>166</v>
      </c>
      <c r="I72" s="294"/>
      <c r="J72" s="294"/>
      <c r="K72" s="294"/>
      <c r="L72" s="294"/>
      <c r="M72" s="294"/>
      <c r="N72" s="294"/>
      <c r="O72" s="294"/>
      <c r="P72" s="294"/>
      <c r="Q72" s="294"/>
      <c r="R72" s="294"/>
      <c r="S72" s="294"/>
      <c r="U72" s="313" t="s">
        <v>49</v>
      </c>
      <c r="V72" s="313"/>
      <c r="W72" s="313"/>
      <c r="X72" s="313"/>
      <c r="Y72" s="313"/>
      <c r="Z72" s="313"/>
      <c r="AA72" s="313"/>
      <c r="AB72" s="313"/>
      <c r="AC72" s="313"/>
      <c r="AD72" s="313"/>
      <c r="AE72" s="313"/>
      <c r="AF72" s="313"/>
      <c r="AH72" s="294" t="s">
        <v>50</v>
      </c>
      <c r="AI72" s="294"/>
      <c r="AJ72" s="294"/>
      <c r="AK72" s="294"/>
      <c r="AL72" s="294"/>
      <c r="AM72" s="294"/>
      <c r="AN72" s="294"/>
      <c r="AO72" s="294"/>
      <c r="AP72" s="294"/>
      <c r="AQ72" s="294"/>
      <c r="AR72" s="294"/>
      <c r="AS72" s="294"/>
      <c r="AU72" s="294" t="s">
        <v>51</v>
      </c>
      <c r="AV72" s="294"/>
      <c r="AW72" s="294"/>
      <c r="AX72" s="294"/>
      <c r="AY72" s="294"/>
      <c r="AZ72" s="294"/>
      <c r="BA72" s="294"/>
      <c r="BB72" s="294"/>
      <c r="BC72" s="294"/>
      <c r="BD72" s="294"/>
      <c r="BE72" s="294"/>
      <c r="BF72" s="294"/>
    </row>
    <row r="73" spans="1:58" x14ac:dyDescent="0.25">
      <c r="A73" s="317" t="s">
        <v>180</v>
      </c>
      <c r="B73" s="317"/>
      <c r="D73" s="317" t="s">
        <v>168</v>
      </c>
      <c r="E73" s="317"/>
      <c r="F73" s="318"/>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4" t="s">
        <v>193</v>
      </c>
      <c r="I80" s="294"/>
      <c r="J80" s="294"/>
      <c r="K80" s="294"/>
      <c r="L80" s="294"/>
      <c r="M80" s="294"/>
      <c r="N80" s="294"/>
      <c r="O80" s="294"/>
      <c r="P80" s="294"/>
      <c r="Q80" s="294"/>
      <c r="R80" s="294"/>
      <c r="S80" s="294"/>
      <c r="U80" s="313" t="s">
        <v>49</v>
      </c>
      <c r="V80" s="313"/>
      <c r="W80" s="313"/>
      <c r="X80" s="313"/>
      <c r="Y80" s="313"/>
      <c r="Z80" s="313"/>
      <c r="AA80" s="313"/>
      <c r="AB80" s="313"/>
      <c r="AC80" s="313"/>
      <c r="AD80" s="313"/>
      <c r="AE80" s="313"/>
      <c r="AF80" s="313"/>
      <c r="AH80" s="294" t="s">
        <v>50</v>
      </c>
      <c r="AI80" s="294"/>
      <c r="AJ80" s="294"/>
      <c r="AK80" s="294"/>
      <c r="AL80" s="294"/>
      <c r="AM80" s="294"/>
      <c r="AN80" s="294"/>
      <c r="AO80" s="294"/>
      <c r="AP80" s="294"/>
      <c r="AQ80" s="294"/>
      <c r="AR80" s="294"/>
      <c r="AS80" s="294"/>
      <c r="AU80" s="294" t="s">
        <v>51</v>
      </c>
      <c r="AV80" s="294"/>
      <c r="AW80" s="294"/>
      <c r="AX80" s="294"/>
      <c r="AY80" s="294"/>
      <c r="AZ80" s="294"/>
      <c r="BA80" s="294"/>
      <c r="BB80" s="294"/>
      <c r="BC80" s="294"/>
      <c r="BD80" s="294"/>
      <c r="BE80" s="294"/>
      <c r="BF80" s="294"/>
    </row>
    <row r="81" spans="1:58" x14ac:dyDescent="0.25">
      <c r="A81" s="319" t="s">
        <v>194</v>
      </c>
      <c r="B81" s="319"/>
      <c r="D81" s="319" t="s">
        <v>195</v>
      </c>
      <c r="E81" s="319"/>
      <c r="F81" s="320"/>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4" t="s">
        <v>193</v>
      </c>
      <c r="I90" s="294"/>
      <c r="J90" s="294"/>
      <c r="K90" s="294"/>
      <c r="L90" s="294"/>
      <c r="M90" s="294"/>
      <c r="N90" s="294"/>
      <c r="O90" s="294"/>
      <c r="P90" s="294"/>
      <c r="Q90" s="294"/>
      <c r="R90" s="294"/>
      <c r="S90" s="294"/>
      <c r="U90" s="313" t="s">
        <v>49</v>
      </c>
      <c r="V90" s="313"/>
      <c r="W90" s="313"/>
      <c r="X90" s="313"/>
      <c r="Y90" s="313"/>
      <c r="Z90" s="313"/>
      <c r="AA90" s="313"/>
      <c r="AB90" s="313"/>
      <c r="AC90" s="313"/>
      <c r="AD90" s="313"/>
      <c r="AE90" s="313"/>
      <c r="AF90" s="313"/>
      <c r="AH90" s="294" t="s">
        <v>50</v>
      </c>
      <c r="AI90" s="294"/>
      <c r="AJ90" s="294"/>
      <c r="AK90" s="294"/>
      <c r="AL90" s="294"/>
      <c r="AM90" s="294"/>
      <c r="AN90" s="294"/>
      <c r="AO90" s="294"/>
      <c r="AP90" s="294"/>
      <c r="AQ90" s="294"/>
      <c r="AR90" s="294"/>
      <c r="AS90" s="294"/>
      <c r="AU90" s="294" t="s">
        <v>51</v>
      </c>
      <c r="AV90" s="294"/>
      <c r="AW90" s="294"/>
      <c r="AX90" s="294"/>
      <c r="AY90" s="294"/>
      <c r="AZ90" s="294"/>
      <c r="BA90" s="294"/>
      <c r="BB90" s="294"/>
      <c r="BC90" s="294"/>
      <c r="BD90" s="294"/>
      <c r="BE90" s="294"/>
      <c r="BF90" s="294"/>
    </row>
    <row r="91" spans="1:58" x14ac:dyDescent="0.25">
      <c r="A91" s="319" t="s">
        <v>214</v>
      </c>
      <c r="B91" s="319"/>
      <c r="D91" s="319" t="s">
        <v>195</v>
      </c>
      <c r="E91" s="319"/>
      <c r="F91" s="320"/>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4" t="s">
        <v>222</v>
      </c>
      <c r="I95" s="294"/>
      <c r="J95" s="294"/>
      <c r="K95" s="294"/>
      <c r="L95" s="294"/>
      <c r="M95" s="294"/>
      <c r="N95" s="294"/>
      <c r="O95" s="294"/>
      <c r="P95" s="294"/>
      <c r="Q95" s="294"/>
      <c r="R95" s="294"/>
      <c r="S95" s="294"/>
      <c r="U95" s="313" t="s">
        <v>49</v>
      </c>
      <c r="V95" s="313"/>
      <c r="W95" s="313"/>
      <c r="X95" s="313"/>
      <c r="Y95" s="313"/>
      <c r="Z95" s="313"/>
      <c r="AA95" s="313"/>
      <c r="AB95" s="313"/>
      <c r="AC95" s="313"/>
      <c r="AD95" s="313"/>
      <c r="AE95" s="313"/>
      <c r="AF95" s="313"/>
      <c r="AH95" s="294" t="s">
        <v>50</v>
      </c>
      <c r="AI95" s="294"/>
      <c r="AJ95" s="294"/>
      <c r="AK95" s="294"/>
      <c r="AL95" s="294"/>
      <c r="AM95" s="294"/>
      <c r="AN95" s="294"/>
      <c r="AO95" s="294"/>
      <c r="AP95" s="294"/>
      <c r="AQ95" s="294"/>
      <c r="AR95" s="294"/>
      <c r="AS95" s="294"/>
      <c r="AU95" s="294" t="s">
        <v>51</v>
      </c>
      <c r="AV95" s="294"/>
      <c r="AW95" s="294"/>
      <c r="AX95" s="294"/>
      <c r="AY95" s="294"/>
      <c r="AZ95" s="294"/>
      <c r="BA95" s="294"/>
      <c r="BB95" s="294"/>
      <c r="BC95" s="294"/>
      <c r="BD95" s="294"/>
      <c r="BE95" s="294"/>
      <c r="BF95" s="294"/>
    </row>
    <row r="96" spans="1:58" x14ac:dyDescent="0.25">
      <c r="A96" s="319" t="s">
        <v>223</v>
      </c>
      <c r="B96" s="319"/>
      <c r="D96" s="319" t="s">
        <v>195</v>
      </c>
      <c r="E96" s="319"/>
      <c r="F96" s="320"/>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1167</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1166</v>
      </c>
      <c r="C6" t="s">
        <v>1171</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1172</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1173</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1174</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1170</v>
      </c>
      <c r="B20" s="216" t="s">
        <v>1168</v>
      </c>
      <c r="C20" s="216" t="s">
        <v>1175</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1169</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1176</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1178</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1177</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topLeftCell="A49" workbookViewId="0">
      <selection activeCell="R73" sqref="R73"/>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1219</v>
      </c>
      <c r="O2" t="s">
        <v>1220</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0.89657954902048675</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1.29399</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0.89657954902048675</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0.89657954902048675</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0.89657954902048675</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0.89657954902048675</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0.89657954902048675</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0.89657954902048675</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0.76597830749433171</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0.76597830749433171</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0.76597830749433171</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0.89657954902048675</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101.617</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1.29399</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101.617</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0.97221000000000002</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0.89657954902048675</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1.3364517206815905</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1.3364517206815905</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1.3364517206815905</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1.3364517206815905</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2016-07-06T01:43:02Z</dcterms:modified>
</cp:coreProperties>
</file>